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tables/table2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UARIO\Dropbox\BMX 2026\SUPERCOPA\"/>
    </mc:Choice>
  </mc:AlternateContent>
  <xr:revisionPtr revIDLastSave="0" documentId="13_ncr:1_{BB1AFA14-75AC-44B1-A049-87D4B60E88AA}" xr6:coauthVersionLast="47" xr6:coauthVersionMax="47" xr10:uidLastSave="{00000000-0000-0000-0000-000000000000}"/>
  <bookViews>
    <workbookView xWindow="-120" yWindow="-120" windowWidth="20730" windowHeight="11160" activeTab="3" xr2:uid="{4B46258E-F484-43CC-9612-F5313AE22E66}"/>
  </bookViews>
  <sheets>
    <sheet name="BASE DE DATOS 2026" sheetId="12" r:id="rId1"/>
    <sheet name="BASE DE DATOS (2)" sheetId="11" state="veryHidden" r:id="rId2"/>
    <sheet name="BASE DE DATOS 2025" sheetId="3" state="veryHidden" r:id="rId3"/>
    <sheet name="INSCRIPCIONES" sheetId="5" r:id="rId4"/>
    <sheet name="INSCRIPCIONES NUEVOS" sheetId="2" r:id="rId5"/>
    <sheet name="VALIDA" sheetId="10" state="veryHidden" r:id="rId6"/>
    <sheet name="CATEGORIAS" sheetId="1" r:id="rId7"/>
  </sheets>
  <definedNames>
    <definedName name="_xlnm._FilterDatabase" localSheetId="0" hidden="1">'BASE DE DATOS 2026'!$A$2:$Q$614</definedName>
    <definedName name="_xlnm._FilterDatabase" localSheetId="3" hidden="1">INSCRIPCIONES!$A$6:$L$372</definedName>
    <definedName name="_xlnm._FilterDatabase" localSheetId="4" hidden="1">'INSCRIPCIONES NUEVOS'!$A$6:$O$68</definedName>
    <definedName name="_xlnm.Print_Area" localSheetId="1">'BASE DE DATOS (2)'!$B$2:$N$659</definedName>
    <definedName name="_xlnm.Print_Area" localSheetId="2">'BASE DE DATOS 2025'!$B$2:$N$652</definedName>
    <definedName name="_xlnm.Print_Area" localSheetId="0">'BASE DE DATOS 2026'!$A$2:$N$506</definedName>
    <definedName name="_xlnm.Print_Area" localSheetId="4">'INSCRIPCIONES NUEVOS'!$A$6:$L$44</definedName>
    <definedName name="_xlnm.Print_Area" localSheetId="5">Tabla8[#All]</definedName>
    <definedName name="BASE2025">Tabla1[#All]</definedName>
    <definedName name="BASE2026">'BASE DE DATOS 2026'!$B$2:$Q$799</definedName>
    <definedName name="CATEGORIAS">CATEGORIAS!$A$3:$F$169</definedName>
    <definedName name="CAUCA">VALIDA!$C$12:$D$12,VALIDA!$C$18:$D$18,VALIDA!$C$29:$D$29,VALIDA!#REF!,VALIDA!$C$38:$D$38,VALIDA!#REF!</definedName>
    <definedName name="NH">CATEGORIAS!$H$3:$I$13</definedName>
    <definedName name="NIVEL">CATEGORIAS!$H$3:$H$13</definedName>
    <definedName name="NIVELES">CATEGORIAS!$H$3:$I$12</definedName>
    <definedName name="_xlnm.Print_Titles" localSheetId="1">'BASE DE DATOS (2)'!$1:$2</definedName>
    <definedName name="_xlnm.Print_Titles" localSheetId="2">'BASE DE DATOS 2025'!$1:$2</definedName>
    <definedName name="_xlnm.Print_Titles" localSheetId="0">'BASE DE DATOS 2026'!$1:$2</definedName>
    <definedName name="_xlnm.Print_Titles" localSheetId="3">INSCRIPCIONES!$6:$6</definedName>
    <definedName name="_xlnm.Print_Titles" localSheetId="4">'INSCRIPCIONES NUEVOS'!$6:$6</definedName>
    <definedName name="VALORES">CATEGORIAS!$M$3:$P$13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7" i="5" l="1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89" i="5"/>
  <c r="L190" i="5"/>
  <c r="L191" i="5"/>
  <c r="L192" i="5"/>
  <c r="L193" i="5"/>
  <c r="L194" i="5"/>
  <c r="L195" i="5"/>
  <c r="L196" i="5"/>
  <c r="L197" i="5"/>
  <c r="L198" i="5"/>
  <c r="L199" i="5"/>
  <c r="L200" i="5"/>
  <c r="L201" i="5"/>
  <c r="L202" i="5"/>
  <c r="L203" i="5"/>
  <c r="L204" i="5"/>
  <c r="L205" i="5"/>
  <c r="L206" i="5"/>
  <c r="L207" i="5"/>
  <c r="L208" i="5"/>
  <c r="L209" i="5"/>
  <c r="L210" i="5"/>
  <c r="L211" i="5"/>
  <c r="L212" i="5"/>
  <c r="L213" i="5"/>
  <c r="L214" i="5"/>
  <c r="L215" i="5"/>
  <c r="L216" i="5"/>
  <c r="L217" i="5"/>
  <c r="L218" i="5"/>
  <c r="L219" i="5"/>
  <c r="L220" i="5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52" i="5"/>
  <c r="L253" i="5"/>
  <c r="L254" i="5"/>
  <c r="L255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53" i="5"/>
  <c r="A8" i="5"/>
  <c r="A9" i="5"/>
  <c r="A10" i="5"/>
  <c r="A11" i="5"/>
  <c r="A12" i="5"/>
  <c r="A13" i="5"/>
  <c r="A14" i="5"/>
  <c r="A15" i="5"/>
  <c r="A16" i="5"/>
  <c r="A17" i="5"/>
  <c r="A18" i="5"/>
  <c r="A19" i="5"/>
  <c r="A20" i="5"/>
  <c r="A21" i="5"/>
  <c r="A22" i="5"/>
  <c r="A23" i="5"/>
  <c r="A24" i="5"/>
  <c r="A25" i="5"/>
  <c r="A26" i="5"/>
  <c r="A27" i="5"/>
  <c r="A28" i="5"/>
  <c r="A29" i="5"/>
  <c r="A30" i="5"/>
  <c r="A31" i="5"/>
  <c r="A32" i="5"/>
  <c r="A33" i="5"/>
  <c r="A34" i="5"/>
  <c r="A35" i="5"/>
  <c r="A36" i="5"/>
  <c r="A37" i="5"/>
  <c r="A38" i="5"/>
  <c r="A39" i="5"/>
  <c r="A40" i="5"/>
  <c r="A41" i="5"/>
  <c r="A42" i="5"/>
  <c r="A43" i="5"/>
  <c r="A44" i="5"/>
  <c r="A45" i="5"/>
  <c r="A46" i="5"/>
  <c r="A47" i="5"/>
  <c r="A48" i="5"/>
  <c r="A49" i="5"/>
  <c r="A50" i="5"/>
  <c r="A51" i="5"/>
  <c r="A52" i="5"/>
  <c r="A53" i="5"/>
  <c r="A54" i="5"/>
  <c r="A55" i="5"/>
  <c r="A56" i="5"/>
  <c r="A57" i="5"/>
  <c r="A58" i="5"/>
  <c r="A59" i="5"/>
  <c r="A60" i="5"/>
  <c r="A61" i="5"/>
  <c r="A62" i="5"/>
  <c r="A63" i="5"/>
  <c r="A64" i="5"/>
  <c r="A65" i="5"/>
  <c r="A66" i="5"/>
  <c r="A67" i="5"/>
  <c r="A68" i="5"/>
  <c r="A69" i="5"/>
  <c r="A70" i="5"/>
  <c r="A71" i="5"/>
  <c r="A72" i="5"/>
  <c r="A73" i="5"/>
  <c r="A74" i="5"/>
  <c r="A75" i="5"/>
  <c r="A76" i="5"/>
  <c r="A77" i="5"/>
  <c r="A78" i="5"/>
  <c r="A79" i="5"/>
  <c r="A80" i="5"/>
  <c r="A81" i="5"/>
  <c r="A82" i="5"/>
  <c r="A83" i="5"/>
  <c r="A84" i="5"/>
  <c r="A85" i="5"/>
  <c r="A86" i="5"/>
  <c r="A87" i="5"/>
  <c r="A88" i="5"/>
  <c r="A89" i="5"/>
  <c r="A90" i="5"/>
  <c r="A91" i="5"/>
  <c r="A92" i="5"/>
  <c r="A93" i="5"/>
  <c r="A94" i="5"/>
  <c r="A95" i="5"/>
  <c r="A96" i="5"/>
  <c r="A97" i="5"/>
  <c r="A98" i="5"/>
  <c r="A99" i="5"/>
  <c r="A100" i="5"/>
  <c r="A101" i="5"/>
  <c r="A102" i="5"/>
  <c r="A103" i="5"/>
  <c r="A104" i="5"/>
  <c r="A105" i="5"/>
  <c r="A106" i="5"/>
  <c r="A107" i="5"/>
  <c r="A108" i="5"/>
  <c r="A109" i="5"/>
  <c r="A110" i="5"/>
  <c r="A111" i="5"/>
  <c r="A112" i="5"/>
  <c r="A113" i="5"/>
  <c r="A114" i="5"/>
  <c r="A115" i="5"/>
  <c r="A116" i="5"/>
  <c r="A117" i="5"/>
  <c r="A118" i="5"/>
  <c r="A119" i="5"/>
  <c r="A120" i="5"/>
  <c r="A121" i="5"/>
  <c r="A122" i="5"/>
  <c r="A123" i="5"/>
  <c r="A124" i="5"/>
  <c r="A125" i="5"/>
  <c r="A126" i="5"/>
  <c r="A127" i="5"/>
  <c r="A128" i="5"/>
  <c r="A129" i="5"/>
  <c r="A130" i="5"/>
  <c r="A131" i="5"/>
  <c r="A132" i="5"/>
  <c r="A133" i="5"/>
  <c r="A134" i="5"/>
  <c r="A135" i="5"/>
  <c r="A136" i="5"/>
  <c r="A137" i="5"/>
  <c r="A138" i="5"/>
  <c r="A139" i="5"/>
  <c r="A140" i="5"/>
  <c r="A141" i="5"/>
  <c r="A142" i="5"/>
  <c r="A143" i="5"/>
  <c r="A144" i="5"/>
  <c r="A145" i="5"/>
  <c r="A146" i="5"/>
  <c r="A147" i="5"/>
  <c r="A148" i="5"/>
  <c r="A149" i="5"/>
  <c r="A150" i="5"/>
  <c r="A151" i="5"/>
  <c r="A152" i="5"/>
  <c r="A153" i="5"/>
  <c r="A154" i="5"/>
  <c r="A155" i="5"/>
  <c r="A156" i="5"/>
  <c r="A157" i="5"/>
  <c r="A158" i="5"/>
  <c r="A159" i="5"/>
  <c r="A160" i="5"/>
  <c r="A161" i="5"/>
  <c r="A162" i="5"/>
  <c r="A163" i="5"/>
  <c r="A164" i="5"/>
  <c r="A165" i="5"/>
  <c r="A166" i="5"/>
  <c r="A167" i="5"/>
  <c r="A168" i="5"/>
  <c r="A169" i="5"/>
  <c r="A170" i="5"/>
  <c r="A171" i="5"/>
  <c r="A172" i="5"/>
  <c r="A173" i="5"/>
  <c r="A174" i="5"/>
  <c r="A175" i="5"/>
  <c r="A176" i="5"/>
  <c r="A177" i="5"/>
  <c r="A178" i="5"/>
  <c r="A179" i="5"/>
  <c r="A180" i="5"/>
  <c r="A181" i="5"/>
  <c r="A182" i="5"/>
  <c r="A183" i="5"/>
  <c r="A184" i="5"/>
  <c r="A185" i="5"/>
  <c r="A186" i="5"/>
  <c r="A187" i="5"/>
  <c r="A188" i="5"/>
  <c r="A189" i="5"/>
  <c r="A190" i="5"/>
  <c r="A191" i="5"/>
  <c r="A192" i="5"/>
  <c r="A193" i="5"/>
  <c r="A194" i="5"/>
  <c r="A195" i="5"/>
  <c r="A196" i="5"/>
  <c r="A197" i="5"/>
  <c r="A198" i="5"/>
  <c r="A199" i="5"/>
  <c r="A200" i="5"/>
  <c r="A201" i="5"/>
  <c r="A202" i="5"/>
  <c r="A203" i="5"/>
  <c r="A204" i="5"/>
  <c r="A205" i="5"/>
  <c r="A206" i="5"/>
  <c r="A207" i="5"/>
  <c r="A208" i="5"/>
  <c r="A209" i="5"/>
  <c r="A210" i="5"/>
  <c r="A211" i="5"/>
  <c r="A212" i="5"/>
  <c r="A213" i="5"/>
  <c r="A214" i="5"/>
  <c r="A215" i="5"/>
  <c r="A216" i="5"/>
  <c r="A217" i="5"/>
  <c r="A218" i="5"/>
  <c r="A219" i="5"/>
  <c r="A220" i="5"/>
  <c r="A221" i="5"/>
  <c r="A222" i="5"/>
  <c r="A223" i="5"/>
  <c r="A224" i="5"/>
  <c r="A225" i="5"/>
  <c r="A226" i="5"/>
  <c r="A227" i="5"/>
  <c r="A228" i="5"/>
  <c r="A229" i="5"/>
  <c r="A230" i="5"/>
  <c r="A231" i="5"/>
  <c r="A232" i="5"/>
  <c r="A233" i="5"/>
  <c r="A234" i="5"/>
  <c r="A235" i="5"/>
  <c r="A236" i="5"/>
  <c r="A237" i="5"/>
  <c r="A238" i="5"/>
  <c r="A239" i="5"/>
  <c r="A240" i="5"/>
  <c r="A241" i="5"/>
  <c r="A242" i="5"/>
  <c r="A243" i="5"/>
  <c r="A244" i="5"/>
  <c r="A245" i="5"/>
  <c r="A246" i="5"/>
  <c r="A247" i="5"/>
  <c r="A248" i="5"/>
  <c r="A249" i="5"/>
  <c r="A250" i="5"/>
  <c r="A251" i="5"/>
  <c r="A252" i="5"/>
  <c r="A253" i="5"/>
  <c r="A254" i="5"/>
  <c r="A255" i="5"/>
  <c r="A256" i="5"/>
  <c r="A257" i="5"/>
  <c r="A258" i="5"/>
  <c r="A259" i="5"/>
  <c r="A260" i="5"/>
  <c r="A261" i="5"/>
  <c r="A262" i="5"/>
  <c r="A263" i="5"/>
  <c r="A264" i="5"/>
  <c r="A265" i="5"/>
  <c r="A266" i="5"/>
  <c r="A267" i="5"/>
  <c r="A268" i="5"/>
  <c r="A269" i="5"/>
  <c r="A270" i="5"/>
  <c r="A271" i="5"/>
  <c r="A272" i="5"/>
  <c r="A273" i="5"/>
  <c r="A274" i="5"/>
  <c r="A275" i="5"/>
  <c r="A276" i="5"/>
  <c r="A277" i="5"/>
  <c r="A278" i="5"/>
  <c r="A279" i="5"/>
  <c r="A280" i="5"/>
  <c r="A281" i="5"/>
  <c r="A282" i="5"/>
  <c r="A283" i="5"/>
  <c r="A284" i="5"/>
  <c r="A285" i="5"/>
  <c r="A286" i="5"/>
  <c r="A287" i="5"/>
  <c r="A288" i="5"/>
  <c r="A289" i="5"/>
  <c r="A290" i="5"/>
  <c r="A291" i="5"/>
  <c r="A292" i="5"/>
  <c r="A293" i="5"/>
  <c r="A294" i="5"/>
  <c r="A295" i="5"/>
  <c r="A296" i="5"/>
  <c r="A297" i="5"/>
  <c r="A298" i="5"/>
  <c r="A299" i="5"/>
  <c r="A300" i="5"/>
  <c r="A301" i="5"/>
  <c r="A302" i="5"/>
  <c r="A303" i="5"/>
  <c r="A304" i="5"/>
  <c r="A305" i="5"/>
  <c r="A306" i="5"/>
  <c r="A307" i="5"/>
  <c r="A308" i="5"/>
  <c r="A309" i="5"/>
  <c r="A310" i="5"/>
  <c r="A311" i="5"/>
  <c r="A312" i="5"/>
  <c r="A313" i="5"/>
  <c r="A314" i="5"/>
  <c r="A315" i="5"/>
  <c r="A316" i="5"/>
  <c r="A317" i="5"/>
  <c r="A318" i="5"/>
  <c r="A319" i="5"/>
  <c r="A320" i="5"/>
  <c r="A321" i="5"/>
  <c r="A322" i="5"/>
  <c r="A323" i="5"/>
  <c r="A324" i="5"/>
  <c r="A325" i="5"/>
  <c r="A326" i="5"/>
  <c r="A327" i="5"/>
  <c r="A328" i="5"/>
  <c r="A329" i="5"/>
  <c r="A330" i="5"/>
  <c r="A331" i="5"/>
  <c r="A332" i="5"/>
  <c r="A333" i="5"/>
  <c r="A334" i="5"/>
  <c r="A335" i="5"/>
  <c r="A336" i="5"/>
  <c r="A337" i="5"/>
  <c r="A338" i="5"/>
  <c r="A339" i="5"/>
  <c r="A340" i="5"/>
  <c r="A341" i="5"/>
  <c r="A342" i="5"/>
  <c r="A343" i="5"/>
  <c r="A344" i="5"/>
  <c r="A345" i="5"/>
  <c r="A346" i="5"/>
  <c r="A347" i="5"/>
  <c r="A348" i="5"/>
  <c r="A349" i="5"/>
  <c r="D2" i="10"/>
  <c r="D3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37" i="10"/>
  <c r="D38" i="10"/>
  <c r="D39" i="10"/>
  <c r="D40" i="10"/>
  <c r="D41" i="10"/>
  <c r="D42" i="10"/>
  <c r="D43" i="10"/>
  <c r="D44" i="10"/>
  <c r="D45" i="10"/>
  <c r="D46" i="10"/>
  <c r="D47" i="10"/>
  <c r="D48" i="10"/>
  <c r="D49" i="10"/>
  <c r="D50" i="10"/>
  <c r="D51" i="10"/>
  <c r="D52" i="10"/>
  <c r="D53" i="10"/>
  <c r="D54" i="10"/>
  <c r="D55" i="10"/>
  <c r="D56" i="10"/>
  <c r="D57" i="10"/>
  <c r="D58" i="10"/>
  <c r="D59" i="10"/>
  <c r="D60" i="10"/>
  <c r="F40" i="1"/>
  <c r="F41" i="1"/>
  <c r="A40" i="1"/>
  <c r="A41" i="1"/>
  <c r="O583" i="12"/>
  <c r="O584" i="12"/>
  <c r="O585" i="12"/>
  <c r="O586" i="12"/>
  <c r="O587" i="12"/>
  <c r="O588" i="12"/>
  <c r="O589" i="12"/>
  <c r="O590" i="12"/>
  <c r="O591" i="12"/>
  <c r="O592" i="12"/>
  <c r="O593" i="12"/>
  <c r="O594" i="12"/>
  <c r="O595" i="12"/>
  <c r="O596" i="12"/>
  <c r="O597" i="12"/>
  <c r="O598" i="12"/>
  <c r="O599" i="12"/>
  <c r="O600" i="12"/>
  <c r="O601" i="12"/>
  <c r="O602" i="12"/>
  <c r="O603" i="12"/>
  <c r="O604" i="12"/>
  <c r="O605" i="12"/>
  <c r="O606" i="12"/>
  <c r="O607" i="12"/>
  <c r="O608" i="12"/>
  <c r="O609" i="12"/>
  <c r="O610" i="12"/>
  <c r="O611" i="12"/>
  <c r="O612" i="12"/>
  <c r="O613" i="12"/>
  <c r="O614" i="12"/>
  <c r="O615" i="12"/>
  <c r="C366" i="5"/>
  <c r="D366" i="5"/>
  <c r="E366" i="5"/>
  <c r="F366" i="5"/>
  <c r="G366" i="5"/>
  <c r="H366" i="5"/>
  <c r="I366" i="5"/>
  <c r="J366" i="5"/>
  <c r="C367" i="5"/>
  <c r="D367" i="5"/>
  <c r="E367" i="5"/>
  <c r="F367" i="5"/>
  <c r="G367" i="5"/>
  <c r="H367" i="5"/>
  <c r="I367" i="5"/>
  <c r="J367" i="5"/>
  <c r="C368" i="5"/>
  <c r="D368" i="5"/>
  <c r="E368" i="5"/>
  <c r="F368" i="5"/>
  <c r="G368" i="5"/>
  <c r="H368" i="5"/>
  <c r="I368" i="5"/>
  <c r="J368" i="5"/>
  <c r="C369" i="5"/>
  <c r="D369" i="5"/>
  <c r="E369" i="5"/>
  <c r="F369" i="5"/>
  <c r="G369" i="5"/>
  <c r="H369" i="5"/>
  <c r="I369" i="5"/>
  <c r="J369" i="5"/>
  <c r="C370" i="5"/>
  <c r="D370" i="5"/>
  <c r="E370" i="5"/>
  <c r="F370" i="5"/>
  <c r="G370" i="5"/>
  <c r="H370" i="5"/>
  <c r="I370" i="5"/>
  <c r="J370" i="5"/>
  <c r="C371" i="5"/>
  <c r="D371" i="5"/>
  <c r="E371" i="5"/>
  <c r="F371" i="5"/>
  <c r="G371" i="5"/>
  <c r="H371" i="5"/>
  <c r="I371" i="5"/>
  <c r="J371" i="5"/>
  <c r="C372" i="5"/>
  <c r="D372" i="5"/>
  <c r="E372" i="5"/>
  <c r="F372" i="5"/>
  <c r="G372" i="5"/>
  <c r="H372" i="5"/>
  <c r="I372" i="5"/>
  <c r="J372" i="5"/>
  <c r="J3" i="12"/>
  <c r="K3" i="12"/>
  <c r="J4" i="12"/>
  <c r="K4" i="12"/>
  <c r="J5" i="12"/>
  <c r="K5" i="12"/>
  <c r="J6" i="12"/>
  <c r="K6" i="12"/>
  <c r="J7" i="12"/>
  <c r="K7" i="12"/>
  <c r="J8" i="12"/>
  <c r="K8" i="12"/>
  <c r="J9" i="12"/>
  <c r="K9" i="12"/>
  <c r="J10" i="12"/>
  <c r="K10" i="12"/>
  <c r="J11" i="12"/>
  <c r="K11" i="12"/>
  <c r="J12" i="12"/>
  <c r="K12" i="12"/>
  <c r="J13" i="12"/>
  <c r="K13" i="12"/>
  <c r="J14" i="12"/>
  <c r="K14" i="12"/>
  <c r="J15" i="12"/>
  <c r="K15" i="12" s="1"/>
  <c r="L15" i="12" s="1"/>
  <c r="H56" i="5" s="1"/>
  <c r="J16" i="12"/>
  <c r="K16" i="12"/>
  <c r="J17" i="12"/>
  <c r="K17" i="12" s="1"/>
  <c r="L17" i="12" s="1"/>
  <c r="J18" i="12"/>
  <c r="K18" i="12"/>
  <c r="J19" i="12"/>
  <c r="K19" i="12" s="1"/>
  <c r="L19" i="12" s="1"/>
  <c r="J20" i="12"/>
  <c r="K20" i="12"/>
  <c r="J21" i="12"/>
  <c r="K21" i="12" s="1"/>
  <c r="J22" i="12"/>
  <c r="K22" i="12"/>
  <c r="J23" i="12"/>
  <c r="K23" i="12" s="1"/>
  <c r="J24" i="12"/>
  <c r="K24" i="12" s="1"/>
  <c r="L24" i="12" s="1"/>
  <c r="H251" i="5" s="1"/>
  <c r="J25" i="12"/>
  <c r="K25" i="12" s="1"/>
  <c r="J26" i="12"/>
  <c r="K26" i="12" s="1"/>
  <c r="L26" i="12" s="1"/>
  <c r="H101" i="5" s="1"/>
  <c r="J27" i="12"/>
  <c r="K27" i="12" s="1"/>
  <c r="J28" i="12"/>
  <c r="K28" i="12"/>
  <c r="J29" i="12"/>
  <c r="K29" i="12" s="1"/>
  <c r="J30" i="12"/>
  <c r="K30" i="12"/>
  <c r="J31" i="12"/>
  <c r="K31" i="12" s="1"/>
  <c r="J32" i="12"/>
  <c r="K32" i="12" s="1"/>
  <c r="L32" i="12" s="1"/>
  <c r="H69" i="5" s="1"/>
  <c r="J33" i="12"/>
  <c r="K33" i="12" s="1"/>
  <c r="J34" i="12"/>
  <c r="K34" i="12" s="1"/>
  <c r="L34" i="12" s="1"/>
  <c r="H51" i="5" s="1"/>
  <c r="J35" i="12"/>
  <c r="K35" i="12" s="1"/>
  <c r="J36" i="12"/>
  <c r="K36" i="12"/>
  <c r="J37" i="12"/>
  <c r="K37" i="12" s="1"/>
  <c r="J38" i="12"/>
  <c r="K38" i="12"/>
  <c r="J39" i="12"/>
  <c r="K39" i="12" s="1"/>
  <c r="J40" i="12"/>
  <c r="K40" i="12" s="1"/>
  <c r="L40" i="12" s="1"/>
  <c r="J41" i="12"/>
  <c r="K41" i="12" s="1"/>
  <c r="J42" i="12"/>
  <c r="K42" i="12" s="1"/>
  <c r="L42" i="12" s="1"/>
  <c r="H225" i="5" s="1"/>
  <c r="J43" i="12"/>
  <c r="K43" i="12" s="1"/>
  <c r="J44" i="12"/>
  <c r="K44" i="12"/>
  <c r="J45" i="12"/>
  <c r="K45" i="12" s="1"/>
  <c r="J46" i="12"/>
  <c r="K46" i="12"/>
  <c r="J47" i="12"/>
  <c r="K47" i="12" s="1"/>
  <c r="J48" i="12"/>
  <c r="K48" i="12" s="1"/>
  <c r="L48" i="12" s="1"/>
  <c r="J49" i="12"/>
  <c r="K49" i="12" s="1"/>
  <c r="J50" i="12"/>
  <c r="K50" i="12" s="1"/>
  <c r="L50" i="12" s="1"/>
  <c r="H299" i="5" s="1"/>
  <c r="J51" i="12"/>
  <c r="K51" i="12" s="1"/>
  <c r="J52" i="12"/>
  <c r="K52" i="12"/>
  <c r="J53" i="12"/>
  <c r="K53" i="12" s="1"/>
  <c r="J54" i="12"/>
  <c r="K54" i="12"/>
  <c r="J55" i="12"/>
  <c r="K55" i="12" s="1"/>
  <c r="J56" i="12"/>
  <c r="K56" i="12" s="1"/>
  <c r="L56" i="12" s="1"/>
  <c r="H317" i="5" s="1"/>
  <c r="J57" i="12"/>
  <c r="K57" i="12" s="1"/>
  <c r="J58" i="12"/>
  <c r="K58" i="12" s="1"/>
  <c r="L58" i="12" s="1"/>
  <c r="H316" i="5" s="1"/>
  <c r="J59" i="12"/>
  <c r="K59" i="12" s="1"/>
  <c r="J60" i="12"/>
  <c r="K60" i="12"/>
  <c r="J61" i="12"/>
  <c r="K61" i="12" s="1"/>
  <c r="J62" i="12"/>
  <c r="K62" i="12"/>
  <c r="J63" i="12"/>
  <c r="K63" i="12" s="1"/>
  <c r="J64" i="12"/>
  <c r="K64" i="12" s="1"/>
  <c r="L64" i="12" s="1"/>
  <c r="H253" i="5" s="1"/>
  <c r="J65" i="12"/>
  <c r="K65" i="12" s="1"/>
  <c r="J66" i="12"/>
  <c r="K66" i="12" s="1"/>
  <c r="L66" i="12" s="1"/>
  <c r="J67" i="12"/>
  <c r="K67" i="12" s="1"/>
  <c r="J68" i="12"/>
  <c r="K68" i="12"/>
  <c r="J69" i="12"/>
  <c r="K69" i="12" s="1"/>
  <c r="J70" i="12"/>
  <c r="K70" i="12"/>
  <c r="J71" i="12"/>
  <c r="K71" i="12" s="1"/>
  <c r="J72" i="12"/>
  <c r="K72" i="12" s="1"/>
  <c r="L72" i="12" s="1"/>
  <c r="H64" i="5" s="1"/>
  <c r="J73" i="12"/>
  <c r="K73" i="12" s="1"/>
  <c r="J74" i="12"/>
  <c r="K74" i="12" s="1"/>
  <c r="L74" i="12" s="1"/>
  <c r="H325" i="5" s="1"/>
  <c r="J75" i="12"/>
  <c r="K75" i="12" s="1"/>
  <c r="J76" i="12"/>
  <c r="K76" i="12"/>
  <c r="J77" i="12"/>
  <c r="K77" i="12" s="1"/>
  <c r="J78" i="12"/>
  <c r="K78" i="12"/>
  <c r="J79" i="12"/>
  <c r="K79" i="12" s="1"/>
  <c r="J80" i="12"/>
  <c r="K80" i="12" s="1"/>
  <c r="L80" i="12" s="1"/>
  <c r="J81" i="12"/>
  <c r="K81" i="12" s="1"/>
  <c r="J82" i="12"/>
  <c r="K82" i="12" s="1"/>
  <c r="L82" i="12" s="1"/>
  <c r="H326" i="5" s="1"/>
  <c r="J83" i="12"/>
  <c r="K83" i="12" s="1"/>
  <c r="J84" i="12"/>
  <c r="K84" i="12"/>
  <c r="J85" i="12"/>
  <c r="K85" i="12" s="1"/>
  <c r="J86" i="12"/>
  <c r="K86" i="12"/>
  <c r="J87" i="12"/>
  <c r="K87" i="12" s="1"/>
  <c r="J88" i="12"/>
  <c r="K88" i="12" s="1"/>
  <c r="L88" i="12" s="1"/>
  <c r="H90" i="5" s="1"/>
  <c r="J89" i="12"/>
  <c r="K89" i="12" s="1"/>
  <c r="J90" i="12"/>
  <c r="K90" i="12" s="1"/>
  <c r="L90" i="12" s="1"/>
  <c r="J91" i="12"/>
  <c r="K91" i="12" s="1"/>
  <c r="J92" i="12"/>
  <c r="K92" i="12"/>
  <c r="J93" i="12"/>
  <c r="K93" i="12" s="1"/>
  <c r="J94" i="12"/>
  <c r="K94" i="12"/>
  <c r="J95" i="12"/>
  <c r="K95" i="12" s="1"/>
  <c r="J96" i="12"/>
  <c r="K96" i="12" s="1"/>
  <c r="L96" i="12" s="1"/>
  <c r="H283" i="5" s="1"/>
  <c r="J97" i="12"/>
  <c r="K97" i="12" s="1"/>
  <c r="J98" i="12"/>
  <c r="K98" i="12" s="1"/>
  <c r="L98" i="12" s="1"/>
  <c r="H280" i="5" s="1"/>
  <c r="J99" i="12"/>
  <c r="K99" i="12" s="1"/>
  <c r="J100" i="12"/>
  <c r="K100" i="12"/>
  <c r="J101" i="12"/>
  <c r="K101" i="12" s="1"/>
  <c r="J102" i="12"/>
  <c r="K102" i="12"/>
  <c r="J103" i="12"/>
  <c r="K103" i="12" s="1"/>
  <c r="J104" i="12"/>
  <c r="K104" i="12" s="1"/>
  <c r="L104" i="12" s="1"/>
  <c r="J105" i="12"/>
  <c r="K105" i="12" s="1"/>
  <c r="J106" i="12"/>
  <c r="K106" i="12" s="1"/>
  <c r="L106" i="12" s="1"/>
  <c r="H324" i="5" s="1"/>
  <c r="J107" i="12"/>
  <c r="K107" i="12" s="1"/>
  <c r="J108" i="12"/>
  <c r="K108" i="12"/>
  <c r="J109" i="12"/>
  <c r="K109" i="12" s="1"/>
  <c r="J110" i="12"/>
  <c r="K110" i="12"/>
  <c r="J111" i="12"/>
  <c r="K111" i="12" s="1"/>
  <c r="J112" i="12"/>
  <c r="K112" i="12" s="1"/>
  <c r="L112" i="12" s="1"/>
  <c r="H159" i="5" s="1"/>
  <c r="J113" i="12"/>
  <c r="K113" i="12" s="1"/>
  <c r="J114" i="12"/>
  <c r="K114" i="12" s="1"/>
  <c r="L114" i="12" s="1"/>
  <c r="H52" i="5" s="1"/>
  <c r="J115" i="12"/>
  <c r="K115" i="12" s="1"/>
  <c r="J116" i="12"/>
  <c r="K116" i="12"/>
  <c r="J117" i="12"/>
  <c r="K117" i="12" s="1"/>
  <c r="J118" i="12"/>
  <c r="K118" i="12"/>
  <c r="J119" i="12"/>
  <c r="K119" i="12" s="1"/>
  <c r="J120" i="12"/>
  <c r="K120" i="12" s="1"/>
  <c r="L120" i="12" s="1"/>
  <c r="H228" i="5" s="1"/>
  <c r="J121" i="12"/>
  <c r="K121" i="12" s="1"/>
  <c r="J122" i="12"/>
  <c r="K122" i="12" s="1"/>
  <c r="L122" i="12" s="1"/>
  <c r="H334" i="5" s="1"/>
  <c r="J123" i="12"/>
  <c r="K123" i="12" s="1"/>
  <c r="J124" i="12"/>
  <c r="K124" i="12"/>
  <c r="J125" i="12"/>
  <c r="K125" i="12" s="1"/>
  <c r="J126" i="12"/>
  <c r="K126" i="12"/>
  <c r="J127" i="12"/>
  <c r="K127" i="12" s="1"/>
  <c r="J128" i="12"/>
  <c r="K128" i="12" s="1"/>
  <c r="L128" i="12" s="1"/>
  <c r="J129" i="12"/>
  <c r="K129" i="12" s="1"/>
  <c r="J130" i="12"/>
  <c r="K130" i="12" s="1"/>
  <c r="L130" i="12" s="1"/>
  <c r="H278" i="5" s="1"/>
  <c r="J131" i="12"/>
  <c r="K131" i="12" s="1"/>
  <c r="J132" i="12"/>
  <c r="K132" i="12"/>
  <c r="J133" i="12"/>
  <c r="K133" i="12" s="1"/>
  <c r="J134" i="12"/>
  <c r="K134" i="12"/>
  <c r="J135" i="12"/>
  <c r="K135" i="12" s="1"/>
  <c r="J136" i="12"/>
  <c r="K136" i="12" s="1"/>
  <c r="L136" i="12" s="1"/>
  <c r="H107" i="5" s="1"/>
  <c r="J137" i="12"/>
  <c r="K137" i="12" s="1"/>
  <c r="J138" i="12"/>
  <c r="K138" i="12" s="1"/>
  <c r="J139" i="12"/>
  <c r="K139" i="12" s="1"/>
  <c r="J140" i="12"/>
  <c r="K140" i="12" s="1"/>
  <c r="J141" i="12"/>
  <c r="K141" i="12" s="1"/>
  <c r="J142" i="12"/>
  <c r="K142" i="12" s="1"/>
  <c r="J143" i="12"/>
  <c r="K143" i="12" s="1"/>
  <c r="J144" i="12"/>
  <c r="K144" i="12" s="1"/>
  <c r="J145" i="12"/>
  <c r="K145" i="12" s="1"/>
  <c r="J146" i="12"/>
  <c r="K146" i="12" s="1"/>
  <c r="J147" i="12"/>
  <c r="K147" i="12" s="1"/>
  <c r="J148" i="12"/>
  <c r="K148" i="12" s="1"/>
  <c r="J149" i="12"/>
  <c r="K149" i="12" s="1"/>
  <c r="J150" i="12"/>
  <c r="K150" i="12" s="1"/>
  <c r="J151" i="12"/>
  <c r="K151" i="12" s="1"/>
  <c r="J152" i="12"/>
  <c r="K152" i="12" s="1"/>
  <c r="J153" i="12"/>
  <c r="K153" i="12" s="1"/>
  <c r="J154" i="12"/>
  <c r="K154" i="12" s="1"/>
  <c r="J155" i="12"/>
  <c r="K155" i="12" s="1"/>
  <c r="J156" i="12"/>
  <c r="K156" i="12" s="1"/>
  <c r="J157" i="12"/>
  <c r="K157" i="12" s="1"/>
  <c r="J158" i="12"/>
  <c r="K158" i="12" s="1"/>
  <c r="J159" i="12"/>
  <c r="K159" i="12" s="1"/>
  <c r="J160" i="12"/>
  <c r="K160" i="12" s="1"/>
  <c r="J161" i="12"/>
  <c r="K161" i="12" s="1"/>
  <c r="J162" i="12"/>
  <c r="K162" i="12" s="1"/>
  <c r="J163" i="12"/>
  <c r="K163" i="12" s="1"/>
  <c r="J164" i="12"/>
  <c r="K164" i="12" s="1"/>
  <c r="J165" i="12"/>
  <c r="K165" i="12" s="1"/>
  <c r="J166" i="12"/>
  <c r="K166" i="12" s="1"/>
  <c r="J167" i="12"/>
  <c r="K167" i="12" s="1"/>
  <c r="J168" i="12"/>
  <c r="K168" i="12" s="1"/>
  <c r="J169" i="12"/>
  <c r="K169" i="12" s="1"/>
  <c r="J170" i="12"/>
  <c r="K170" i="12" s="1"/>
  <c r="J171" i="12"/>
  <c r="K171" i="12" s="1"/>
  <c r="J172" i="12"/>
  <c r="K172" i="12" s="1"/>
  <c r="J173" i="12"/>
  <c r="K173" i="12" s="1"/>
  <c r="J174" i="12"/>
  <c r="K174" i="12" s="1"/>
  <c r="J175" i="12"/>
  <c r="K175" i="12" s="1"/>
  <c r="J176" i="12"/>
  <c r="K176" i="12" s="1"/>
  <c r="J177" i="12"/>
  <c r="K177" i="12" s="1"/>
  <c r="J178" i="12"/>
  <c r="K178" i="12" s="1"/>
  <c r="J179" i="12"/>
  <c r="K179" i="12" s="1"/>
  <c r="J180" i="12"/>
  <c r="K180" i="12" s="1"/>
  <c r="J181" i="12"/>
  <c r="K181" i="12" s="1"/>
  <c r="J182" i="12"/>
  <c r="K182" i="12" s="1"/>
  <c r="J183" i="12"/>
  <c r="K183" i="12" s="1"/>
  <c r="J184" i="12"/>
  <c r="K184" i="12" s="1"/>
  <c r="J185" i="12"/>
  <c r="K185" i="12" s="1"/>
  <c r="J186" i="12"/>
  <c r="K186" i="12" s="1"/>
  <c r="J187" i="12"/>
  <c r="K187" i="12" s="1"/>
  <c r="J188" i="12"/>
  <c r="K188" i="12" s="1"/>
  <c r="J189" i="12"/>
  <c r="K189" i="12" s="1"/>
  <c r="J190" i="12"/>
  <c r="K190" i="12" s="1"/>
  <c r="J191" i="12"/>
  <c r="K191" i="12" s="1"/>
  <c r="J192" i="12"/>
  <c r="K192" i="12" s="1"/>
  <c r="J193" i="12"/>
  <c r="K193" i="12"/>
  <c r="J194" i="12"/>
  <c r="K194" i="12" s="1"/>
  <c r="J195" i="12"/>
  <c r="K195" i="12" s="1"/>
  <c r="J196" i="12"/>
  <c r="K196" i="12" s="1"/>
  <c r="J197" i="12"/>
  <c r="K197" i="12" s="1"/>
  <c r="L197" i="12" s="1"/>
  <c r="J198" i="12"/>
  <c r="K198" i="12" s="1"/>
  <c r="J199" i="12"/>
  <c r="K199" i="12" s="1"/>
  <c r="J200" i="12"/>
  <c r="K200" i="12" s="1"/>
  <c r="J201" i="12"/>
  <c r="K201" i="12" s="1"/>
  <c r="L201" i="12" s="1"/>
  <c r="H204" i="5" s="1"/>
  <c r="J202" i="12"/>
  <c r="K202" i="12" s="1"/>
  <c r="J203" i="12"/>
  <c r="K203" i="12" s="1"/>
  <c r="J204" i="12"/>
  <c r="K204" i="12" s="1"/>
  <c r="L204" i="12" s="1"/>
  <c r="H83" i="5" s="1"/>
  <c r="J205" i="12"/>
  <c r="K205" i="12" s="1"/>
  <c r="J206" i="12"/>
  <c r="K206" i="12" s="1"/>
  <c r="L206" i="12" s="1"/>
  <c r="H194" i="5" s="1"/>
  <c r="J207" i="12"/>
  <c r="K207" i="12" s="1"/>
  <c r="J208" i="12"/>
  <c r="K208" i="12"/>
  <c r="J209" i="12"/>
  <c r="K209" i="12" s="1"/>
  <c r="J210" i="12"/>
  <c r="K210" i="12"/>
  <c r="J211" i="12"/>
  <c r="K211" i="12" s="1"/>
  <c r="J212" i="12"/>
  <c r="K212" i="12" s="1"/>
  <c r="J213" i="12"/>
  <c r="K213" i="12" s="1"/>
  <c r="J214" i="12"/>
  <c r="K214" i="12" s="1"/>
  <c r="J215" i="12"/>
  <c r="K215" i="12" s="1"/>
  <c r="J216" i="12"/>
  <c r="K216" i="12" s="1"/>
  <c r="J217" i="12"/>
  <c r="K217" i="12" s="1"/>
  <c r="J218" i="12"/>
  <c r="K218" i="12" s="1"/>
  <c r="J219" i="12"/>
  <c r="K219" i="12" s="1"/>
  <c r="J220" i="12"/>
  <c r="K220" i="12" s="1"/>
  <c r="J221" i="12"/>
  <c r="K221" i="12" s="1"/>
  <c r="J222" i="12"/>
  <c r="K222" i="12" s="1"/>
  <c r="J223" i="12"/>
  <c r="K223" i="12" s="1"/>
  <c r="J224" i="12"/>
  <c r="K224" i="12" s="1"/>
  <c r="J225" i="12"/>
  <c r="K225" i="12" s="1"/>
  <c r="J226" i="12"/>
  <c r="K226" i="12" s="1"/>
  <c r="J227" i="12"/>
  <c r="K227" i="12" s="1"/>
  <c r="J228" i="12"/>
  <c r="K228" i="12" s="1"/>
  <c r="J229" i="12"/>
  <c r="K229" i="12" s="1"/>
  <c r="J230" i="12"/>
  <c r="K230" i="12" s="1"/>
  <c r="J231" i="12"/>
  <c r="K231" i="12" s="1"/>
  <c r="J232" i="12"/>
  <c r="K232" i="12" s="1"/>
  <c r="J233" i="12"/>
  <c r="K233" i="12" s="1"/>
  <c r="J234" i="12"/>
  <c r="K234" i="12" s="1"/>
  <c r="J235" i="12"/>
  <c r="K235" i="12" s="1"/>
  <c r="J236" i="12"/>
  <c r="K236" i="12" s="1"/>
  <c r="J237" i="12"/>
  <c r="K237" i="12" s="1"/>
  <c r="J238" i="12"/>
  <c r="K238" i="12" s="1"/>
  <c r="J239" i="12"/>
  <c r="K239" i="12" s="1"/>
  <c r="J240" i="12"/>
  <c r="K240" i="12" s="1"/>
  <c r="J241" i="12"/>
  <c r="K241" i="12" s="1"/>
  <c r="J242" i="12"/>
  <c r="K242" i="12" s="1"/>
  <c r="J243" i="12"/>
  <c r="K243" i="12" s="1"/>
  <c r="J244" i="12"/>
  <c r="K244" i="12" s="1"/>
  <c r="J245" i="12"/>
  <c r="K245" i="12" s="1"/>
  <c r="J246" i="12"/>
  <c r="K246" i="12" s="1"/>
  <c r="J247" i="12"/>
  <c r="K247" i="12" s="1"/>
  <c r="J248" i="12"/>
  <c r="K248" i="12" s="1"/>
  <c r="J249" i="12"/>
  <c r="K249" i="12" s="1"/>
  <c r="J250" i="12"/>
  <c r="K250" i="12" s="1"/>
  <c r="J251" i="12"/>
  <c r="K251" i="12" s="1"/>
  <c r="J252" i="12"/>
  <c r="K252" i="12" s="1"/>
  <c r="J253" i="12"/>
  <c r="K253" i="12" s="1"/>
  <c r="J254" i="12"/>
  <c r="K254" i="12" s="1"/>
  <c r="J255" i="12"/>
  <c r="K255" i="12" s="1"/>
  <c r="J256" i="12"/>
  <c r="K256" i="12" s="1"/>
  <c r="J257" i="12"/>
  <c r="K257" i="12" s="1"/>
  <c r="J258" i="12"/>
  <c r="K258" i="12" s="1"/>
  <c r="J259" i="12"/>
  <c r="K259" i="12" s="1"/>
  <c r="J260" i="12"/>
  <c r="K260" i="12" s="1"/>
  <c r="J261" i="12"/>
  <c r="K261" i="12" s="1"/>
  <c r="J262" i="12"/>
  <c r="K262" i="12" s="1"/>
  <c r="J263" i="12"/>
  <c r="K263" i="12" s="1"/>
  <c r="J264" i="12"/>
  <c r="K264" i="12" s="1"/>
  <c r="J265" i="12"/>
  <c r="K265" i="12" s="1"/>
  <c r="J266" i="12"/>
  <c r="K266" i="12" s="1"/>
  <c r="J267" i="12"/>
  <c r="K267" i="12" s="1"/>
  <c r="J268" i="12"/>
  <c r="K268" i="12" s="1"/>
  <c r="J269" i="12"/>
  <c r="K269" i="12" s="1"/>
  <c r="J270" i="12"/>
  <c r="K270" i="12" s="1"/>
  <c r="J271" i="12"/>
  <c r="K271" i="12" s="1"/>
  <c r="J272" i="12"/>
  <c r="K272" i="12" s="1"/>
  <c r="J273" i="12"/>
  <c r="K273" i="12" s="1"/>
  <c r="J274" i="12"/>
  <c r="K274" i="12" s="1"/>
  <c r="J275" i="12"/>
  <c r="K275" i="12" s="1"/>
  <c r="J276" i="12"/>
  <c r="K276" i="12" s="1"/>
  <c r="J277" i="12"/>
  <c r="K277" i="12" s="1"/>
  <c r="J278" i="12"/>
  <c r="K278" i="12" s="1"/>
  <c r="J279" i="12"/>
  <c r="K279" i="12" s="1"/>
  <c r="J280" i="12"/>
  <c r="K280" i="12" s="1"/>
  <c r="J281" i="12"/>
  <c r="K281" i="12" s="1"/>
  <c r="J282" i="12"/>
  <c r="K282" i="12" s="1"/>
  <c r="J283" i="12"/>
  <c r="K283" i="12" s="1"/>
  <c r="J284" i="12"/>
  <c r="K284" i="12" s="1"/>
  <c r="J285" i="12"/>
  <c r="K285" i="12" s="1"/>
  <c r="J286" i="12"/>
  <c r="K286" i="12" s="1"/>
  <c r="J287" i="12"/>
  <c r="K287" i="12" s="1"/>
  <c r="J288" i="12"/>
  <c r="K288" i="12" s="1"/>
  <c r="J289" i="12"/>
  <c r="K289" i="12" s="1"/>
  <c r="J290" i="12"/>
  <c r="K290" i="12" s="1"/>
  <c r="J291" i="12"/>
  <c r="K291" i="12" s="1"/>
  <c r="J292" i="12"/>
  <c r="K292" i="12" s="1"/>
  <c r="J293" i="12"/>
  <c r="K293" i="12" s="1"/>
  <c r="J294" i="12"/>
  <c r="K294" i="12" s="1"/>
  <c r="J295" i="12"/>
  <c r="K295" i="12" s="1"/>
  <c r="J296" i="12"/>
  <c r="K296" i="12" s="1"/>
  <c r="J297" i="12"/>
  <c r="K297" i="12" s="1"/>
  <c r="J298" i="12"/>
  <c r="K298" i="12" s="1"/>
  <c r="J299" i="12"/>
  <c r="K299" i="12" s="1"/>
  <c r="J300" i="12"/>
  <c r="K300" i="12" s="1"/>
  <c r="J301" i="12"/>
  <c r="K301" i="12" s="1"/>
  <c r="J302" i="12"/>
  <c r="K302" i="12" s="1"/>
  <c r="J303" i="12"/>
  <c r="K303" i="12" s="1"/>
  <c r="J304" i="12"/>
  <c r="K304" i="12" s="1"/>
  <c r="J305" i="12"/>
  <c r="K305" i="12" s="1"/>
  <c r="J306" i="12"/>
  <c r="K306" i="12" s="1"/>
  <c r="J307" i="12"/>
  <c r="K307" i="12" s="1"/>
  <c r="J308" i="12"/>
  <c r="K308" i="12" s="1"/>
  <c r="J309" i="12"/>
  <c r="K309" i="12" s="1"/>
  <c r="J310" i="12"/>
  <c r="K310" i="12" s="1"/>
  <c r="J311" i="12"/>
  <c r="K311" i="12" s="1"/>
  <c r="J312" i="12"/>
  <c r="K312" i="12" s="1"/>
  <c r="J313" i="12"/>
  <c r="K313" i="12" s="1"/>
  <c r="J314" i="12"/>
  <c r="K314" i="12" s="1"/>
  <c r="J315" i="12"/>
  <c r="K315" i="12" s="1"/>
  <c r="J316" i="12"/>
  <c r="K316" i="12" s="1"/>
  <c r="J317" i="12"/>
  <c r="K317" i="12" s="1"/>
  <c r="J318" i="12"/>
  <c r="K318" i="12" s="1"/>
  <c r="J319" i="12"/>
  <c r="K319" i="12" s="1"/>
  <c r="J320" i="12"/>
  <c r="K320" i="12" s="1"/>
  <c r="J321" i="12"/>
  <c r="K321" i="12" s="1"/>
  <c r="J322" i="12"/>
  <c r="K322" i="12" s="1"/>
  <c r="J323" i="12"/>
  <c r="K323" i="12" s="1"/>
  <c r="J324" i="12"/>
  <c r="K324" i="12" s="1"/>
  <c r="J325" i="12"/>
  <c r="K325" i="12" s="1"/>
  <c r="J326" i="12"/>
  <c r="K326" i="12" s="1"/>
  <c r="J327" i="12"/>
  <c r="K327" i="12" s="1"/>
  <c r="J328" i="12"/>
  <c r="K328" i="12" s="1"/>
  <c r="J329" i="12"/>
  <c r="K329" i="12" s="1"/>
  <c r="J330" i="12"/>
  <c r="K330" i="12" s="1"/>
  <c r="J331" i="12"/>
  <c r="K331" i="12" s="1"/>
  <c r="J332" i="12"/>
  <c r="K332" i="12" s="1"/>
  <c r="J333" i="12"/>
  <c r="K333" i="12" s="1"/>
  <c r="J334" i="12"/>
  <c r="K334" i="12" s="1"/>
  <c r="J335" i="12"/>
  <c r="K335" i="12" s="1"/>
  <c r="J336" i="12"/>
  <c r="K336" i="12" s="1"/>
  <c r="J337" i="12"/>
  <c r="K337" i="12" s="1"/>
  <c r="J338" i="12"/>
  <c r="K338" i="12" s="1"/>
  <c r="J339" i="12"/>
  <c r="K339" i="12" s="1"/>
  <c r="J340" i="12"/>
  <c r="K340" i="12" s="1"/>
  <c r="J341" i="12"/>
  <c r="K341" i="12" s="1"/>
  <c r="J342" i="12"/>
  <c r="K342" i="12" s="1"/>
  <c r="J343" i="12"/>
  <c r="K343" i="12" s="1"/>
  <c r="J344" i="12"/>
  <c r="K344" i="12" s="1"/>
  <c r="J345" i="12"/>
  <c r="K345" i="12" s="1"/>
  <c r="J346" i="12"/>
  <c r="K346" i="12" s="1"/>
  <c r="J347" i="12"/>
  <c r="K347" i="12" s="1"/>
  <c r="J348" i="12"/>
  <c r="K348" i="12" s="1"/>
  <c r="J349" i="12"/>
  <c r="K349" i="12" s="1"/>
  <c r="J350" i="12"/>
  <c r="K350" i="12" s="1"/>
  <c r="J351" i="12"/>
  <c r="K351" i="12" s="1"/>
  <c r="J352" i="12"/>
  <c r="K352" i="12" s="1"/>
  <c r="J353" i="12"/>
  <c r="K353" i="12" s="1"/>
  <c r="J354" i="12"/>
  <c r="K354" i="12" s="1"/>
  <c r="J355" i="12"/>
  <c r="K355" i="12" s="1"/>
  <c r="J356" i="12"/>
  <c r="K356" i="12" s="1"/>
  <c r="J357" i="12"/>
  <c r="K357" i="12" s="1"/>
  <c r="J358" i="12"/>
  <c r="K358" i="12" s="1"/>
  <c r="J359" i="12"/>
  <c r="K359" i="12" s="1"/>
  <c r="J360" i="12"/>
  <c r="K360" i="12" s="1"/>
  <c r="J361" i="12"/>
  <c r="K361" i="12" s="1"/>
  <c r="J362" i="12"/>
  <c r="K362" i="12" s="1"/>
  <c r="J363" i="12"/>
  <c r="K363" i="12" s="1"/>
  <c r="J364" i="12"/>
  <c r="K364" i="12" s="1"/>
  <c r="J365" i="12"/>
  <c r="K365" i="12" s="1"/>
  <c r="J366" i="12"/>
  <c r="K366" i="12" s="1"/>
  <c r="J367" i="12"/>
  <c r="K367" i="12" s="1"/>
  <c r="J368" i="12"/>
  <c r="K368" i="12" s="1"/>
  <c r="J369" i="12"/>
  <c r="K369" i="12" s="1"/>
  <c r="J370" i="12"/>
  <c r="K370" i="12" s="1"/>
  <c r="J371" i="12"/>
  <c r="K371" i="12" s="1"/>
  <c r="L371" i="12" s="1"/>
  <c r="H188" i="5" s="1"/>
  <c r="J372" i="12"/>
  <c r="K372" i="12" s="1"/>
  <c r="J373" i="12"/>
  <c r="K373" i="12" s="1"/>
  <c r="J374" i="12"/>
  <c r="K374" i="12" s="1"/>
  <c r="L374" i="12" s="1"/>
  <c r="J375" i="12"/>
  <c r="K375" i="12" s="1"/>
  <c r="J376" i="12"/>
  <c r="K376" i="12" s="1"/>
  <c r="L376" i="12" s="1"/>
  <c r="J377" i="12"/>
  <c r="K377" i="12" s="1"/>
  <c r="J378" i="12"/>
  <c r="K378" i="12" s="1"/>
  <c r="L378" i="12" s="1"/>
  <c r="H254" i="5" s="1"/>
  <c r="J379" i="12"/>
  <c r="K379" i="12" s="1"/>
  <c r="J380" i="12"/>
  <c r="K380" i="12" s="1"/>
  <c r="J381" i="12"/>
  <c r="K381" i="12" s="1"/>
  <c r="J382" i="12"/>
  <c r="K382" i="12" s="1"/>
  <c r="L382" i="12" s="1"/>
  <c r="H212" i="5" s="1"/>
  <c r="J383" i="12"/>
  <c r="K383" i="12" s="1"/>
  <c r="J384" i="12"/>
  <c r="K384" i="12" s="1"/>
  <c r="J385" i="12"/>
  <c r="K385" i="12" s="1"/>
  <c r="J386" i="12"/>
  <c r="K386" i="12" s="1"/>
  <c r="J387" i="12"/>
  <c r="K387" i="12" s="1"/>
  <c r="L387" i="12" s="1"/>
  <c r="J388" i="12"/>
  <c r="K388" i="12" s="1"/>
  <c r="J389" i="12"/>
  <c r="K389" i="12" s="1"/>
  <c r="J390" i="12"/>
  <c r="K390" i="12" s="1"/>
  <c r="J391" i="12"/>
  <c r="K391" i="12" s="1"/>
  <c r="L391" i="12" s="1"/>
  <c r="J392" i="12"/>
  <c r="K392" i="12" s="1"/>
  <c r="L392" i="12" s="1"/>
  <c r="J393" i="12"/>
  <c r="K393" i="12" s="1"/>
  <c r="L393" i="12" s="1"/>
  <c r="H275" i="5" s="1"/>
  <c r="J394" i="12"/>
  <c r="K394" i="12" s="1"/>
  <c r="J395" i="12"/>
  <c r="K395" i="12" s="1"/>
  <c r="J396" i="12"/>
  <c r="K396" i="12" s="1"/>
  <c r="J397" i="12"/>
  <c r="K397" i="12" s="1"/>
  <c r="J398" i="12"/>
  <c r="K398" i="12" s="1"/>
  <c r="J399" i="12"/>
  <c r="K399" i="12" s="1"/>
  <c r="L399" i="12" s="1"/>
  <c r="H105" i="5" s="1"/>
  <c r="J400" i="12"/>
  <c r="K400" i="12" s="1"/>
  <c r="J401" i="12"/>
  <c r="K401" i="12" s="1"/>
  <c r="L401" i="12" s="1"/>
  <c r="J402" i="12"/>
  <c r="K402" i="12" s="1"/>
  <c r="J403" i="12"/>
  <c r="K403" i="12" s="1"/>
  <c r="L403" i="12" s="1"/>
  <c r="J404" i="12"/>
  <c r="K404" i="12" s="1"/>
  <c r="J405" i="12"/>
  <c r="K405" i="12" s="1"/>
  <c r="J406" i="12"/>
  <c r="K406" i="12" s="1"/>
  <c r="J407" i="12"/>
  <c r="K407" i="12" s="1"/>
  <c r="L407" i="12" s="1"/>
  <c r="J408" i="12"/>
  <c r="K408" i="12" s="1"/>
  <c r="J409" i="12"/>
  <c r="K409" i="12" s="1"/>
  <c r="L409" i="12" s="1"/>
  <c r="H50" i="5" s="1"/>
  <c r="J410" i="12"/>
  <c r="K410" i="12" s="1"/>
  <c r="L410" i="12" s="1"/>
  <c r="J411" i="12"/>
  <c r="K411" i="12" s="1"/>
  <c r="L411" i="12" s="1"/>
  <c r="H71" i="5" s="1"/>
  <c r="J412" i="12"/>
  <c r="K412" i="12" s="1"/>
  <c r="L412" i="12" s="1"/>
  <c r="J413" i="12"/>
  <c r="K413" i="12" s="1"/>
  <c r="J414" i="12"/>
  <c r="K414" i="12" s="1"/>
  <c r="J415" i="12"/>
  <c r="K415" i="12" s="1"/>
  <c r="J416" i="12"/>
  <c r="K416" i="12" s="1"/>
  <c r="J417" i="12"/>
  <c r="K417" i="12" s="1"/>
  <c r="J418" i="12"/>
  <c r="K418" i="12" s="1"/>
  <c r="J419" i="12"/>
  <c r="K419" i="12" s="1"/>
  <c r="J420" i="12"/>
  <c r="K420" i="12" s="1"/>
  <c r="L420" i="12" s="1"/>
  <c r="J421" i="12"/>
  <c r="K421" i="12" s="1"/>
  <c r="L421" i="12" s="1"/>
  <c r="J422" i="12"/>
  <c r="K422" i="12" s="1"/>
  <c r="L422" i="12" s="1"/>
  <c r="J423" i="12"/>
  <c r="K423" i="12" s="1"/>
  <c r="L423" i="12" s="1"/>
  <c r="J424" i="12"/>
  <c r="K424" i="12" s="1"/>
  <c r="J425" i="12"/>
  <c r="K425" i="12" s="1"/>
  <c r="L425" i="12" s="1"/>
  <c r="J426" i="12"/>
  <c r="K426" i="12" s="1"/>
  <c r="J427" i="12"/>
  <c r="K427" i="12" s="1"/>
  <c r="L427" i="12" s="1"/>
  <c r="H21" i="5" s="1"/>
  <c r="J428" i="12"/>
  <c r="K428" i="12" s="1"/>
  <c r="J429" i="12"/>
  <c r="K429" i="12" s="1"/>
  <c r="J430" i="12"/>
  <c r="K430" i="12" s="1"/>
  <c r="J431" i="12"/>
  <c r="K431" i="12" s="1"/>
  <c r="J432" i="12"/>
  <c r="K432" i="12" s="1"/>
  <c r="L432" i="12" s="1"/>
  <c r="J433" i="12"/>
  <c r="K433" i="12" s="1"/>
  <c r="L433" i="12" s="1"/>
  <c r="J434" i="12"/>
  <c r="K434" i="12" s="1"/>
  <c r="L434" i="12" s="1"/>
  <c r="J435" i="12"/>
  <c r="K435" i="12" s="1"/>
  <c r="J436" i="12"/>
  <c r="K436" i="12" s="1"/>
  <c r="L436" i="12" s="1"/>
  <c r="J437" i="12"/>
  <c r="K437" i="12" s="1"/>
  <c r="J438" i="12"/>
  <c r="K438" i="12" s="1"/>
  <c r="L438" i="12" s="1"/>
  <c r="H98" i="5" s="1"/>
  <c r="J439" i="12"/>
  <c r="K439" i="12" s="1"/>
  <c r="J440" i="12"/>
  <c r="K440" i="12" s="1"/>
  <c r="L440" i="12" s="1"/>
  <c r="J441" i="12"/>
  <c r="K441" i="12" s="1"/>
  <c r="L441" i="12" s="1"/>
  <c r="J442" i="12"/>
  <c r="K442" i="12" s="1"/>
  <c r="L442" i="12" s="1"/>
  <c r="J443" i="12"/>
  <c r="K443" i="12" s="1"/>
  <c r="J444" i="12"/>
  <c r="K444" i="12" s="1"/>
  <c r="J445" i="12"/>
  <c r="K445" i="12" s="1"/>
  <c r="L445" i="12" s="1"/>
  <c r="H43" i="5" s="1"/>
  <c r="J446" i="12"/>
  <c r="K446" i="12" s="1"/>
  <c r="J447" i="12"/>
  <c r="K447" i="12" s="1"/>
  <c r="L447" i="12" s="1"/>
  <c r="J448" i="12"/>
  <c r="K448" i="12" s="1"/>
  <c r="L448" i="12" s="1"/>
  <c r="J449" i="12"/>
  <c r="K449" i="12" s="1"/>
  <c r="L449" i="12" s="1"/>
  <c r="H237" i="5" s="1"/>
  <c r="J450" i="12"/>
  <c r="K450" i="12" s="1"/>
  <c r="J451" i="12"/>
  <c r="K451" i="12" s="1"/>
  <c r="L451" i="12" s="1"/>
  <c r="J452" i="12"/>
  <c r="K452" i="12" s="1"/>
  <c r="L452" i="12" s="1"/>
  <c r="J453" i="12"/>
  <c r="K453" i="12" s="1"/>
  <c r="J454" i="12"/>
  <c r="K454" i="12" s="1"/>
  <c r="J455" i="12"/>
  <c r="K455" i="12" s="1"/>
  <c r="L455" i="12" s="1"/>
  <c r="J456" i="12"/>
  <c r="K456" i="12" s="1"/>
  <c r="J457" i="12"/>
  <c r="K457" i="12" s="1"/>
  <c r="L457" i="12" s="1"/>
  <c r="J458" i="12"/>
  <c r="K458" i="12" s="1"/>
  <c r="L458" i="12" s="1"/>
  <c r="J459" i="12"/>
  <c r="K459" i="12" s="1"/>
  <c r="L459" i="12" s="1"/>
  <c r="J460" i="12"/>
  <c r="K460" i="12" s="1"/>
  <c r="J461" i="12"/>
  <c r="K461" i="12" s="1"/>
  <c r="J462" i="12"/>
  <c r="K462" i="12" s="1"/>
  <c r="L462" i="12" s="1"/>
  <c r="H37" i="5" s="1"/>
  <c r="J463" i="12"/>
  <c r="K463" i="12" s="1"/>
  <c r="J464" i="12"/>
  <c r="K464" i="12" s="1"/>
  <c r="J465" i="12"/>
  <c r="K465" i="12" s="1"/>
  <c r="J466" i="12"/>
  <c r="K466" i="12" s="1"/>
  <c r="L466" i="12" s="1"/>
  <c r="J467" i="12"/>
  <c r="K467" i="12" s="1"/>
  <c r="J468" i="12"/>
  <c r="K468" i="12" s="1"/>
  <c r="J469" i="12"/>
  <c r="K469" i="12" s="1"/>
  <c r="J470" i="12"/>
  <c r="K470" i="12" s="1"/>
  <c r="L470" i="12" s="1"/>
  <c r="H219" i="5" s="1"/>
  <c r="J471" i="12"/>
  <c r="K471" i="12" s="1"/>
  <c r="L471" i="12" s="1"/>
  <c r="J472" i="12"/>
  <c r="K472" i="12" s="1"/>
  <c r="J473" i="12"/>
  <c r="K473" i="12" s="1"/>
  <c r="J474" i="12"/>
  <c r="K474" i="12" s="1"/>
  <c r="J475" i="12"/>
  <c r="K475" i="12" s="1"/>
  <c r="J476" i="12"/>
  <c r="K476" i="12" s="1"/>
  <c r="J477" i="12"/>
  <c r="K477" i="12" s="1"/>
  <c r="J478" i="12"/>
  <c r="K478" i="12" s="1"/>
  <c r="J479" i="12"/>
  <c r="K479" i="12" s="1"/>
  <c r="J480" i="12"/>
  <c r="K480" i="12" s="1"/>
  <c r="L480" i="12" s="1"/>
  <c r="J481" i="12"/>
  <c r="K481" i="12" s="1"/>
  <c r="J482" i="12"/>
  <c r="K482" i="12" s="1"/>
  <c r="J483" i="12"/>
  <c r="K483" i="12" s="1"/>
  <c r="L483" i="12" s="1"/>
  <c r="J484" i="12"/>
  <c r="K484" i="12" s="1"/>
  <c r="J485" i="12"/>
  <c r="K485" i="12" s="1"/>
  <c r="L485" i="12" s="1"/>
  <c r="H138" i="5" s="1"/>
  <c r="J486" i="12"/>
  <c r="K486" i="12" s="1"/>
  <c r="J487" i="12"/>
  <c r="K487" i="12" s="1"/>
  <c r="J488" i="12"/>
  <c r="K488" i="12" s="1"/>
  <c r="L488" i="12" s="1"/>
  <c r="J489" i="12"/>
  <c r="K489" i="12" s="1"/>
  <c r="J490" i="12"/>
  <c r="K490" i="12" s="1"/>
  <c r="L490" i="12" s="1"/>
  <c r="J491" i="12"/>
  <c r="K491" i="12" s="1"/>
  <c r="J492" i="12"/>
  <c r="K492" i="12" s="1"/>
  <c r="J493" i="12"/>
  <c r="K493" i="12" s="1"/>
  <c r="L493" i="12" s="1"/>
  <c r="H88" i="5" s="1"/>
  <c r="J494" i="12"/>
  <c r="K494" i="12" s="1"/>
  <c r="J495" i="12"/>
  <c r="K495" i="12" s="1"/>
  <c r="J496" i="12"/>
  <c r="K496" i="12" s="1"/>
  <c r="J497" i="12"/>
  <c r="K497" i="12" s="1"/>
  <c r="J498" i="12"/>
  <c r="K498" i="12" s="1"/>
  <c r="J499" i="12"/>
  <c r="K499" i="12" s="1"/>
  <c r="J500" i="12"/>
  <c r="K500" i="12" s="1"/>
  <c r="J501" i="12"/>
  <c r="K501" i="12" s="1"/>
  <c r="L501" i="12" s="1"/>
  <c r="J502" i="12"/>
  <c r="K502" i="12" s="1"/>
  <c r="L502" i="12" s="1"/>
  <c r="J503" i="12"/>
  <c r="K503" i="12" s="1"/>
  <c r="J504" i="12"/>
  <c r="K504" i="12" s="1"/>
  <c r="L504" i="12" s="1"/>
  <c r="H116" i="5" s="1"/>
  <c r="J505" i="12"/>
  <c r="K505" i="12" s="1"/>
  <c r="L505" i="12" s="1"/>
  <c r="J506" i="12"/>
  <c r="K506" i="12" s="1"/>
  <c r="J507" i="12"/>
  <c r="K507" i="12" s="1"/>
  <c r="J508" i="12"/>
  <c r="K508" i="12" s="1"/>
  <c r="J509" i="12"/>
  <c r="K509" i="12" s="1"/>
  <c r="L509" i="12" s="1"/>
  <c r="J510" i="12"/>
  <c r="K510" i="12" s="1"/>
  <c r="L510" i="12" s="1"/>
  <c r="J511" i="12"/>
  <c r="K511" i="12" s="1"/>
  <c r="J512" i="12"/>
  <c r="K512" i="12" s="1"/>
  <c r="L512" i="12" s="1"/>
  <c r="H22" i="5" s="1"/>
  <c r="J513" i="12"/>
  <c r="K513" i="12" s="1"/>
  <c r="J514" i="12"/>
  <c r="K514" i="12" s="1"/>
  <c r="J515" i="12"/>
  <c r="K515" i="12" s="1"/>
  <c r="J516" i="12"/>
  <c r="K516" i="12" s="1"/>
  <c r="L516" i="12" s="1"/>
  <c r="J517" i="12"/>
  <c r="K517" i="12" s="1"/>
  <c r="J518" i="12"/>
  <c r="K518" i="12" s="1"/>
  <c r="L518" i="12" s="1"/>
  <c r="J519" i="12"/>
  <c r="K519" i="12" s="1"/>
  <c r="L519" i="12" s="1"/>
  <c r="J520" i="12"/>
  <c r="K520" i="12" s="1"/>
  <c r="J521" i="12"/>
  <c r="K521" i="12" s="1"/>
  <c r="J522" i="12"/>
  <c r="K522" i="12" s="1"/>
  <c r="J523" i="12"/>
  <c r="K523" i="12" s="1"/>
  <c r="J524" i="12"/>
  <c r="K524" i="12" s="1"/>
  <c r="J525" i="12"/>
  <c r="K525" i="12" s="1"/>
  <c r="L525" i="12" s="1"/>
  <c r="J526" i="12"/>
  <c r="K526" i="12" s="1"/>
  <c r="J527" i="12"/>
  <c r="K527" i="12" s="1"/>
  <c r="J528" i="12"/>
  <c r="K528" i="12" s="1"/>
  <c r="J529" i="12"/>
  <c r="K529" i="12" s="1"/>
  <c r="L529" i="12" s="1"/>
  <c r="J530" i="12"/>
  <c r="K530" i="12" s="1"/>
  <c r="L530" i="12" s="1"/>
  <c r="J531" i="12"/>
  <c r="K531" i="12" s="1"/>
  <c r="J532" i="12"/>
  <c r="K532" i="12" s="1"/>
  <c r="J533" i="12"/>
  <c r="K533" i="12" s="1"/>
  <c r="J534" i="12"/>
  <c r="K534" i="12" s="1"/>
  <c r="J535" i="12"/>
  <c r="K535" i="12" s="1"/>
  <c r="J536" i="12"/>
  <c r="K536" i="12" s="1"/>
  <c r="J537" i="12"/>
  <c r="K537" i="12" s="1"/>
  <c r="L537" i="12" s="1"/>
  <c r="H93" i="5" s="1"/>
  <c r="J538" i="12"/>
  <c r="K538" i="12" s="1"/>
  <c r="J539" i="12"/>
  <c r="K539" i="12" s="1"/>
  <c r="J540" i="12"/>
  <c r="K540" i="12" s="1"/>
  <c r="J541" i="12"/>
  <c r="K541" i="12" s="1"/>
  <c r="L541" i="12" s="1"/>
  <c r="J542" i="12"/>
  <c r="K542" i="12" s="1"/>
  <c r="L542" i="12" s="1"/>
  <c r="J543" i="12"/>
  <c r="K543" i="12" s="1"/>
  <c r="J544" i="12"/>
  <c r="K544" i="12" s="1"/>
  <c r="J545" i="12"/>
  <c r="K545" i="12" s="1"/>
  <c r="L545" i="12" s="1"/>
  <c r="H141" i="5" s="1"/>
  <c r="J546" i="12"/>
  <c r="K546" i="12" s="1"/>
  <c r="J547" i="12"/>
  <c r="K547" i="12" s="1"/>
  <c r="J548" i="12"/>
  <c r="K548" i="12" s="1"/>
  <c r="J549" i="12"/>
  <c r="K549" i="12" s="1"/>
  <c r="J550" i="12"/>
  <c r="K550" i="12" s="1"/>
  <c r="J551" i="12"/>
  <c r="K551" i="12" s="1"/>
  <c r="J552" i="12"/>
  <c r="K552" i="12" s="1"/>
  <c r="J553" i="12"/>
  <c r="K553" i="12" s="1"/>
  <c r="J554" i="12"/>
  <c r="K554" i="12" s="1"/>
  <c r="J555" i="12"/>
  <c r="K555" i="12" s="1"/>
  <c r="J556" i="12"/>
  <c r="K556" i="12" s="1"/>
  <c r="J557" i="12"/>
  <c r="K557" i="12" s="1"/>
  <c r="L557" i="12" s="1"/>
  <c r="J558" i="12"/>
  <c r="K558" i="12" s="1"/>
  <c r="J559" i="12"/>
  <c r="K559" i="12" s="1"/>
  <c r="J560" i="12"/>
  <c r="K560" i="12" s="1"/>
  <c r="J561" i="12"/>
  <c r="K561" i="12" s="1"/>
  <c r="J562" i="12"/>
  <c r="K562" i="12" s="1"/>
  <c r="J563" i="12"/>
  <c r="K563" i="12" s="1"/>
  <c r="J564" i="12"/>
  <c r="K564" i="12" s="1"/>
  <c r="J565" i="12"/>
  <c r="K565" i="12" s="1"/>
  <c r="J566" i="12"/>
  <c r="K566" i="12" s="1"/>
  <c r="J567" i="12"/>
  <c r="K567" i="12" s="1"/>
  <c r="J568" i="12"/>
  <c r="K568" i="12" s="1"/>
  <c r="J569" i="12"/>
  <c r="K569" i="12" s="1"/>
  <c r="J570" i="12"/>
  <c r="K570" i="12" s="1"/>
  <c r="L570" i="12" s="1"/>
  <c r="J571" i="12"/>
  <c r="K571" i="12" s="1"/>
  <c r="J572" i="12"/>
  <c r="K572" i="12" s="1"/>
  <c r="J573" i="12"/>
  <c r="K573" i="12" s="1"/>
  <c r="L573" i="12" s="1"/>
  <c r="H73" i="5" s="1"/>
  <c r="J574" i="12"/>
  <c r="K574" i="12" s="1"/>
  <c r="J575" i="12"/>
  <c r="K575" i="12" s="1"/>
  <c r="L575" i="12" s="1"/>
  <c r="H72" i="5" s="1"/>
  <c r="J576" i="12"/>
  <c r="K576" i="12" s="1"/>
  <c r="L576" i="12" s="1"/>
  <c r="J577" i="12"/>
  <c r="K577" i="12" s="1"/>
  <c r="L577" i="12" s="1"/>
  <c r="J578" i="12"/>
  <c r="K578" i="12" s="1"/>
  <c r="L578" i="12" s="1"/>
  <c r="J579" i="12"/>
  <c r="K579" i="12" s="1"/>
  <c r="J580" i="12"/>
  <c r="K580" i="12" s="1"/>
  <c r="L580" i="12" s="1"/>
  <c r="J581" i="12"/>
  <c r="K581" i="12" s="1"/>
  <c r="L581" i="12" s="1"/>
  <c r="J582" i="12"/>
  <c r="K582" i="12" s="1"/>
  <c r="J583" i="12"/>
  <c r="K583" i="12" s="1"/>
  <c r="L583" i="12" s="1"/>
  <c r="J584" i="12"/>
  <c r="K584" i="12" s="1"/>
  <c r="L584" i="12" s="1"/>
  <c r="J585" i="12"/>
  <c r="K585" i="12" s="1"/>
  <c r="L585" i="12" s="1"/>
  <c r="J586" i="12"/>
  <c r="K586" i="12" s="1"/>
  <c r="L586" i="12" s="1"/>
  <c r="J587" i="12"/>
  <c r="K587" i="12" s="1"/>
  <c r="L587" i="12" s="1"/>
  <c r="J588" i="12"/>
  <c r="K588" i="12" s="1"/>
  <c r="J589" i="12"/>
  <c r="K589" i="12" s="1"/>
  <c r="L589" i="12" s="1"/>
  <c r="J590" i="12"/>
  <c r="K590" i="12" s="1"/>
  <c r="J591" i="12"/>
  <c r="K591" i="12" s="1"/>
  <c r="L591" i="12" s="1"/>
  <c r="J592" i="12"/>
  <c r="K592" i="12" s="1"/>
  <c r="L592" i="12" s="1"/>
  <c r="J593" i="12"/>
  <c r="K593" i="12" s="1"/>
  <c r="J594" i="12"/>
  <c r="K594" i="12" s="1"/>
  <c r="L594" i="12" s="1"/>
  <c r="J595" i="12"/>
  <c r="K595" i="12" s="1"/>
  <c r="L595" i="12" s="1"/>
  <c r="J596" i="12"/>
  <c r="K596" i="12" s="1"/>
  <c r="L596" i="12" s="1"/>
  <c r="J597" i="12"/>
  <c r="K597" i="12" s="1"/>
  <c r="L597" i="12" s="1"/>
  <c r="J598" i="12"/>
  <c r="K598" i="12" s="1"/>
  <c r="L598" i="12" s="1"/>
  <c r="J599" i="12"/>
  <c r="K599" i="12" s="1"/>
  <c r="L599" i="12" s="1"/>
  <c r="J600" i="12"/>
  <c r="K600" i="12" s="1"/>
  <c r="L600" i="12" s="1"/>
  <c r="J601" i="12"/>
  <c r="K601" i="12" s="1"/>
  <c r="L601" i="12" s="1"/>
  <c r="J602" i="12"/>
  <c r="K602" i="12" s="1"/>
  <c r="L602" i="12" s="1"/>
  <c r="J603" i="12"/>
  <c r="K603" i="12" s="1"/>
  <c r="L603" i="12" s="1"/>
  <c r="J604" i="12"/>
  <c r="K604" i="12" s="1"/>
  <c r="L604" i="12" s="1"/>
  <c r="J605" i="12"/>
  <c r="K605" i="12" s="1"/>
  <c r="L605" i="12" s="1"/>
  <c r="J606" i="12"/>
  <c r="K606" i="12" s="1"/>
  <c r="L606" i="12" s="1"/>
  <c r="J607" i="12"/>
  <c r="K607" i="12" s="1"/>
  <c r="L607" i="12" s="1"/>
  <c r="J608" i="12"/>
  <c r="K608" i="12" s="1"/>
  <c r="L608" i="12" s="1"/>
  <c r="J609" i="12"/>
  <c r="K609" i="12" s="1"/>
  <c r="L609" i="12" s="1"/>
  <c r="J610" i="12"/>
  <c r="K610" i="12" s="1"/>
  <c r="L610" i="12" s="1"/>
  <c r="J611" i="12"/>
  <c r="K611" i="12" s="1"/>
  <c r="L611" i="12" s="1"/>
  <c r="J612" i="12"/>
  <c r="K612" i="12" s="1"/>
  <c r="L612" i="12" s="1"/>
  <c r="J613" i="12"/>
  <c r="K613" i="12" s="1"/>
  <c r="L613" i="12" s="1"/>
  <c r="J614" i="12"/>
  <c r="K614" i="12" s="1"/>
  <c r="L614" i="12" s="1"/>
  <c r="J615" i="12"/>
  <c r="K615" i="12"/>
  <c r="A576" i="12"/>
  <c r="A577" i="12"/>
  <c r="A578" i="12"/>
  <c r="A579" i="12"/>
  <c r="A580" i="12"/>
  <c r="A581" i="12"/>
  <c r="A582" i="12"/>
  <c r="A583" i="12"/>
  <c r="A584" i="12"/>
  <c r="A585" i="12"/>
  <c r="A586" i="12"/>
  <c r="A587" i="12"/>
  <c r="A588" i="12"/>
  <c r="A589" i="12"/>
  <c r="A590" i="12"/>
  <c r="A591" i="12"/>
  <c r="A592" i="12"/>
  <c r="A593" i="12"/>
  <c r="A594" i="12"/>
  <c r="A595" i="12"/>
  <c r="A596" i="12"/>
  <c r="A597" i="12"/>
  <c r="A598" i="12"/>
  <c r="A599" i="12"/>
  <c r="A600" i="12"/>
  <c r="A601" i="12"/>
  <c r="A602" i="12"/>
  <c r="A603" i="12"/>
  <c r="A604" i="12"/>
  <c r="A605" i="12"/>
  <c r="A606" i="12"/>
  <c r="A607" i="12"/>
  <c r="A608" i="12"/>
  <c r="A609" i="12"/>
  <c r="A610" i="12"/>
  <c r="A611" i="12"/>
  <c r="A612" i="12"/>
  <c r="A613" i="12"/>
  <c r="A614" i="12"/>
  <c r="A61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173" i="12"/>
  <c r="A174" i="12"/>
  <c r="A175" i="12"/>
  <c r="A176" i="12"/>
  <c r="A177" i="12"/>
  <c r="A178" i="12"/>
  <c r="A179" i="12"/>
  <c r="A180" i="12"/>
  <c r="A181" i="12"/>
  <c r="A182" i="12"/>
  <c r="A183" i="12"/>
  <c r="A184" i="12"/>
  <c r="A185" i="12"/>
  <c r="A186" i="12"/>
  <c r="A187" i="12"/>
  <c r="A188" i="12"/>
  <c r="A189" i="12"/>
  <c r="A190" i="12"/>
  <c r="A191" i="12"/>
  <c r="A192" i="12"/>
  <c r="A193" i="12"/>
  <c r="A194" i="12"/>
  <c r="A195" i="12"/>
  <c r="A196" i="12"/>
  <c r="A197" i="12"/>
  <c r="A198" i="12"/>
  <c r="A199" i="12"/>
  <c r="A200" i="12"/>
  <c r="A201" i="12"/>
  <c r="A202" i="12"/>
  <c r="A203" i="12"/>
  <c r="A204" i="12"/>
  <c r="A205" i="12"/>
  <c r="A206" i="12"/>
  <c r="A207" i="12"/>
  <c r="A208" i="12"/>
  <c r="A209" i="12"/>
  <c r="A210" i="12"/>
  <c r="A211" i="12"/>
  <c r="A212" i="12"/>
  <c r="A213" i="12"/>
  <c r="A214" i="12"/>
  <c r="A215" i="12"/>
  <c r="A216" i="12"/>
  <c r="A217" i="12"/>
  <c r="A218" i="12"/>
  <c r="A219" i="12"/>
  <c r="A220" i="12"/>
  <c r="A221" i="12"/>
  <c r="A222" i="12"/>
  <c r="A223" i="12"/>
  <c r="A224" i="12"/>
  <c r="A225" i="12"/>
  <c r="A226" i="12"/>
  <c r="A227" i="12"/>
  <c r="A228" i="12"/>
  <c r="A229" i="12"/>
  <c r="A230" i="12"/>
  <c r="A231" i="12"/>
  <c r="A232" i="12"/>
  <c r="A233" i="12"/>
  <c r="A234" i="12"/>
  <c r="A235" i="12"/>
  <c r="A236" i="12"/>
  <c r="A237" i="12"/>
  <c r="A238" i="12"/>
  <c r="A239" i="12"/>
  <c r="A240" i="12"/>
  <c r="A241" i="12"/>
  <c r="A242" i="12"/>
  <c r="A243" i="12"/>
  <c r="A244" i="12"/>
  <c r="A245" i="12"/>
  <c r="A246" i="12"/>
  <c r="A247" i="12"/>
  <c r="A248" i="12"/>
  <c r="A249" i="12"/>
  <c r="A250" i="12"/>
  <c r="A251" i="12"/>
  <c r="A252" i="12"/>
  <c r="A253" i="12"/>
  <c r="A254" i="12"/>
  <c r="A255" i="12"/>
  <c r="A256" i="12"/>
  <c r="A257" i="12"/>
  <c r="A258" i="12"/>
  <c r="A259" i="12"/>
  <c r="A260" i="12"/>
  <c r="A261" i="12"/>
  <c r="A262" i="12"/>
  <c r="A263" i="12"/>
  <c r="A264" i="12"/>
  <c r="A265" i="12"/>
  <c r="A266" i="12"/>
  <c r="A267" i="12"/>
  <c r="A268" i="12"/>
  <c r="A269" i="12"/>
  <c r="A270" i="12"/>
  <c r="A271" i="12"/>
  <c r="A272" i="12"/>
  <c r="A273" i="12"/>
  <c r="A274" i="12"/>
  <c r="A275" i="12"/>
  <c r="A276" i="12"/>
  <c r="A277" i="12"/>
  <c r="A278" i="12"/>
  <c r="A279" i="12"/>
  <c r="A280" i="12"/>
  <c r="A281" i="12"/>
  <c r="A282" i="12"/>
  <c r="A283" i="12"/>
  <c r="A284" i="12"/>
  <c r="A285" i="12"/>
  <c r="A286" i="12"/>
  <c r="A287" i="12"/>
  <c r="A288" i="12"/>
  <c r="A289" i="12"/>
  <c r="A290" i="12"/>
  <c r="A291" i="12"/>
  <c r="A292" i="12"/>
  <c r="A293" i="12"/>
  <c r="A294" i="12"/>
  <c r="A295" i="12"/>
  <c r="A296" i="12"/>
  <c r="A297" i="12"/>
  <c r="A298" i="12"/>
  <c r="A299" i="12"/>
  <c r="A300" i="12"/>
  <c r="A301" i="12"/>
  <c r="A302" i="12"/>
  <c r="A303" i="12"/>
  <c r="A304" i="12"/>
  <c r="A305" i="12"/>
  <c r="A306" i="12"/>
  <c r="A307" i="12"/>
  <c r="A308" i="12"/>
  <c r="A309" i="12"/>
  <c r="A310" i="12"/>
  <c r="A311" i="12"/>
  <c r="A312" i="12"/>
  <c r="A313" i="12"/>
  <c r="A314" i="12"/>
  <c r="A315" i="12"/>
  <c r="A316" i="12"/>
  <c r="A317" i="12"/>
  <c r="A318" i="12"/>
  <c r="A319" i="12"/>
  <c r="A320" i="12"/>
  <c r="A321" i="12"/>
  <c r="A322" i="12"/>
  <c r="A323" i="12"/>
  <c r="A324" i="12"/>
  <c r="A325" i="12"/>
  <c r="A326" i="12"/>
  <c r="A327" i="12"/>
  <c r="A328" i="12"/>
  <c r="A329" i="12"/>
  <c r="A330" i="12"/>
  <c r="A331" i="12"/>
  <c r="A332" i="12"/>
  <c r="A333" i="12"/>
  <c r="A334" i="12"/>
  <c r="A335" i="12"/>
  <c r="A336" i="12"/>
  <c r="A337" i="12"/>
  <c r="A338" i="12"/>
  <c r="A339" i="12"/>
  <c r="A340" i="12"/>
  <c r="A341" i="12"/>
  <c r="A342" i="12"/>
  <c r="A343" i="12"/>
  <c r="A344" i="12"/>
  <c r="A345" i="12"/>
  <c r="A346" i="12"/>
  <c r="A347" i="12"/>
  <c r="A348" i="12"/>
  <c r="A349" i="12"/>
  <c r="A350" i="12"/>
  <c r="A351" i="12"/>
  <c r="A352" i="12"/>
  <c r="A353" i="12"/>
  <c r="A354" i="12"/>
  <c r="A355" i="12"/>
  <c r="A356" i="12"/>
  <c r="A357" i="12"/>
  <c r="A358" i="12"/>
  <c r="A359" i="12"/>
  <c r="A360" i="12"/>
  <c r="A361" i="12"/>
  <c r="A362" i="12"/>
  <c r="A363" i="12"/>
  <c r="A364" i="12"/>
  <c r="A365" i="12"/>
  <c r="A366" i="12"/>
  <c r="A367" i="12"/>
  <c r="A368" i="12"/>
  <c r="A369" i="12"/>
  <c r="A370" i="12"/>
  <c r="A371" i="12"/>
  <c r="A372" i="12"/>
  <c r="A373" i="12"/>
  <c r="A374" i="12"/>
  <c r="A375" i="12"/>
  <c r="A376" i="12"/>
  <c r="A377" i="12"/>
  <c r="A378" i="12"/>
  <c r="A379" i="12"/>
  <c r="A380" i="12"/>
  <c r="A381" i="12"/>
  <c r="A382" i="12"/>
  <c r="A383" i="12"/>
  <c r="A384" i="12"/>
  <c r="A385" i="12"/>
  <c r="A386" i="12"/>
  <c r="A387" i="12"/>
  <c r="A388" i="12"/>
  <c r="A389" i="12"/>
  <c r="A390" i="12"/>
  <c r="A391" i="12"/>
  <c r="A392" i="12"/>
  <c r="A393" i="12"/>
  <c r="A394" i="12"/>
  <c r="A395" i="12"/>
  <c r="A396" i="12"/>
  <c r="A397" i="12"/>
  <c r="A398" i="12"/>
  <c r="A399" i="12"/>
  <c r="A400" i="12"/>
  <c r="A401" i="12"/>
  <c r="A402" i="12"/>
  <c r="A403" i="12"/>
  <c r="A404" i="12"/>
  <c r="A405" i="12"/>
  <c r="A406" i="12"/>
  <c r="A407" i="12"/>
  <c r="A408" i="12"/>
  <c r="A409" i="12"/>
  <c r="A410" i="12"/>
  <c r="A411" i="12"/>
  <c r="A412" i="12"/>
  <c r="A413" i="12"/>
  <c r="A414" i="12"/>
  <c r="A415" i="12"/>
  <c r="A416" i="12"/>
  <c r="A417" i="12"/>
  <c r="A418" i="12"/>
  <c r="A419" i="12"/>
  <c r="A420" i="12"/>
  <c r="A421" i="12"/>
  <c r="A422" i="12"/>
  <c r="A423" i="12"/>
  <c r="A424" i="12"/>
  <c r="A425" i="12"/>
  <c r="A426" i="12"/>
  <c r="A427" i="12"/>
  <c r="A428" i="12"/>
  <c r="A429" i="12"/>
  <c r="A430" i="12"/>
  <c r="A431" i="12"/>
  <c r="A432" i="12"/>
  <c r="A433" i="12"/>
  <c r="A434" i="12"/>
  <c r="A435" i="12"/>
  <c r="A436" i="12"/>
  <c r="A437" i="12"/>
  <c r="A438" i="12"/>
  <c r="A439" i="12"/>
  <c r="A440" i="12"/>
  <c r="A441" i="12"/>
  <c r="A442" i="12"/>
  <c r="A443" i="12"/>
  <c r="A444" i="12"/>
  <c r="A445" i="12"/>
  <c r="A446" i="12"/>
  <c r="A447" i="12"/>
  <c r="A448" i="12"/>
  <c r="A449" i="12"/>
  <c r="A450" i="12"/>
  <c r="A451" i="12"/>
  <c r="A452" i="12"/>
  <c r="A453" i="12"/>
  <c r="A454" i="12"/>
  <c r="A455" i="12"/>
  <c r="A456" i="12"/>
  <c r="A457" i="12"/>
  <c r="A458" i="12"/>
  <c r="A459" i="12"/>
  <c r="A460" i="12"/>
  <c r="A461" i="12"/>
  <c r="A462" i="12"/>
  <c r="A463" i="12"/>
  <c r="A464" i="12"/>
  <c r="A465" i="12"/>
  <c r="A466" i="12"/>
  <c r="A467" i="12"/>
  <c r="A468" i="12"/>
  <c r="A469" i="12"/>
  <c r="A470" i="12"/>
  <c r="A471" i="12"/>
  <c r="A472" i="12"/>
  <c r="A473" i="12"/>
  <c r="A474" i="12"/>
  <c r="A475" i="12"/>
  <c r="A476" i="12"/>
  <c r="A477" i="12"/>
  <c r="A478" i="12"/>
  <c r="A479" i="12"/>
  <c r="A480" i="12"/>
  <c r="A481" i="12"/>
  <c r="A482" i="12"/>
  <c r="A483" i="12"/>
  <c r="A484" i="12"/>
  <c r="A485" i="12"/>
  <c r="A486" i="12"/>
  <c r="A487" i="12"/>
  <c r="A488" i="12"/>
  <c r="A489" i="12"/>
  <c r="A490" i="12"/>
  <c r="A491" i="12"/>
  <c r="A492" i="12"/>
  <c r="A493" i="12"/>
  <c r="A494" i="12"/>
  <c r="A495" i="12"/>
  <c r="A496" i="12"/>
  <c r="A497" i="12"/>
  <c r="A498" i="12"/>
  <c r="A499" i="12"/>
  <c r="A500" i="12"/>
  <c r="A501" i="12"/>
  <c r="A502" i="12"/>
  <c r="A503" i="12"/>
  <c r="A504" i="12"/>
  <c r="A505" i="12"/>
  <c r="A506" i="12"/>
  <c r="A507" i="12"/>
  <c r="A508" i="12"/>
  <c r="A509" i="12"/>
  <c r="A510" i="12"/>
  <c r="A511" i="12"/>
  <c r="A512" i="12"/>
  <c r="A513" i="12"/>
  <c r="A514" i="12"/>
  <c r="A515" i="12"/>
  <c r="A516" i="12"/>
  <c r="A517" i="12"/>
  <c r="A518" i="12"/>
  <c r="A519" i="12"/>
  <c r="A520" i="12"/>
  <c r="A521" i="12"/>
  <c r="A522" i="12"/>
  <c r="A523" i="12"/>
  <c r="A524" i="12"/>
  <c r="A525" i="12"/>
  <c r="A526" i="12"/>
  <c r="A527" i="12"/>
  <c r="A528" i="12"/>
  <c r="A529" i="12"/>
  <c r="A530" i="12"/>
  <c r="A531" i="12"/>
  <c r="A532" i="12"/>
  <c r="A533" i="12"/>
  <c r="A534" i="12"/>
  <c r="A535" i="12"/>
  <c r="A536" i="12"/>
  <c r="A537" i="12"/>
  <c r="A538" i="12"/>
  <c r="A539" i="12"/>
  <c r="A540" i="12"/>
  <c r="A541" i="12"/>
  <c r="A542" i="12"/>
  <c r="A543" i="12"/>
  <c r="A544" i="12"/>
  <c r="A545" i="12"/>
  <c r="A546" i="12"/>
  <c r="A547" i="12"/>
  <c r="A548" i="12"/>
  <c r="A549" i="12"/>
  <c r="A550" i="12"/>
  <c r="A551" i="12"/>
  <c r="A552" i="12"/>
  <c r="A553" i="12"/>
  <c r="A554" i="12"/>
  <c r="A555" i="12"/>
  <c r="A556" i="12"/>
  <c r="A557" i="12"/>
  <c r="A558" i="12"/>
  <c r="A559" i="12"/>
  <c r="A560" i="12"/>
  <c r="A561" i="12"/>
  <c r="A562" i="12"/>
  <c r="A563" i="12"/>
  <c r="A564" i="12"/>
  <c r="A565" i="12"/>
  <c r="A566" i="12"/>
  <c r="A567" i="12"/>
  <c r="A568" i="12"/>
  <c r="A569" i="12"/>
  <c r="A570" i="12"/>
  <c r="A571" i="12"/>
  <c r="A572" i="12"/>
  <c r="A573" i="12"/>
  <c r="A574" i="12"/>
  <c r="A575" i="12"/>
  <c r="A125" i="12"/>
  <c r="A5" i="12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68" i="12"/>
  <c r="A69" i="12"/>
  <c r="A70" i="12"/>
  <c r="A71" i="12"/>
  <c r="A72" i="12"/>
  <c r="A73" i="12"/>
  <c r="A74" i="12"/>
  <c r="A75" i="12"/>
  <c r="A76" i="12"/>
  <c r="A77" i="12"/>
  <c r="A78" i="12"/>
  <c r="A79" i="12"/>
  <c r="A80" i="12"/>
  <c r="A81" i="12"/>
  <c r="A82" i="12"/>
  <c r="A83" i="12"/>
  <c r="A84" i="12"/>
  <c r="A85" i="12"/>
  <c r="A86" i="12"/>
  <c r="A87" i="12"/>
  <c r="A88" i="12"/>
  <c r="A89" i="12"/>
  <c r="A90" i="12"/>
  <c r="A91" i="12"/>
  <c r="A92" i="12"/>
  <c r="A93" i="12"/>
  <c r="A94" i="12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C360" i="5"/>
  <c r="D360" i="5"/>
  <c r="E360" i="5"/>
  <c r="F360" i="5"/>
  <c r="G360" i="5"/>
  <c r="I360" i="5"/>
  <c r="J360" i="5"/>
  <c r="C361" i="5"/>
  <c r="D361" i="5"/>
  <c r="E361" i="5"/>
  <c r="F361" i="5"/>
  <c r="G361" i="5"/>
  <c r="I361" i="5"/>
  <c r="J361" i="5"/>
  <c r="C362" i="5"/>
  <c r="D362" i="5"/>
  <c r="E362" i="5"/>
  <c r="F362" i="5"/>
  <c r="G362" i="5"/>
  <c r="I362" i="5"/>
  <c r="J362" i="5"/>
  <c r="C363" i="5"/>
  <c r="D363" i="5"/>
  <c r="E363" i="5"/>
  <c r="F363" i="5"/>
  <c r="G363" i="5"/>
  <c r="I363" i="5"/>
  <c r="J363" i="5"/>
  <c r="C364" i="5"/>
  <c r="D364" i="5"/>
  <c r="E364" i="5"/>
  <c r="F364" i="5"/>
  <c r="G364" i="5"/>
  <c r="I364" i="5"/>
  <c r="J364" i="5"/>
  <c r="C365" i="5"/>
  <c r="D365" i="5"/>
  <c r="E365" i="5"/>
  <c r="F365" i="5"/>
  <c r="G365" i="5"/>
  <c r="I365" i="5"/>
  <c r="J365" i="5"/>
  <c r="G43" i="2"/>
  <c r="G44" i="2"/>
  <c r="C324" i="5"/>
  <c r="D324" i="5"/>
  <c r="E324" i="5"/>
  <c r="F324" i="5"/>
  <c r="I324" i="5"/>
  <c r="C325" i="5"/>
  <c r="D325" i="5"/>
  <c r="E325" i="5"/>
  <c r="F325" i="5"/>
  <c r="I325" i="5"/>
  <c r="C326" i="5"/>
  <c r="D326" i="5"/>
  <c r="E326" i="5"/>
  <c r="F326" i="5"/>
  <c r="I326" i="5"/>
  <c r="C327" i="5"/>
  <c r="D327" i="5"/>
  <c r="E327" i="5"/>
  <c r="F327" i="5"/>
  <c r="I327" i="5"/>
  <c r="C328" i="5"/>
  <c r="D328" i="5"/>
  <c r="E328" i="5"/>
  <c r="F328" i="5"/>
  <c r="I328" i="5"/>
  <c r="C329" i="5"/>
  <c r="D329" i="5"/>
  <c r="E329" i="5"/>
  <c r="F329" i="5"/>
  <c r="I329" i="5"/>
  <c r="C330" i="5"/>
  <c r="D330" i="5"/>
  <c r="E330" i="5"/>
  <c r="F330" i="5"/>
  <c r="I330" i="5"/>
  <c r="C331" i="5"/>
  <c r="D331" i="5"/>
  <c r="E331" i="5"/>
  <c r="F331" i="5"/>
  <c r="I331" i="5"/>
  <c r="C332" i="5"/>
  <c r="D332" i="5"/>
  <c r="E332" i="5"/>
  <c r="F332" i="5"/>
  <c r="I332" i="5"/>
  <c r="C333" i="5"/>
  <c r="D333" i="5"/>
  <c r="E333" i="5"/>
  <c r="F333" i="5"/>
  <c r="I333" i="5"/>
  <c r="C334" i="5"/>
  <c r="D334" i="5"/>
  <c r="E334" i="5"/>
  <c r="F334" i="5"/>
  <c r="G334" i="5"/>
  <c r="I334" i="5"/>
  <c r="C335" i="5"/>
  <c r="D335" i="5"/>
  <c r="E335" i="5"/>
  <c r="F335" i="5"/>
  <c r="G335" i="5"/>
  <c r="I335" i="5"/>
  <c r="C336" i="5"/>
  <c r="D336" i="5"/>
  <c r="E336" i="5"/>
  <c r="F336" i="5"/>
  <c r="G336" i="5"/>
  <c r="I336" i="5"/>
  <c r="C337" i="5"/>
  <c r="D337" i="5"/>
  <c r="E337" i="5"/>
  <c r="F337" i="5"/>
  <c r="G337" i="5"/>
  <c r="I337" i="5"/>
  <c r="C338" i="5"/>
  <c r="D338" i="5"/>
  <c r="E338" i="5"/>
  <c r="F338" i="5"/>
  <c r="G338" i="5"/>
  <c r="I338" i="5"/>
  <c r="C339" i="5"/>
  <c r="D339" i="5"/>
  <c r="E339" i="5"/>
  <c r="F339" i="5"/>
  <c r="G339" i="5"/>
  <c r="I339" i="5"/>
  <c r="C340" i="5"/>
  <c r="D340" i="5"/>
  <c r="E340" i="5"/>
  <c r="F340" i="5"/>
  <c r="G340" i="5"/>
  <c r="I340" i="5"/>
  <c r="C341" i="5"/>
  <c r="D341" i="5"/>
  <c r="E341" i="5"/>
  <c r="F341" i="5"/>
  <c r="G341" i="5"/>
  <c r="I341" i="5"/>
  <c r="C342" i="5"/>
  <c r="D342" i="5"/>
  <c r="E342" i="5"/>
  <c r="F342" i="5"/>
  <c r="G342" i="5"/>
  <c r="I342" i="5"/>
  <c r="C343" i="5"/>
  <c r="D343" i="5"/>
  <c r="E343" i="5"/>
  <c r="F343" i="5"/>
  <c r="G343" i="5"/>
  <c r="I343" i="5"/>
  <c r="C344" i="5"/>
  <c r="D344" i="5"/>
  <c r="E344" i="5"/>
  <c r="F344" i="5"/>
  <c r="G344" i="5"/>
  <c r="I344" i="5"/>
  <c r="C345" i="5"/>
  <c r="D345" i="5"/>
  <c r="E345" i="5"/>
  <c r="F345" i="5"/>
  <c r="G345" i="5"/>
  <c r="I345" i="5"/>
  <c r="C346" i="5"/>
  <c r="D346" i="5"/>
  <c r="E346" i="5"/>
  <c r="F346" i="5"/>
  <c r="G346" i="5"/>
  <c r="I346" i="5"/>
  <c r="C347" i="5"/>
  <c r="D347" i="5"/>
  <c r="E347" i="5"/>
  <c r="F347" i="5"/>
  <c r="G347" i="5"/>
  <c r="I347" i="5"/>
  <c r="C348" i="5"/>
  <c r="D348" i="5"/>
  <c r="E348" i="5"/>
  <c r="F348" i="5"/>
  <c r="G348" i="5"/>
  <c r="I348" i="5"/>
  <c r="C349" i="5"/>
  <c r="D349" i="5"/>
  <c r="E349" i="5"/>
  <c r="F349" i="5"/>
  <c r="G349" i="5"/>
  <c r="I349" i="5"/>
  <c r="C350" i="5"/>
  <c r="D350" i="5"/>
  <c r="E350" i="5"/>
  <c r="F350" i="5"/>
  <c r="G350" i="5"/>
  <c r="I350" i="5"/>
  <c r="C351" i="5"/>
  <c r="D351" i="5"/>
  <c r="E351" i="5"/>
  <c r="F351" i="5"/>
  <c r="G351" i="5"/>
  <c r="I351" i="5"/>
  <c r="C352" i="5"/>
  <c r="D352" i="5"/>
  <c r="E352" i="5"/>
  <c r="F352" i="5"/>
  <c r="G352" i="5"/>
  <c r="I352" i="5"/>
  <c r="C353" i="5"/>
  <c r="D353" i="5"/>
  <c r="E353" i="5"/>
  <c r="F353" i="5"/>
  <c r="G353" i="5"/>
  <c r="I353" i="5"/>
  <c r="C354" i="5"/>
  <c r="D354" i="5"/>
  <c r="E354" i="5"/>
  <c r="F354" i="5"/>
  <c r="G354" i="5"/>
  <c r="I354" i="5"/>
  <c r="C355" i="5"/>
  <c r="D355" i="5"/>
  <c r="E355" i="5"/>
  <c r="F355" i="5"/>
  <c r="G355" i="5"/>
  <c r="I355" i="5"/>
  <c r="C356" i="5"/>
  <c r="D356" i="5"/>
  <c r="E356" i="5"/>
  <c r="F356" i="5"/>
  <c r="G356" i="5"/>
  <c r="I356" i="5"/>
  <c r="C357" i="5"/>
  <c r="D357" i="5"/>
  <c r="E357" i="5"/>
  <c r="F357" i="5"/>
  <c r="G357" i="5"/>
  <c r="I357" i="5"/>
  <c r="C358" i="5"/>
  <c r="D358" i="5"/>
  <c r="E358" i="5"/>
  <c r="F358" i="5"/>
  <c r="G358" i="5"/>
  <c r="I358" i="5"/>
  <c r="C359" i="5"/>
  <c r="D359" i="5"/>
  <c r="E359" i="5"/>
  <c r="F359" i="5"/>
  <c r="G359" i="5"/>
  <c r="I359" i="5"/>
  <c r="L615" i="12"/>
  <c r="H591" i="12"/>
  <c r="H592" i="12"/>
  <c r="H593" i="12"/>
  <c r="H594" i="12"/>
  <c r="H595" i="12"/>
  <c r="H596" i="12"/>
  <c r="H597" i="12"/>
  <c r="H598" i="12"/>
  <c r="H599" i="12"/>
  <c r="H600" i="12"/>
  <c r="H601" i="12"/>
  <c r="H602" i="12"/>
  <c r="H603" i="12"/>
  <c r="H604" i="12"/>
  <c r="H605" i="12"/>
  <c r="H606" i="12"/>
  <c r="H607" i="12"/>
  <c r="H608" i="12"/>
  <c r="H609" i="12"/>
  <c r="H610" i="12"/>
  <c r="H611" i="12"/>
  <c r="H612" i="12"/>
  <c r="H613" i="12"/>
  <c r="H614" i="12"/>
  <c r="H615" i="12"/>
  <c r="H4" i="12"/>
  <c r="H5" i="12"/>
  <c r="H6" i="12"/>
  <c r="H7" i="12"/>
  <c r="H8" i="12"/>
  <c r="H9" i="12"/>
  <c r="H10" i="12"/>
  <c r="H11" i="12"/>
  <c r="H12" i="12"/>
  <c r="H13" i="12"/>
  <c r="H14" i="12"/>
  <c r="H15" i="12"/>
  <c r="H16" i="12"/>
  <c r="H17" i="12"/>
  <c r="H18" i="12"/>
  <c r="H19" i="12"/>
  <c r="H20" i="12"/>
  <c r="H21" i="12"/>
  <c r="H22" i="12"/>
  <c r="H23" i="12"/>
  <c r="H24" i="12"/>
  <c r="H25" i="12"/>
  <c r="H26" i="12"/>
  <c r="H27" i="12"/>
  <c r="H28" i="12"/>
  <c r="H29" i="12"/>
  <c r="H30" i="12"/>
  <c r="H31" i="12"/>
  <c r="H32" i="12"/>
  <c r="H33" i="12"/>
  <c r="H34" i="12"/>
  <c r="H35" i="12"/>
  <c r="H36" i="12"/>
  <c r="H37" i="12"/>
  <c r="H38" i="12"/>
  <c r="H39" i="12"/>
  <c r="H40" i="12"/>
  <c r="H41" i="12"/>
  <c r="H42" i="12"/>
  <c r="H43" i="12"/>
  <c r="H44" i="12"/>
  <c r="H45" i="12"/>
  <c r="H46" i="12"/>
  <c r="H47" i="12"/>
  <c r="H48" i="12"/>
  <c r="H49" i="12"/>
  <c r="H50" i="12"/>
  <c r="H51" i="12"/>
  <c r="H52" i="12"/>
  <c r="H53" i="12"/>
  <c r="H54" i="12"/>
  <c r="H55" i="12"/>
  <c r="H56" i="12"/>
  <c r="H57" i="12"/>
  <c r="H58" i="12"/>
  <c r="H59" i="12"/>
  <c r="H60" i="12"/>
  <c r="H61" i="12"/>
  <c r="H62" i="12"/>
  <c r="H63" i="12"/>
  <c r="H64" i="12"/>
  <c r="H65" i="12"/>
  <c r="H66" i="12"/>
  <c r="H67" i="12"/>
  <c r="H68" i="12"/>
  <c r="H69" i="12"/>
  <c r="H70" i="12"/>
  <c r="H71" i="12"/>
  <c r="H72" i="12"/>
  <c r="H73" i="12"/>
  <c r="H74" i="12"/>
  <c r="H75" i="12"/>
  <c r="H76" i="12"/>
  <c r="H77" i="12"/>
  <c r="H78" i="12"/>
  <c r="H79" i="12"/>
  <c r="H579" i="12"/>
  <c r="H80" i="12"/>
  <c r="H81" i="12"/>
  <c r="H82" i="12"/>
  <c r="H83" i="12"/>
  <c r="H577" i="12"/>
  <c r="H84" i="12"/>
  <c r="H85" i="12"/>
  <c r="H583" i="12"/>
  <c r="H584" i="12"/>
  <c r="H585" i="12"/>
  <c r="H86" i="12"/>
  <c r="H87" i="12"/>
  <c r="H88" i="12"/>
  <c r="H89" i="12"/>
  <c r="H90" i="12"/>
  <c r="H91" i="12"/>
  <c r="H92" i="12"/>
  <c r="H93" i="12"/>
  <c r="H586" i="12"/>
  <c r="H94" i="12"/>
  <c r="H95" i="12"/>
  <c r="H96" i="12"/>
  <c r="H97" i="12"/>
  <c r="H98" i="12"/>
  <c r="H576" i="12"/>
  <c r="H99" i="12"/>
  <c r="H100" i="12"/>
  <c r="H101" i="12"/>
  <c r="H102" i="12"/>
  <c r="H103" i="12"/>
  <c r="H104" i="12"/>
  <c r="H105" i="12"/>
  <c r="H581" i="12"/>
  <c r="H582" i="12"/>
  <c r="H106" i="12"/>
  <c r="H107" i="12"/>
  <c r="H108" i="12"/>
  <c r="H109" i="12"/>
  <c r="H110" i="12"/>
  <c r="H111" i="12"/>
  <c r="H112" i="12"/>
  <c r="H113" i="12"/>
  <c r="H114" i="12"/>
  <c r="H115" i="12"/>
  <c r="H116" i="12"/>
  <c r="H117" i="12"/>
  <c r="H118" i="12"/>
  <c r="H119" i="12"/>
  <c r="H120" i="12"/>
  <c r="H121" i="12"/>
  <c r="H122" i="12"/>
  <c r="H123" i="12"/>
  <c r="H124" i="12"/>
  <c r="H125" i="12"/>
  <c r="H126" i="12"/>
  <c r="H587" i="12"/>
  <c r="H127" i="12"/>
  <c r="H128" i="12"/>
  <c r="H129" i="12"/>
  <c r="H130" i="12"/>
  <c r="H131" i="12"/>
  <c r="H132" i="12"/>
  <c r="H133" i="12"/>
  <c r="H134" i="12"/>
  <c r="H135" i="12"/>
  <c r="H136" i="12"/>
  <c r="H137" i="12"/>
  <c r="H138" i="12"/>
  <c r="H139" i="12"/>
  <c r="H140" i="12"/>
  <c r="H141" i="12"/>
  <c r="H142" i="12"/>
  <c r="H143" i="12"/>
  <c r="H144" i="12"/>
  <c r="H145" i="12"/>
  <c r="H146" i="12"/>
  <c r="H147" i="12"/>
  <c r="H148" i="12"/>
  <c r="H149" i="12"/>
  <c r="H150" i="12"/>
  <c r="H151" i="12"/>
  <c r="H152" i="12"/>
  <c r="H153" i="12"/>
  <c r="H154" i="12"/>
  <c r="H155" i="12"/>
  <c r="H156" i="12"/>
  <c r="H157" i="12"/>
  <c r="H158" i="12"/>
  <c r="H159" i="12"/>
  <c r="H160" i="12"/>
  <c r="H161" i="12"/>
  <c r="H162" i="12"/>
  <c r="H163" i="12"/>
  <c r="H164" i="12"/>
  <c r="H165" i="12"/>
  <c r="H166" i="12"/>
  <c r="H167" i="12"/>
  <c r="H168" i="12"/>
  <c r="H169" i="12"/>
  <c r="H170" i="12"/>
  <c r="H171" i="12"/>
  <c r="H172" i="12"/>
  <c r="H173" i="12"/>
  <c r="H174" i="12"/>
  <c r="H175" i="12"/>
  <c r="H176" i="12"/>
  <c r="H177" i="12"/>
  <c r="H178" i="12"/>
  <c r="H179" i="12"/>
  <c r="H180" i="12"/>
  <c r="H181" i="12"/>
  <c r="H182" i="12"/>
  <c r="H183" i="12"/>
  <c r="H184" i="12"/>
  <c r="H185" i="12"/>
  <c r="H186" i="12"/>
  <c r="H187" i="12"/>
  <c r="H188" i="12"/>
  <c r="H189" i="12"/>
  <c r="H190" i="12"/>
  <c r="H191" i="12"/>
  <c r="H192" i="12"/>
  <c r="H193" i="12"/>
  <c r="H194" i="12"/>
  <c r="H195" i="12"/>
  <c r="H196" i="12"/>
  <c r="H197" i="12"/>
  <c r="H198" i="12"/>
  <c r="H199" i="12"/>
  <c r="H200" i="12"/>
  <c r="H201" i="12"/>
  <c r="H202" i="12"/>
  <c r="H203" i="12"/>
  <c r="H204" i="12"/>
  <c r="H205" i="12"/>
  <c r="H206" i="12"/>
  <c r="H207" i="12"/>
  <c r="H208" i="12"/>
  <c r="H209" i="12"/>
  <c r="H210" i="12"/>
  <c r="H211" i="12"/>
  <c r="H212" i="12"/>
  <c r="H213" i="12"/>
  <c r="H214" i="12"/>
  <c r="H215" i="12"/>
  <c r="H216" i="12"/>
  <c r="H217" i="12"/>
  <c r="H218" i="12"/>
  <c r="H219" i="12"/>
  <c r="H220" i="12"/>
  <c r="H221" i="12"/>
  <c r="H222" i="12"/>
  <c r="H223" i="12"/>
  <c r="H224" i="12"/>
  <c r="H225" i="12"/>
  <c r="H226" i="12"/>
  <c r="H227" i="12"/>
  <c r="H228" i="12"/>
  <c r="H229" i="12"/>
  <c r="H230" i="12"/>
  <c r="H231" i="12"/>
  <c r="H232" i="12"/>
  <c r="H233" i="12"/>
  <c r="H578" i="12"/>
  <c r="H234" i="12"/>
  <c r="H235" i="12"/>
  <c r="H236" i="12"/>
  <c r="H237" i="12"/>
  <c r="H238" i="12"/>
  <c r="H239" i="12"/>
  <c r="H240" i="12"/>
  <c r="H241" i="12"/>
  <c r="H242" i="12"/>
  <c r="H243" i="12"/>
  <c r="H244" i="12"/>
  <c r="H245" i="12"/>
  <c r="H246" i="12"/>
  <c r="H247" i="12"/>
  <c r="H248" i="12"/>
  <c r="H249" i="12"/>
  <c r="H250" i="12"/>
  <c r="H251" i="12"/>
  <c r="H252" i="12"/>
  <c r="H253" i="12"/>
  <c r="H254" i="12"/>
  <c r="H255" i="12"/>
  <c r="H256" i="12"/>
  <c r="H257" i="12"/>
  <c r="H258" i="12"/>
  <c r="H259" i="12"/>
  <c r="H260" i="12"/>
  <c r="H261" i="12"/>
  <c r="H262" i="12"/>
  <c r="H263" i="12"/>
  <c r="H264" i="12"/>
  <c r="H265" i="12"/>
  <c r="H266" i="12"/>
  <c r="H267" i="12"/>
  <c r="H268" i="12"/>
  <c r="H269" i="12"/>
  <c r="H270" i="12"/>
  <c r="H271" i="12"/>
  <c r="H272" i="12"/>
  <c r="H273" i="12"/>
  <c r="H274" i="12"/>
  <c r="H275" i="12"/>
  <c r="H276" i="12"/>
  <c r="H277" i="12"/>
  <c r="H278" i="12"/>
  <c r="H279" i="12"/>
  <c r="H280" i="12"/>
  <c r="H281" i="12"/>
  <c r="H282" i="12"/>
  <c r="H283" i="12"/>
  <c r="H284" i="12"/>
  <c r="H285" i="12"/>
  <c r="H286" i="12"/>
  <c r="H287" i="12"/>
  <c r="H288" i="12"/>
  <c r="H289" i="12"/>
  <c r="H290" i="12"/>
  <c r="H291" i="12"/>
  <c r="H292" i="12"/>
  <c r="H293" i="12"/>
  <c r="H294" i="12"/>
  <c r="H295" i="12"/>
  <c r="H296" i="12"/>
  <c r="H297" i="12"/>
  <c r="H298" i="12"/>
  <c r="H299" i="12"/>
  <c r="H300" i="12"/>
  <c r="H301" i="12"/>
  <c r="H302" i="12"/>
  <c r="H303" i="12"/>
  <c r="H304" i="12"/>
  <c r="H305" i="12"/>
  <c r="H306" i="12"/>
  <c r="H307" i="12"/>
  <c r="H308" i="12"/>
  <c r="H309" i="12"/>
  <c r="H310" i="12"/>
  <c r="H311" i="12"/>
  <c r="H312" i="12"/>
  <c r="H313" i="12"/>
  <c r="H314" i="12"/>
  <c r="H315" i="12"/>
  <c r="H316" i="12"/>
  <c r="H317" i="12"/>
  <c r="H318" i="12"/>
  <c r="H319" i="12"/>
  <c r="H320" i="12"/>
  <c r="H321" i="12"/>
  <c r="H322" i="12"/>
  <c r="H323" i="12"/>
  <c r="H324" i="12"/>
  <c r="H325" i="12"/>
  <c r="H326" i="12"/>
  <c r="H327" i="12"/>
  <c r="H328" i="12"/>
  <c r="H329" i="12"/>
  <c r="H330" i="12"/>
  <c r="H331" i="12"/>
  <c r="H332" i="12"/>
  <c r="H333" i="12"/>
  <c r="H334" i="12"/>
  <c r="H335" i="12"/>
  <c r="H336" i="12"/>
  <c r="H337" i="12"/>
  <c r="H338" i="12"/>
  <c r="H339" i="12"/>
  <c r="H340" i="12"/>
  <c r="H341" i="12"/>
  <c r="H342" i="12"/>
  <c r="H343" i="12"/>
  <c r="H344" i="12"/>
  <c r="H345" i="12"/>
  <c r="H346" i="12"/>
  <c r="H347" i="12"/>
  <c r="H348" i="12"/>
  <c r="H349" i="12"/>
  <c r="H350" i="12"/>
  <c r="H351" i="12"/>
  <c r="H352" i="12"/>
  <c r="H353" i="12"/>
  <c r="H354" i="12"/>
  <c r="H355" i="12"/>
  <c r="H356" i="12"/>
  <c r="H357" i="12"/>
  <c r="H358" i="12"/>
  <c r="H359" i="12"/>
  <c r="H360" i="12"/>
  <c r="H361" i="12"/>
  <c r="H362" i="12"/>
  <c r="H363" i="12"/>
  <c r="H364" i="12"/>
  <c r="H365" i="12"/>
  <c r="H366" i="12"/>
  <c r="H367" i="12"/>
  <c r="H368" i="12"/>
  <c r="H369" i="12"/>
  <c r="H370" i="12"/>
  <c r="H371" i="12"/>
  <c r="H372" i="12"/>
  <c r="H373" i="12"/>
  <c r="H374" i="12"/>
  <c r="H375" i="12"/>
  <c r="H376" i="12"/>
  <c r="H377" i="12"/>
  <c r="H378" i="12"/>
  <c r="H379" i="12"/>
  <c r="H380" i="12"/>
  <c r="H381" i="12"/>
  <c r="H382" i="12"/>
  <c r="H383" i="12"/>
  <c r="H384" i="12"/>
  <c r="H385" i="12"/>
  <c r="H386" i="12"/>
  <c r="H387" i="12"/>
  <c r="H388" i="12"/>
  <c r="H389" i="12"/>
  <c r="H390" i="12"/>
  <c r="H391" i="12"/>
  <c r="H392" i="12"/>
  <c r="H393" i="12"/>
  <c r="H394" i="12"/>
  <c r="H395" i="12"/>
  <c r="H396" i="12"/>
  <c r="H397" i="12"/>
  <c r="H398" i="12"/>
  <c r="H399" i="12"/>
  <c r="H400" i="12"/>
  <c r="H401" i="12"/>
  <c r="H402" i="12"/>
  <c r="H403" i="12"/>
  <c r="H404" i="12"/>
  <c r="H405" i="12"/>
  <c r="H406" i="12"/>
  <c r="H407" i="12"/>
  <c r="H408" i="12"/>
  <c r="H409" i="12"/>
  <c r="H410" i="12"/>
  <c r="H411" i="12"/>
  <c r="H412" i="12"/>
  <c r="H413" i="12"/>
  <c r="H414" i="12"/>
  <c r="H415" i="12"/>
  <c r="H416" i="12"/>
  <c r="H417" i="12"/>
  <c r="H418" i="12"/>
  <c r="H419" i="12"/>
  <c r="H420" i="12"/>
  <c r="H421" i="12"/>
  <c r="H422" i="12"/>
  <c r="H423" i="12"/>
  <c r="H424" i="12"/>
  <c r="H425" i="12"/>
  <c r="H426" i="12"/>
  <c r="H427" i="12"/>
  <c r="H428" i="12"/>
  <c r="H429" i="12"/>
  <c r="H430" i="12"/>
  <c r="H431" i="12"/>
  <c r="H432" i="12"/>
  <c r="H433" i="12"/>
  <c r="H434" i="12"/>
  <c r="H435" i="12"/>
  <c r="H436" i="12"/>
  <c r="H437" i="12"/>
  <c r="H438" i="12"/>
  <c r="H439" i="12"/>
  <c r="H440" i="12"/>
  <c r="H441" i="12"/>
  <c r="H442" i="12"/>
  <c r="H443" i="12"/>
  <c r="H444" i="12"/>
  <c r="H445" i="12"/>
  <c r="H446" i="12"/>
  <c r="H447" i="12"/>
  <c r="H448" i="12"/>
  <c r="H449" i="12"/>
  <c r="H450" i="12"/>
  <c r="H451" i="12"/>
  <c r="H452" i="12"/>
  <c r="H453" i="12"/>
  <c r="H454" i="12"/>
  <c r="H455" i="12"/>
  <c r="H456" i="12"/>
  <c r="H457" i="12"/>
  <c r="H458" i="12"/>
  <c r="H459" i="12"/>
  <c r="H460" i="12"/>
  <c r="H461" i="12"/>
  <c r="H462" i="12"/>
  <c r="H463" i="12"/>
  <c r="H464" i="12"/>
  <c r="H465" i="12"/>
  <c r="H466" i="12"/>
  <c r="H467" i="12"/>
  <c r="H468" i="12"/>
  <c r="H469" i="12"/>
  <c r="H470" i="12"/>
  <c r="H471" i="12"/>
  <c r="H472" i="12"/>
  <c r="H473" i="12"/>
  <c r="H474" i="12"/>
  <c r="H475" i="12"/>
  <c r="H588" i="12"/>
  <c r="H476" i="12"/>
  <c r="H477" i="12"/>
  <c r="H478" i="12"/>
  <c r="H479" i="12"/>
  <c r="H480" i="12"/>
  <c r="H481" i="12"/>
  <c r="H482" i="12"/>
  <c r="H483" i="12"/>
  <c r="H484" i="12"/>
  <c r="H485" i="12"/>
  <c r="H486" i="12"/>
  <c r="H487" i="12"/>
  <c r="H488" i="12"/>
  <c r="H489" i="12"/>
  <c r="H490" i="12"/>
  <c r="H491" i="12"/>
  <c r="H492" i="12"/>
  <c r="H493" i="12"/>
  <c r="H494" i="12"/>
  <c r="H495" i="12"/>
  <c r="H496" i="12"/>
  <c r="H497" i="12"/>
  <c r="H498" i="12"/>
  <c r="H499" i="12"/>
  <c r="H500" i="12"/>
  <c r="H501" i="12"/>
  <c r="H502" i="12"/>
  <c r="H503" i="12"/>
  <c r="H504" i="12"/>
  <c r="H505" i="12"/>
  <c r="H506" i="12"/>
  <c r="H507" i="12"/>
  <c r="H589" i="12"/>
  <c r="H508" i="12"/>
  <c r="H509" i="12"/>
  <c r="H510" i="12"/>
  <c r="H511" i="12"/>
  <c r="H512" i="12"/>
  <c r="H590" i="12"/>
  <c r="H513" i="12"/>
  <c r="H514" i="12"/>
  <c r="H515" i="12"/>
  <c r="H516" i="12"/>
  <c r="H517" i="12"/>
  <c r="H518" i="12"/>
  <c r="H519" i="12"/>
  <c r="H520" i="12"/>
  <c r="H521" i="12"/>
  <c r="H522" i="12"/>
  <c r="H523" i="12"/>
  <c r="H524" i="12"/>
  <c r="H525" i="12"/>
  <c r="H526" i="12"/>
  <c r="H527" i="12"/>
  <c r="H528" i="12"/>
  <c r="H529" i="12"/>
  <c r="H530" i="12"/>
  <c r="H531" i="12"/>
  <c r="H532" i="12"/>
  <c r="H533" i="12"/>
  <c r="H534" i="12"/>
  <c r="H535" i="12"/>
  <c r="H536" i="12"/>
  <c r="H537" i="12"/>
  <c r="H538" i="12"/>
  <c r="H539" i="12"/>
  <c r="H540" i="12"/>
  <c r="H541" i="12"/>
  <c r="H542" i="12"/>
  <c r="H543" i="12"/>
  <c r="H544" i="12"/>
  <c r="H545" i="12"/>
  <c r="H546" i="12"/>
  <c r="H547" i="12"/>
  <c r="H548" i="12"/>
  <c r="H549" i="12"/>
  <c r="H550" i="12"/>
  <c r="H551" i="12"/>
  <c r="H552" i="12"/>
  <c r="H553" i="12"/>
  <c r="H554" i="12"/>
  <c r="H555" i="12"/>
  <c r="H556" i="12"/>
  <c r="H557" i="12"/>
  <c r="H558" i="12"/>
  <c r="H559" i="12"/>
  <c r="H560" i="12"/>
  <c r="H561" i="12"/>
  <c r="H562" i="12"/>
  <c r="H563" i="12"/>
  <c r="H564" i="12"/>
  <c r="H565" i="12"/>
  <c r="H566" i="12"/>
  <c r="H567" i="12"/>
  <c r="H568" i="12"/>
  <c r="H569" i="12"/>
  <c r="H570" i="12"/>
  <c r="H580" i="12"/>
  <c r="H571" i="12"/>
  <c r="H572" i="12"/>
  <c r="H573" i="12"/>
  <c r="H574" i="12"/>
  <c r="H575" i="12"/>
  <c r="H337" i="5"/>
  <c r="O576" i="12"/>
  <c r="O577" i="12"/>
  <c r="O578" i="12"/>
  <c r="O579" i="12"/>
  <c r="O580" i="12"/>
  <c r="O581" i="12"/>
  <c r="O582" i="12"/>
  <c r="C8" i="5"/>
  <c r="D8" i="5"/>
  <c r="E8" i="5"/>
  <c r="F8" i="5"/>
  <c r="I8" i="5"/>
  <c r="J8" i="5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7" i="2"/>
  <c r="G5" i="10"/>
  <c r="G2" i="10"/>
  <c r="H3" i="12"/>
  <c r="A68" i="2"/>
  <c r="O125" i="12"/>
  <c r="J355" i="5"/>
  <c r="J356" i="5"/>
  <c r="J357" i="5"/>
  <c r="J358" i="5"/>
  <c r="J359" i="5"/>
  <c r="G35" i="5"/>
  <c r="G39" i="5"/>
  <c r="G42" i="5"/>
  <c r="G50" i="5"/>
  <c r="G54" i="5"/>
  <c r="G58" i="5"/>
  <c r="G62" i="5"/>
  <c r="G70" i="5"/>
  <c r="G74" i="5"/>
  <c r="G78" i="5"/>
  <c r="G86" i="5"/>
  <c r="G90" i="5"/>
  <c r="G102" i="5"/>
  <c r="G110" i="5"/>
  <c r="G114" i="5"/>
  <c r="G130" i="5"/>
  <c r="G134" i="5"/>
  <c r="G138" i="5"/>
  <c r="G153" i="5"/>
  <c r="G161" i="5"/>
  <c r="G165" i="5"/>
  <c r="G173" i="5"/>
  <c r="G177" i="5"/>
  <c r="G188" i="5"/>
  <c r="G196" i="5"/>
  <c r="G200" i="5"/>
  <c r="G208" i="5"/>
  <c r="G212" i="5"/>
  <c r="G216" i="5"/>
  <c r="G224" i="5"/>
  <c r="G232" i="5"/>
  <c r="G236" i="5"/>
  <c r="G244" i="5"/>
  <c r="G248" i="5"/>
  <c r="G252" i="5"/>
  <c r="G256" i="5"/>
  <c r="G264" i="5"/>
  <c r="G268" i="5"/>
  <c r="G272" i="5"/>
  <c r="G280" i="5"/>
  <c r="G282" i="5"/>
  <c r="G286" i="5"/>
  <c r="G290" i="5"/>
  <c r="G293" i="5"/>
  <c r="G297" i="5"/>
  <c r="G301" i="5"/>
  <c r="G305" i="5"/>
  <c r="G309" i="5"/>
  <c r="G313" i="5"/>
  <c r="E9" i="5"/>
  <c r="C9" i="5"/>
  <c r="D9" i="5"/>
  <c r="F9" i="5"/>
  <c r="I9" i="5"/>
  <c r="E10" i="5"/>
  <c r="C10" i="5"/>
  <c r="D10" i="5"/>
  <c r="F10" i="5"/>
  <c r="I10" i="5"/>
  <c r="E11" i="5"/>
  <c r="C11" i="5"/>
  <c r="D11" i="5"/>
  <c r="F11" i="5"/>
  <c r="I11" i="5"/>
  <c r="E12" i="5"/>
  <c r="C12" i="5"/>
  <c r="D12" i="5"/>
  <c r="F12" i="5"/>
  <c r="I12" i="5"/>
  <c r="E13" i="5"/>
  <c r="C13" i="5"/>
  <c r="D13" i="5"/>
  <c r="F13" i="5"/>
  <c r="I13" i="5"/>
  <c r="E14" i="5"/>
  <c r="C14" i="5"/>
  <c r="D14" i="5"/>
  <c r="F14" i="5"/>
  <c r="I14" i="5"/>
  <c r="E15" i="5"/>
  <c r="C15" i="5"/>
  <c r="D15" i="5"/>
  <c r="F15" i="5"/>
  <c r="I15" i="5"/>
  <c r="E16" i="5"/>
  <c r="C16" i="5"/>
  <c r="D16" i="5"/>
  <c r="F16" i="5"/>
  <c r="I16" i="5"/>
  <c r="E17" i="5"/>
  <c r="C17" i="5"/>
  <c r="D17" i="5"/>
  <c r="F17" i="5"/>
  <c r="I17" i="5"/>
  <c r="E18" i="5"/>
  <c r="C18" i="5"/>
  <c r="D18" i="5"/>
  <c r="F18" i="5"/>
  <c r="I18" i="5"/>
  <c r="E19" i="5"/>
  <c r="C19" i="5"/>
  <c r="D19" i="5"/>
  <c r="F19" i="5"/>
  <c r="I19" i="5"/>
  <c r="E20" i="5"/>
  <c r="C20" i="5"/>
  <c r="D20" i="5"/>
  <c r="F20" i="5"/>
  <c r="I20" i="5"/>
  <c r="E21" i="5"/>
  <c r="C21" i="5"/>
  <c r="D21" i="5"/>
  <c r="F21" i="5"/>
  <c r="I21" i="5"/>
  <c r="E22" i="5"/>
  <c r="C22" i="5"/>
  <c r="D22" i="5"/>
  <c r="F22" i="5"/>
  <c r="I22" i="5"/>
  <c r="E23" i="5"/>
  <c r="C23" i="5"/>
  <c r="D23" i="5"/>
  <c r="F23" i="5"/>
  <c r="I23" i="5"/>
  <c r="E24" i="5"/>
  <c r="C24" i="5"/>
  <c r="D24" i="5"/>
  <c r="F24" i="5"/>
  <c r="I24" i="5"/>
  <c r="E25" i="5"/>
  <c r="C25" i="5"/>
  <c r="D25" i="5"/>
  <c r="F25" i="5"/>
  <c r="I25" i="5"/>
  <c r="E26" i="5"/>
  <c r="C26" i="5"/>
  <c r="D26" i="5"/>
  <c r="F26" i="5"/>
  <c r="I26" i="5"/>
  <c r="E27" i="5"/>
  <c r="C27" i="5"/>
  <c r="D27" i="5"/>
  <c r="F27" i="5"/>
  <c r="I27" i="5"/>
  <c r="E28" i="5"/>
  <c r="C28" i="5"/>
  <c r="D28" i="5"/>
  <c r="F28" i="5"/>
  <c r="I28" i="5"/>
  <c r="E29" i="5"/>
  <c r="C29" i="5"/>
  <c r="D29" i="5"/>
  <c r="F29" i="5"/>
  <c r="I29" i="5"/>
  <c r="E30" i="5"/>
  <c r="C30" i="5"/>
  <c r="D30" i="5"/>
  <c r="F30" i="5"/>
  <c r="I30" i="5"/>
  <c r="E31" i="5"/>
  <c r="C31" i="5"/>
  <c r="D31" i="5"/>
  <c r="F31" i="5"/>
  <c r="I31" i="5"/>
  <c r="E32" i="5"/>
  <c r="C32" i="5"/>
  <c r="D32" i="5"/>
  <c r="F32" i="5"/>
  <c r="I32" i="5"/>
  <c r="E33" i="5"/>
  <c r="C33" i="5"/>
  <c r="D33" i="5"/>
  <c r="F33" i="5"/>
  <c r="I33" i="5"/>
  <c r="E34" i="5"/>
  <c r="C34" i="5"/>
  <c r="D34" i="5"/>
  <c r="F34" i="5"/>
  <c r="I34" i="5"/>
  <c r="E35" i="5"/>
  <c r="C35" i="5"/>
  <c r="D35" i="5"/>
  <c r="F35" i="5"/>
  <c r="I35" i="5"/>
  <c r="E36" i="5"/>
  <c r="C36" i="5"/>
  <c r="D36" i="5"/>
  <c r="F36" i="5"/>
  <c r="I36" i="5"/>
  <c r="E37" i="5"/>
  <c r="C37" i="5"/>
  <c r="D37" i="5"/>
  <c r="F37" i="5"/>
  <c r="I37" i="5"/>
  <c r="E38" i="5"/>
  <c r="C38" i="5"/>
  <c r="D38" i="5"/>
  <c r="F38" i="5"/>
  <c r="I38" i="5"/>
  <c r="E39" i="5"/>
  <c r="C39" i="5"/>
  <c r="D39" i="5"/>
  <c r="F39" i="5"/>
  <c r="I39" i="5"/>
  <c r="E40" i="5"/>
  <c r="C40" i="5"/>
  <c r="D40" i="5"/>
  <c r="F40" i="5"/>
  <c r="I40" i="5"/>
  <c r="E41" i="5"/>
  <c r="C41" i="5"/>
  <c r="D41" i="5"/>
  <c r="F41" i="5"/>
  <c r="I41" i="5"/>
  <c r="E42" i="5"/>
  <c r="C42" i="5"/>
  <c r="D42" i="5"/>
  <c r="F42" i="5"/>
  <c r="I42" i="5"/>
  <c r="E43" i="5"/>
  <c r="C43" i="5"/>
  <c r="D43" i="5"/>
  <c r="F43" i="5"/>
  <c r="I43" i="5"/>
  <c r="E44" i="5"/>
  <c r="C44" i="5"/>
  <c r="D44" i="5"/>
  <c r="F44" i="5"/>
  <c r="I44" i="5"/>
  <c r="E45" i="5"/>
  <c r="C45" i="5"/>
  <c r="D45" i="5"/>
  <c r="F45" i="5"/>
  <c r="I45" i="5"/>
  <c r="E46" i="5"/>
  <c r="C46" i="5"/>
  <c r="D46" i="5"/>
  <c r="F46" i="5"/>
  <c r="I46" i="5"/>
  <c r="E47" i="5"/>
  <c r="C47" i="5"/>
  <c r="D47" i="5"/>
  <c r="F47" i="5"/>
  <c r="I47" i="5"/>
  <c r="E48" i="5"/>
  <c r="C48" i="5"/>
  <c r="D48" i="5"/>
  <c r="F48" i="5"/>
  <c r="I48" i="5"/>
  <c r="E49" i="5"/>
  <c r="C49" i="5"/>
  <c r="D49" i="5"/>
  <c r="F49" i="5"/>
  <c r="I49" i="5"/>
  <c r="E50" i="5"/>
  <c r="C50" i="5"/>
  <c r="D50" i="5"/>
  <c r="F50" i="5"/>
  <c r="I50" i="5"/>
  <c r="E51" i="5"/>
  <c r="C51" i="5"/>
  <c r="D51" i="5"/>
  <c r="F51" i="5"/>
  <c r="I51" i="5"/>
  <c r="E52" i="5"/>
  <c r="C52" i="5"/>
  <c r="D52" i="5"/>
  <c r="F52" i="5"/>
  <c r="I52" i="5"/>
  <c r="E53" i="5"/>
  <c r="C53" i="5"/>
  <c r="D53" i="5"/>
  <c r="F53" i="5"/>
  <c r="I53" i="5"/>
  <c r="E54" i="5"/>
  <c r="C54" i="5"/>
  <c r="D54" i="5"/>
  <c r="F54" i="5"/>
  <c r="I54" i="5"/>
  <c r="E55" i="5"/>
  <c r="C55" i="5"/>
  <c r="D55" i="5"/>
  <c r="F55" i="5"/>
  <c r="I55" i="5"/>
  <c r="E56" i="5"/>
  <c r="C56" i="5"/>
  <c r="D56" i="5"/>
  <c r="F56" i="5"/>
  <c r="I56" i="5"/>
  <c r="E57" i="5"/>
  <c r="C57" i="5"/>
  <c r="D57" i="5"/>
  <c r="F57" i="5"/>
  <c r="I57" i="5"/>
  <c r="E58" i="5"/>
  <c r="C58" i="5"/>
  <c r="D58" i="5"/>
  <c r="F58" i="5"/>
  <c r="I58" i="5"/>
  <c r="E59" i="5"/>
  <c r="C59" i="5"/>
  <c r="D59" i="5"/>
  <c r="F59" i="5"/>
  <c r="I59" i="5"/>
  <c r="E60" i="5"/>
  <c r="C60" i="5"/>
  <c r="D60" i="5"/>
  <c r="F60" i="5"/>
  <c r="I60" i="5"/>
  <c r="E61" i="5"/>
  <c r="C61" i="5"/>
  <c r="D61" i="5"/>
  <c r="F61" i="5"/>
  <c r="I61" i="5"/>
  <c r="E62" i="5"/>
  <c r="C62" i="5"/>
  <c r="D62" i="5"/>
  <c r="F62" i="5"/>
  <c r="I62" i="5"/>
  <c r="E63" i="5"/>
  <c r="C63" i="5"/>
  <c r="D63" i="5"/>
  <c r="F63" i="5"/>
  <c r="I63" i="5"/>
  <c r="E64" i="5"/>
  <c r="C64" i="5"/>
  <c r="D64" i="5"/>
  <c r="F64" i="5"/>
  <c r="I64" i="5"/>
  <c r="E65" i="5"/>
  <c r="C65" i="5"/>
  <c r="D65" i="5"/>
  <c r="F65" i="5"/>
  <c r="I65" i="5"/>
  <c r="E66" i="5"/>
  <c r="C66" i="5"/>
  <c r="D66" i="5"/>
  <c r="F66" i="5"/>
  <c r="I66" i="5"/>
  <c r="E67" i="5"/>
  <c r="C67" i="5"/>
  <c r="D67" i="5"/>
  <c r="F67" i="5"/>
  <c r="I67" i="5"/>
  <c r="E68" i="5"/>
  <c r="C68" i="5"/>
  <c r="D68" i="5"/>
  <c r="F68" i="5"/>
  <c r="I68" i="5"/>
  <c r="E69" i="5"/>
  <c r="C69" i="5"/>
  <c r="D69" i="5"/>
  <c r="F69" i="5"/>
  <c r="I69" i="5"/>
  <c r="E70" i="5"/>
  <c r="C70" i="5"/>
  <c r="D70" i="5"/>
  <c r="F70" i="5"/>
  <c r="I70" i="5"/>
  <c r="E71" i="5"/>
  <c r="C71" i="5"/>
  <c r="D71" i="5"/>
  <c r="F71" i="5"/>
  <c r="I71" i="5"/>
  <c r="E72" i="5"/>
  <c r="C72" i="5"/>
  <c r="D72" i="5"/>
  <c r="F72" i="5"/>
  <c r="I72" i="5"/>
  <c r="E73" i="5"/>
  <c r="C73" i="5"/>
  <c r="D73" i="5"/>
  <c r="F73" i="5"/>
  <c r="I73" i="5"/>
  <c r="E74" i="5"/>
  <c r="C74" i="5"/>
  <c r="D74" i="5"/>
  <c r="F74" i="5"/>
  <c r="I74" i="5"/>
  <c r="E75" i="5"/>
  <c r="C75" i="5"/>
  <c r="D75" i="5"/>
  <c r="F75" i="5"/>
  <c r="I75" i="5"/>
  <c r="E76" i="5"/>
  <c r="C76" i="5"/>
  <c r="D76" i="5"/>
  <c r="F76" i="5"/>
  <c r="I76" i="5"/>
  <c r="E77" i="5"/>
  <c r="C77" i="5"/>
  <c r="D77" i="5"/>
  <c r="F77" i="5"/>
  <c r="I77" i="5"/>
  <c r="E78" i="5"/>
  <c r="C78" i="5"/>
  <c r="D78" i="5"/>
  <c r="F78" i="5"/>
  <c r="I78" i="5"/>
  <c r="E79" i="5"/>
  <c r="C79" i="5"/>
  <c r="D79" i="5"/>
  <c r="F79" i="5"/>
  <c r="I79" i="5"/>
  <c r="E80" i="5"/>
  <c r="C80" i="5"/>
  <c r="D80" i="5"/>
  <c r="F80" i="5"/>
  <c r="I80" i="5"/>
  <c r="E81" i="5"/>
  <c r="C81" i="5"/>
  <c r="D81" i="5"/>
  <c r="F81" i="5"/>
  <c r="I81" i="5"/>
  <c r="E82" i="5"/>
  <c r="C82" i="5"/>
  <c r="D82" i="5"/>
  <c r="F82" i="5"/>
  <c r="I82" i="5"/>
  <c r="E83" i="5"/>
  <c r="C83" i="5"/>
  <c r="D83" i="5"/>
  <c r="F83" i="5"/>
  <c r="I83" i="5"/>
  <c r="E84" i="5"/>
  <c r="C84" i="5"/>
  <c r="D84" i="5"/>
  <c r="F84" i="5"/>
  <c r="I84" i="5"/>
  <c r="E85" i="5"/>
  <c r="C85" i="5"/>
  <c r="D85" i="5"/>
  <c r="F85" i="5"/>
  <c r="I85" i="5"/>
  <c r="E86" i="5"/>
  <c r="C86" i="5"/>
  <c r="D86" i="5"/>
  <c r="F86" i="5"/>
  <c r="I86" i="5"/>
  <c r="E87" i="5"/>
  <c r="C87" i="5"/>
  <c r="D87" i="5"/>
  <c r="F87" i="5"/>
  <c r="I87" i="5"/>
  <c r="E88" i="5"/>
  <c r="C88" i="5"/>
  <c r="D88" i="5"/>
  <c r="F88" i="5"/>
  <c r="I88" i="5"/>
  <c r="E89" i="5"/>
  <c r="C89" i="5"/>
  <c r="D89" i="5"/>
  <c r="F89" i="5"/>
  <c r="I89" i="5"/>
  <c r="E90" i="5"/>
  <c r="C90" i="5"/>
  <c r="D90" i="5"/>
  <c r="F90" i="5"/>
  <c r="I90" i="5"/>
  <c r="E91" i="5"/>
  <c r="C91" i="5"/>
  <c r="D91" i="5"/>
  <c r="F91" i="5"/>
  <c r="I91" i="5"/>
  <c r="E92" i="5"/>
  <c r="C92" i="5"/>
  <c r="D92" i="5"/>
  <c r="F92" i="5"/>
  <c r="I92" i="5"/>
  <c r="E93" i="5"/>
  <c r="C93" i="5"/>
  <c r="D93" i="5"/>
  <c r="F93" i="5"/>
  <c r="I93" i="5"/>
  <c r="E94" i="5"/>
  <c r="C94" i="5"/>
  <c r="D94" i="5"/>
  <c r="F94" i="5"/>
  <c r="I94" i="5"/>
  <c r="E95" i="5"/>
  <c r="C95" i="5"/>
  <c r="D95" i="5"/>
  <c r="F95" i="5"/>
  <c r="I95" i="5"/>
  <c r="E96" i="5"/>
  <c r="C96" i="5"/>
  <c r="D96" i="5"/>
  <c r="F96" i="5"/>
  <c r="I96" i="5"/>
  <c r="E97" i="5"/>
  <c r="C97" i="5"/>
  <c r="D97" i="5"/>
  <c r="F97" i="5"/>
  <c r="I97" i="5"/>
  <c r="E98" i="5"/>
  <c r="C98" i="5"/>
  <c r="D98" i="5"/>
  <c r="F98" i="5"/>
  <c r="I98" i="5"/>
  <c r="E99" i="5"/>
  <c r="C99" i="5"/>
  <c r="D99" i="5"/>
  <c r="F99" i="5"/>
  <c r="I99" i="5"/>
  <c r="E100" i="5"/>
  <c r="C100" i="5"/>
  <c r="D100" i="5"/>
  <c r="F100" i="5"/>
  <c r="I100" i="5"/>
  <c r="E101" i="5"/>
  <c r="C101" i="5"/>
  <c r="D101" i="5"/>
  <c r="F101" i="5"/>
  <c r="I101" i="5"/>
  <c r="E102" i="5"/>
  <c r="C102" i="5"/>
  <c r="D102" i="5"/>
  <c r="F102" i="5"/>
  <c r="I102" i="5"/>
  <c r="E103" i="5"/>
  <c r="C103" i="5"/>
  <c r="D103" i="5"/>
  <c r="F103" i="5"/>
  <c r="I103" i="5"/>
  <c r="E104" i="5"/>
  <c r="C104" i="5"/>
  <c r="D104" i="5"/>
  <c r="F104" i="5"/>
  <c r="I104" i="5"/>
  <c r="E105" i="5"/>
  <c r="C105" i="5"/>
  <c r="D105" i="5"/>
  <c r="F105" i="5"/>
  <c r="I105" i="5"/>
  <c r="E106" i="5"/>
  <c r="C106" i="5"/>
  <c r="D106" i="5"/>
  <c r="F106" i="5"/>
  <c r="I106" i="5"/>
  <c r="E107" i="5"/>
  <c r="C107" i="5"/>
  <c r="D107" i="5"/>
  <c r="F107" i="5"/>
  <c r="I107" i="5"/>
  <c r="E108" i="5"/>
  <c r="C108" i="5"/>
  <c r="D108" i="5"/>
  <c r="F108" i="5"/>
  <c r="I108" i="5"/>
  <c r="E109" i="5"/>
  <c r="C109" i="5"/>
  <c r="D109" i="5"/>
  <c r="F109" i="5"/>
  <c r="I109" i="5"/>
  <c r="E110" i="5"/>
  <c r="C110" i="5"/>
  <c r="D110" i="5"/>
  <c r="F110" i="5"/>
  <c r="I110" i="5"/>
  <c r="E111" i="5"/>
  <c r="C111" i="5"/>
  <c r="D111" i="5"/>
  <c r="F111" i="5"/>
  <c r="I111" i="5"/>
  <c r="E112" i="5"/>
  <c r="C112" i="5"/>
  <c r="D112" i="5"/>
  <c r="F112" i="5"/>
  <c r="I112" i="5"/>
  <c r="E113" i="5"/>
  <c r="C113" i="5"/>
  <c r="D113" i="5"/>
  <c r="F113" i="5"/>
  <c r="I113" i="5"/>
  <c r="E114" i="5"/>
  <c r="C114" i="5"/>
  <c r="D114" i="5"/>
  <c r="F114" i="5"/>
  <c r="I114" i="5"/>
  <c r="E115" i="5"/>
  <c r="C115" i="5"/>
  <c r="D115" i="5"/>
  <c r="F115" i="5"/>
  <c r="I115" i="5"/>
  <c r="E116" i="5"/>
  <c r="C116" i="5"/>
  <c r="D116" i="5"/>
  <c r="F116" i="5"/>
  <c r="I116" i="5"/>
  <c r="E117" i="5"/>
  <c r="C117" i="5"/>
  <c r="D117" i="5"/>
  <c r="F117" i="5"/>
  <c r="I117" i="5"/>
  <c r="E118" i="5"/>
  <c r="C118" i="5"/>
  <c r="D118" i="5"/>
  <c r="F118" i="5"/>
  <c r="I118" i="5"/>
  <c r="E119" i="5"/>
  <c r="C119" i="5"/>
  <c r="D119" i="5"/>
  <c r="F119" i="5"/>
  <c r="I119" i="5"/>
  <c r="E120" i="5"/>
  <c r="C120" i="5"/>
  <c r="D120" i="5"/>
  <c r="F120" i="5"/>
  <c r="I120" i="5"/>
  <c r="E121" i="5"/>
  <c r="C121" i="5"/>
  <c r="D121" i="5"/>
  <c r="F121" i="5"/>
  <c r="I121" i="5"/>
  <c r="E122" i="5"/>
  <c r="C122" i="5"/>
  <c r="D122" i="5"/>
  <c r="F122" i="5"/>
  <c r="I122" i="5"/>
  <c r="E123" i="5"/>
  <c r="C123" i="5"/>
  <c r="D123" i="5"/>
  <c r="F123" i="5"/>
  <c r="I123" i="5"/>
  <c r="E124" i="5"/>
  <c r="C124" i="5"/>
  <c r="D124" i="5"/>
  <c r="F124" i="5"/>
  <c r="I124" i="5"/>
  <c r="E125" i="5"/>
  <c r="C125" i="5"/>
  <c r="D125" i="5"/>
  <c r="F125" i="5"/>
  <c r="I125" i="5"/>
  <c r="E126" i="5"/>
  <c r="C126" i="5"/>
  <c r="D126" i="5"/>
  <c r="F126" i="5"/>
  <c r="I126" i="5"/>
  <c r="E127" i="5"/>
  <c r="C127" i="5"/>
  <c r="D127" i="5"/>
  <c r="F127" i="5"/>
  <c r="I127" i="5"/>
  <c r="E128" i="5"/>
  <c r="C128" i="5"/>
  <c r="D128" i="5"/>
  <c r="F128" i="5"/>
  <c r="I128" i="5"/>
  <c r="E129" i="5"/>
  <c r="C129" i="5"/>
  <c r="D129" i="5"/>
  <c r="F129" i="5"/>
  <c r="I129" i="5"/>
  <c r="E130" i="5"/>
  <c r="C130" i="5"/>
  <c r="D130" i="5"/>
  <c r="F130" i="5"/>
  <c r="I130" i="5"/>
  <c r="E131" i="5"/>
  <c r="C131" i="5"/>
  <c r="D131" i="5"/>
  <c r="F131" i="5"/>
  <c r="I131" i="5"/>
  <c r="E132" i="5"/>
  <c r="C132" i="5"/>
  <c r="D132" i="5"/>
  <c r="F132" i="5"/>
  <c r="I132" i="5"/>
  <c r="E133" i="5"/>
  <c r="C133" i="5"/>
  <c r="D133" i="5"/>
  <c r="F133" i="5"/>
  <c r="I133" i="5"/>
  <c r="E134" i="5"/>
  <c r="C134" i="5"/>
  <c r="D134" i="5"/>
  <c r="F134" i="5"/>
  <c r="I134" i="5"/>
  <c r="E135" i="5"/>
  <c r="C135" i="5"/>
  <c r="D135" i="5"/>
  <c r="F135" i="5"/>
  <c r="I135" i="5"/>
  <c r="E136" i="5"/>
  <c r="C136" i="5"/>
  <c r="D136" i="5"/>
  <c r="F136" i="5"/>
  <c r="I136" i="5"/>
  <c r="E137" i="5"/>
  <c r="C137" i="5"/>
  <c r="D137" i="5"/>
  <c r="F137" i="5"/>
  <c r="I137" i="5"/>
  <c r="E138" i="5"/>
  <c r="C138" i="5"/>
  <c r="D138" i="5"/>
  <c r="F138" i="5"/>
  <c r="I138" i="5"/>
  <c r="E139" i="5"/>
  <c r="C139" i="5"/>
  <c r="D139" i="5"/>
  <c r="F139" i="5"/>
  <c r="I139" i="5"/>
  <c r="E140" i="5"/>
  <c r="C140" i="5"/>
  <c r="D140" i="5"/>
  <c r="F140" i="5"/>
  <c r="I140" i="5"/>
  <c r="E141" i="5"/>
  <c r="C141" i="5"/>
  <c r="D141" i="5"/>
  <c r="F141" i="5"/>
  <c r="I141" i="5"/>
  <c r="E142" i="5"/>
  <c r="C142" i="5"/>
  <c r="D142" i="5"/>
  <c r="F142" i="5"/>
  <c r="I142" i="5"/>
  <c r="E143" i="5"/>
  <c r="C143" i="5"/>
  <c r="D143" i="5"/>
  <c r="F143" i="5"/>
  <c r="I143" i="5"/>
  <c r="E144" i="5"/>
  <c r="C144" i="5"/>
  <c r="D144" i="5"/>
  <c r="F144" i="5"/>
  <c r="I144" i="5"/>
  <c r="E145" i="5"/>
  <c r="C145" i="5"/>
  <c r="D145" i="5"/>
  <c r="F145" i="5"/>
  <c r="I145" i="5"/>
  <c r="E146" i="5"/>
  <c r="C146" i="5"/>
  <c r="D146" i="5"/>
  <c r="F146" i="5"/>
  <c r="I146" i="5"/>
  <c r="E147" i="5"/>
  <c r="C147" i="5"/>
  <c r="D147" i="5"/>
  <c r="F147" i="5"/>
  <c r="I147" i="5"/>
  <c r="E148" i="5"/>
  <c r="C148" i="5"/>
  <c r="D148" i="5"/>
  <c r="F148" i="5"/>
  <c r="I148" i="5"/>
  <c r="E149" i="5"/>
  <c r="C149" i="5"/>
  <c r="D149" i="5"/>
  <c r="F149" i="5"/>
  <c r="I149" i="5"/>
  <c r="E150" i="5"/>
  <c r="C150" i="5"/>
  <c r="D150" i="5"/>
  <c r="F150" i="5"/>
  <c r="I150" i="5"/>
  <c r="E151" i="5"/>
  <c r="C151" i="5"/>
  <c r="D151" i="5"/>
  <c r="F151" i="5"/>
  <c r="I151" i="5"/>
  <c r="E152" i="5"/>
  <c r="C152" i="5"/>
  <c r="D152" i="5"/>
  <c r="F152" i="5"/>
  <c r="I152" i="5"/>
  <c r="E153" i="5"/>
  <c r="C153" i="5"/>
  <c r="D153" i="5"/>
  <c r="F153" i="5"/>
  <c r="I153" i="5"/>
  <c r="E154" i="5"/>
  <c r="C154" i="5"/>
  <c r="D154" i="5"/>
  <c r="F154" i="5"/>
  <c r="I154" i="5"/>
  <c r="E155" i="5"/>
  <c r="C155" i="5"/>
  <c r="D155" i="5"/>
  <c r="F155" i="5"/>
  <c r="I155" i="5"/>
  <c r="E156" i="5"/>
  <c r="C156" i="5"/>
  <c r="D156" i="5"/>
  <c r="F156" i="5"/>
  <c r="I156" i="5"/>
  <c r="E157" i="5"/>
  <c r="C157" i="5"/>
  <c r="D157" i="5"/>
  <c r="F157" i="5"/>
  <c r="I157" i="5"/>
  <c r="E158" i="5"/>
  <c r="C158" i="5"/>
  <c r="D158" i="5"/>
  <c r="F158" i="5"/>
  <c r="I158" i="5"/>
  <c r="E159" i="5"/>
  <c r="C159" i="5"/>
  <c r="D159" i="5"/>
  <c r="F159" i="5"/>
  <c r="I159" i="5"/>
  <c r="E160" i="5"/>
  <c r="C160" i="5"/>
  <c r="D160" i="5"/>
  <c r="F160" i="5"/>
  <c r="I160" i="5"/>
  <c r="E161" i="5"/>
  <c r="C161" i="5"/>
  <c r="D161" i="5"/>
  <c r="F161" i="5"/>
  <c r="I161" i="5"/>
  <c r="E162" i="5"/>
  <c r="C162" i="5"/>
  <c r="D162" i="5"/>
  <c r="F162" i="5"/>
  <c r="I162" i="5"/>
  <c r="E163" i="5"/>
  <c r="C163" i="5"/>
  <c r="D163" i="5"/>
  <c r="F163" i="5"/>
  <c r="I163" i="5"/>
  <c r="E164" i="5"/>
  <c r="C164" i="5"/>
  <c r="D164" i="5"/>
  <c r="F164" i="5"/>
  <c r="I164" i="5"/>
  <c r="E165" i="5"/>
  <c r="C165" i="5"/>
  <c r="D165" i="5"/>
  <c r="F165" i="5"/>
  <c r="I165" i="5"/>
  <c r="E166" i="5"/>
  <c r="C166" i="5"/>
  <c r="D166" i="5"/>
  <c r="F166" i="5"/>
  <c r="I166" i="5"/>
  <c r="E167" i="5"/>
  <c r="C167" i="5"/>
  <c r="D167" i="5"/>
  <c r="F167" i="5"/>
  <c r="I167" i="5"/>
  <c r="E168" i="5"/>
  <c r="C168" i="5"/>
  <c r="D168" i="5"/>
  <c r="F168" i="5"/>
  <c r="I168" i="5"/>
  <c r="E169" i="5"/>
  <c r="C169" i="5"/>
  <c r="D169" i="5"/>
  <c r="F169" i="5"/>
  <c r="I169" i="5"/>
  <c r="E170" i="5"/>
  <c r="C170" i="5"/>
  <c r="D170" i="5"/>
  <c r="F170" i="5"/>
  <c r="I170" i="5"/>
  <c r="E171" i="5"/>
  <c r="C171" i="5"/>
  <c r="D171" i="5"/>
  <c r="F171" i="5"/>
  <c r="I171" i="5"/>
  <c r="E172" i="5"/>
  <c r="C172" i="5"/>
  <c r="D172" i="5"/>
  <c r="F172" i="5"/>
  <c r="I172" i="5"/>
  <c r="E173" i="5"/>
  <c r="C173" i="5"/>
  <c r="D173" i="5"/>
  <c r="F173" i="5"/>
  <c r="I173" i="5"/>
  <c r="E174" i="5"/>
  <c r="C174" i="5"/>
  <c r="D174" i="5"/>
  <c r="F174" i="5"/>
  <c r="I174" i="5"/>
  <c r="E175" i="5"/>
  <c r="C175" i="5"/>
  <c r="D175" i="5"/>
  <c r="F175" i="5"/>
  <c r="I175" i="5"/>
  <c r="E176" i="5"/>
  <c r="C176" i="5"/>
  <c r="D176" i="5"/>
  <c r="F176" i="5"/>
  <c r="I176" i="5"/>
  <c r="E177" i="5"/>
  <c r="C177" i="5"/>
  <c r="D177" i="5"/>
  <c r="F177" i="5"/>
  <c r="I177" i="5"/>
  <c r="E178" i="5"/>
  <c r="C178" i="5"/>
  <c r="D178" i="5"/>
  <c r="F178" i="5"/>
  <c r="I178" i="5"/>
  <c r="E179" i="5"/>
  <c r="C179" i="5"/>
  <c r="D179" i="5"/>
  <c r="F179" i="5"/>
  <c r="I179" i="5"/>
  <c r="E180" i="5"/>
  <c r="C180" i="5"/>
  <c r="D180" i="5"/>
  <c r="F180" i="5"/>
  <c r="I180" i="5"/>
  <c r="E181" i="5"/>
  <c r="C181" i="5"/>
  <c r="D181" i="5"/>
  <c r="F181" i="5"/>
  <c r="I181" i="5"/>
  <c r="E182" i="5"/>
  <c r="C182" i="5"/>
  <c r="D182" i="5"/>
  <c r="F182" i="5"/>
  <c r="I182" i="5"/>
  <c r="E183" i="5"/>
  <c r="C183" i="5"/>
  <c r="D183" i="5"/>
  <c r="F183" i="5"/>
  <c r="I183" i="5"/>
  <c r="E184" i="5"/>
  <c r="C184" i="5"/>
  <c r="D184" i="5"/>
  <c r="F184" i="5"/>
  <c r="I184" i="5"/>
  <c r="E185" i="5"/>
  <c r="C185" i="5"/>
  <c r="D185" i="5"/>
  <c r="F185" i="5"/>
  <c r="I185" i="5"/>
  <c r="E186" i="5"/>
  <c r="C186" i="5"/>
  <c r="D186" i="5"/>
  <c r="F186" i="5"/>
  <c r="I186" i="5"/>
  <c r="E187" i="5"/>
  <c r="C187" i="5"/>
  <c r="D187" i="5"/>
  <c r="F187" i="5"/>
  <c r="I187" i="5"/>
  <c r="E188" i="5"/>
  <c r="C188" i="5"/>
  <c r="D188" i="5"/>
  <c r="F188" i="5"/>
  <c r="I188" i="5"/>
  <c r="E189" i="5"/>
  <c r="C189" i="5"/>
  <c r="D189" i="5"/>
  <c r="F189" i="5"/>
  <c r="I189" i="5"/>
  <c r="E190" i="5"/>
  <c r="C190" i="5"/>
  <c r="D190" i="5"/>
  <c r="F190" i="5"/>
  <c r="I190" i="5"/>
  <c r="E191" i="5"/>
  <c r="C191" i="5"/>
  <c r="D191" i="5"/>
  <c r="F191" i="5"/>
  <c r="I191" i="5"/>
  <c r="E192" i="5"/>
  <c r="C192" i="5"/>
  <c r="D192" i="5"/>
  <c r="F192" i="5"/>
  <c r="I192" i="5"/>
  <c r="E193" i="5"/>
  <c r="C193" i="5"/>
  <c r="D193" i="5"/>
  <c r="F193" i="5"/>
  <c r="I193" i="5"/>
  <c r="E194" i="5"/>
  <c r="C194" i="5"/>
  <c r="D194" i="5"/>
  <c r="F194" i="5"/>
  <c r="I194" i="5"/>
  <c r="E195" i="5"/>
  <c r="C195" i="5"/>
  <c r="D195" i="5"/>
  <c r="F195" i="5"/>
  <c r="I195" i="5"/>
  <c r="E196" i="5"/>
  <c r="C196" i="5"/>
  <c r="D196" i="5"/>
  <c r="F196" i="5"/>
  <c r="I196" i="5"/>
  <c r="E197" i="5"/>
  <c r="C197" i="5"/>
  <c r="D197" i="5"/>
  <c r="F197" i="5"/>
  <c r="I197" i="5"/>
  <c r="E198" i="5"/>
  <c r="C198" i="5"/>
  <c r="D198" i="5"/>
  <c r="F198" i="5"/>
  <c r="I198" i="5"/>
  <c r="E199" i="5"/>
  <c r="C199" i="5"/>
  <c r="D199" i="5"/>
  <c r="F199" i="5"/>
  <c r="I199" i="5"/>
  <c r="E200" i="5"/>
  <c r="C200" i="5"/>
  <c r="D200" i="5"/>
  <c r="F200" i="5"/>
  <c r="I200" i="5"/>
  <c r="E201" i="5"/>
  <c r="C201" i="5"/>
  <c r="D201" i="5"/>
  <c r="F201" i="5"/>
  <c r="I201" i="5"/>
  <c r="E202" i="5"/>
  <c r="C202" i="5"/>
  <c r="D202" i="5"/>
  <c r="F202" i="5"/>
  <c r="I202" i="5"/>
  <c r="E203" i="5"/>
  <c r="C203" i="5"/>
  <c r="D203" i="5"/>
  <c r="F203" i="5"/>
  <c r="I203" i="5"/>
  <c r="E204" i="5"/>
  <c r="C204" i="5"/>
  <c r="D204" i="5"/>
  <c r="F204" i="5"/>
  <c r="I204" i="5"/>
  <c r="E205" i="5"/>
  <c r="C205" i="5"/>
  <c r="D205" i="5"/>
  <c r="F205" i="5"/>
  <c r="I205" i="5"/>
  <c r="E206" i="5"/>
  <c r="C206" i="5"/>
  <c r="D206" i="5"/>
  <c r="F206" i="5"/>
  <c r="I206" i="5"/>
  <c r="E207" i="5"/>
  <c r="C207" i="5"/>
  <c r="D207" i="5"/>
  <c r="F207" i="5"/>
  <c r="I207" i="5"/>
  <c r="E208" i="5"/>
  <c r="C208" i="5"/>
  <c r="D208" i="5"/>
  <c r="F208" i="5"/>
  <c r="I208" i="5"/>
  <c r="E209" i="5"/>
  <c r="C209" i="5"/>
  <c r="D209" i="5"/>
  <c r="F209" i="5"/>
  <c r="I209" i="5"/>
  <c r="E210" i="5"/>
  <c r="C210" i="5"/>
  <c r="D210" i="5"/>
  <c r="F210" i="5"/>
  <c r="I210" i="5"/>
  <c r="E211" i="5"/>
  <c r="C211" i="5"/>
  <c r="D211" i="5"/>
  <c r="F211" i="5"/>
  <c r="I211" i="5"/>
  <c r="E212" i="5"/>
  <c r="C212" i="5"/>
  <c r="D212" i="5"/>
  <c r="F212" i="5"/>
  <c r="I212" i="5"/>
  <c r="E213" i="5"/>
  <c r="C213" i="5"/>
  <c r="D213" i="5"/>
  <c r="F213" i="5"/>
  <c r="I213" i="5"/>
  <c r="E214" i="5"/>
  <c r="C214" i="5"/>
  <c r="D214" i="5"/>
  <c r="F214" i="5"/>
  <c r="I214" i="5"/>
  <c r="E215" i="5"/>
  <c r="C215" i="5"/>
  <c r="D215" i="5"/>
  <c r="F215" i="5"/>
  <c r="I215" i="5"/>
  <c r="E216" i="5"/>
  <c r="C216" i="5"/>
  <c r="D216" i="5"/>
  <c r="F216" i="5"/>
  <c r="I216" i="5"/>
  <c r="E217" i="5"/>
  <c r="C217" i="5"/>
  <c r="D217" i="5"/>
  <c r="F217" i="5"/>
  <c r="I217" i="5"/>
  <c r="E218" i="5"/>
  <c r="C218" i="5"/>
  <c r="D218" i="5"/>
  <c r="F218" i="5"/>
  <c r="I218" i="5"/>
  <c r="E219" i="5"/>
  <c r="C219" i="5"/>
  <c r="D219" i="5"/>
  <c r="F219" i="5"/>
  <c r="I219" i="5"/>
  <c r="E220" i="5"/>
  <c r="C220" i="5"/>
  <c r="D220" i="5"/>
  <c r="F220" i="5"/>
  <c r="I220" i="5"/>
  <c r="E221" i="5"/>
  <c r="C221" i="5"/>
  <c r="D221" i="5"/>
  <c r="F221" i="5"/>
  <c r="I221" i="5"/>
  <c r="E222" i="5"/>
  <c r="C222" i="5"/>
  <c r="D222" i="5"/>
  <c r="F222" i="5"/>
  <c r="I222" i="5"/>
  <c r="E223" i="5"/>
  <c r="C223" i="5"/>
  <c r="D223" i="5"/>
  <c r="F223" i="5"/>
  <c r="I223" i="5"/>
  <c r="E224" i="5"/>
  <c r="C224" i="5"/>
  <c r="D224" i="5"/>
  <c r="F224" i="5"/>
  <c r="I224" i="5"/>
  <c r="E225" i="5"/>
  <c r="C225" i="5"/>
  <c r="D225" i="5"/>
  <c r="F225" i="5"/>
  <c r="I225" i="5"/>
  <c r="E226" i="5"/>
  <c r="C226" i="5"/>
  <c r="D226" i="5"/>
  <c r="F226" i="5"/>
  <c r="I226" i="5"/>
  <c r="E227" i="5"/>
  <c r="C227" i="5"/>
  <c r="D227" i="5"/>
  <c r="F227" i="5"/>
  <c r="I227" i="5"/>
  <c r="E228" i="5"/>
  <c r="C228" i="5"/>
  <c r="D228" i="5"/>
  <c r="F228" i="5"/>
  <c r="I228" i="5"/>
  <c r="E229" i="5"/>
  <c r="C229" i="5"/>
  <c r="D229" i="5"/>
  <c r="F229" i="5"/>
  <c r="I229" i="5"/>
  <c r="E230" i="5"/>
  <c r="C230" i="5"/>
  <c r="D230" i="5"/>
  <c r="F230" i="5"/>
  <c r="I230" i="5"/>
  <c r="E231" i="5"/>
  <c r="C231" i="5"/>
  <c r="D231" i="5"/>
  <c r="F231" i="5"/>
  <c r="I231" i="5"/>
  <c r="E232" i="5"/>
  <c r="C232" i="5"/>
  <c r="D232" i="5"/>
  <c r="F232" i="5"/>
  <c r="I232" i="5"/>
  <c r="E233" i="5"/>
  <c r="C233" i="5"/>
  <c r="D233" i="5"/>
  <c r="F233" i="5"/>
  <c r="I233" i="5"/>
  <c r="E234" i="5"/>
  <c r="C234" i="5"/>
  <c r="D234" i="5"/>
  <c r="F234" i="5"/>
  <c r="I234" i="5"/>
  <c r="E235" i="5"/>
  <c r="C235" i="5"/>
  <c r="D235" i="5"/>
  <c r="F235" i="5"/>
  <c r="I235" i="5"/>
  <c r="E236" i="5"/>
  <c r="C236" i="5"/>
  <c r="D236" i="5"/>
  <c r="F236" i="5"/>
  <c r="I236" i="5"/>
  <c r="E237" i="5"/>
  <c r="C237" i="5"/>
  <c r="D237" i="5"/>
  <c r="F237" i="5"/>
  <c r="I237" i="5"/>
  <c r="E238" i="5"/>
  <c r="C238" i="5"/>
  <c r="D238" i="5"/>
  <c r="F238" i="5"/>
  <c r="I238" i="5"/>
  <c r="E239" i="5"/>
  <c r="C239" i="5"/>
  <c r="D239" i="5"/>
  <c r="F239" i="5"/>
  <c r="I239" i="5"/>
  <c r="E240" i="5"/>
  <c r="C240" i="5"/>
  <c r="D240" i="5"/>
  <c r="F240" i="5"/>
  <c r="I240" i="5"/>
  <c r="E241" i="5"/>
  <c r="C241" i="5"/>
  <c r="D241" i="5"/>
  <c r="F241" i="5"/>
  <c r="I241" i="5"/>
  <c r="E242" i="5"/>
  <c r="C242" i="5"/>
  <c r="D242" i="5"/>
  <c r="F242" i="5"/>
  <c r="I242" i="5"/>
  <c r="E243" i="5"/>
  <c r="C243" i="5"/>
  <c r="D243" i="5"/>
  <c r="F243" i="5"/>
  <c r="I243" i="5"/>
  <c r="E244" i="5"/>
  <c r="C244" i="5"/>
  <c r="D244" i="5"/>
  <c r="F244" i="5"/>
  <c r="I244" i="5"/>
  <c r="E245" i="5"/>
  <c r="C245" i="5"/>
  <c r="D245" i="5"/>
  <c r="F245" i="5"/>
  <c r="I245" i="5"/>
  <c r="E246" i="5"/>
  <c r="C246" i="5"/>
  <c r="D246" i="5"/>
  <c r="F246" i="5"/>
  <c r="I246" i="5"/>
  <c r="E247" i="5"/>
  <c r="C247" i="5"/>
  <c r="D247" i="5"/>
  <c r="F247" i="5"/>
  <c r="I247" i="5"/>
  <c r="E248" i="5"/>
  <c r="C248" i="5"/>
  <c r="D248" i="5"/>
  <c r="F248" i="5"/>
  <c r="I248" i="5"/>
  <c r="E249" i="5"/>
  <c r="C249" i="5"/>
  <c r="D249" i="5"/>
  <c r="F249" i="5"/>
  <c r="I249" i="5"/>
  <c r="E250" i="5"/>
  <c r="C250" i="5"/>
  <c r="D250" i="5"/>
  <c r="F250" i="5"/>
  <c r="I250" i="5"/>
  <c r="E251" i="5"/>
  <c r="C251" i="5"/>
  <c r="D251" i="5"/>
  <c r="F251" i="5"/>
  <c r="I251" i="5"/>
  <c r="E252" i="5"/>
  <c r="C252" i="5"/>
  <c r="D252" i="5"/>
  <c r="F252" i="5"/>
  <c r="I252" i="5"/>
  <c r="E253" i="5"/>
  <c r="C253" i="5"/>
  <c r="D253" i="5"/>
  <c r="F253" i="5"/>
  <c r="I253" i="5"/>
  <c r="E254" i="5"/>
  <c r="C254" i="5"/>
  <c r="D254" i="5"/>
  <c r="F254" i="5"/>
  <c r="I254" i="5"/>
  <c r="E255" i="5"/>
  <c r="C255" i="5"/>
  <c r="D255" i="5"/>
  <c r="F255" i="5"/>
  <c r="I255" i="5"/>
  <c r="E256" i="5"/>
  <c r="C256" i="5"/>
  <c r="D256" i="5"/>
  <c r="F256" i="5"/>
  <c r="I256" i="5"/>
  <c r="E257" i="5"/>
  <c r="C257" i="5"/>
  <c r="D257" i="5"/>
  <c r="F257" i="5"/>
  <c r="I257" i="5"/>
  <c r="E258" i="5"/>
  <c r="C258" i="5"/>
  <c r="D258" i="5"/>
  <c r="F258" i="5"/>
  <c r="I258" i="5"/>
  <c r="E259" i="5"/>
  <c r="C259" i="5"/>
  <c r="D259" i="5"/>
  <c r="F259" i="5"/>
  <c r="I259" i="5"/>
  <c r="E260" i="5"/>
  <c r="C260" i="5"/>
  <c r="D260" i="5"/>
  <c r="F260" i="5"/>
  <c r="I260" i="5"/>
  <c r="E261" i="5"/>
  <c r="C261" i="5"/>
  <c r="D261" i="5"/>
  <c r="F261" i="5"/>
  <c r="I261" i="5"/>
  <c r="E262" i="5"/>
  <c r="C262" i="5"/>
  <c r="D262" i="5"/>
  <c r="F262" i="5"/>
  <c r="I262" i="5"/>
  <c r="E263" i="5"/>
  <c r="C263" i="5"/>
  <c r="D263" i="5"/>
  <c r="F263" i="5"/>
  <c r="I263" i="5"/>
  <c r="E264" i="5"/>
  <c r="C264" i="5"/>
  <c r="D264" i="5"/>
  <c r="F264" i="5"/>
  <c r="I264" i="5"/>
  <c r="E265" i="5"/>
  <c r="C265" i="5"/>
  <c r="D265" i="5"/>
  <c r="F265" i="5"/>
  <c r="I265" i="5"/>
  <c r="E266" i="5"/>
  <c r="C266" i="5"/>
  <c r="D266" i="5"/>
  <c r="F266" i="5"/>
  <c r="I266" i="5"/>
  <c r="E267" i="5"/>
  <c r="C267" i="5"/>
  <c r="D267" i="5"/>
  <c r="F267" i="5"/>
  <c r="I267" i="5"/>
  <c r="E268" i="5"/>
  <c r="C268" i="5"/>
  <c r="D268" i="5"/>
  <c r="F268" i="5"/>
  <c r="I268" i="5"/>
  <c r="E269" i="5"/>
  <c r="C269" i="5"/>
  <c r="D269" i="5"/>
  <c r="F269" i="5"/>
  <c r="I269" i="5"/>
  <c r="E270" i="5"/>
  <c r="C270" i="5"/>
  <c r="D270" i="5"/>
  <c r="F270" i="5"/>
  <c r="I270" i="5"/>
  <c r="E271" i="5"/>
  <c r="C271" i="5"/>
  <c r="D271" i="5"/>
  <c r="F271" i="5"/>
  <c r="I271" i="5"/>
  <c r="E272" i="5"/>
  <c r="C272" i="5"/>
  <c r="D272" i="5"/>
  <c r="F272" i="5"/>
  <c r="I272" i="5"/>
  <c r="E273" i="5"/>
  <c r="C273" i="5"/>
  <c r="D273" i="5"/>
  <c r="F273" i="5"/>
  <c r="I273" i="5"/>
  <c r="E274" i="5"/>
  <c r="C274" i="5"/>
  <c r="D274" i="5"/>
  <c r="F274" i="5"/>
  <c r="I274" i="5"/>
  <c r="E275" i="5"/>
  <c r="C275" i="5"/>
  <c r="D275" i="5"/>
  <c r="F275" i="5"/>
  <c r="I275" i="5"/>
  <c r="E276" i="5"/>
  <c r="C276" i="5"/>
  <c r="D276" i="5"/>
  <c r="F276" i="5"/>
  <c r="I276" i="5"/>
  <c r="E277" i="5"/>
  <c r="C277" i="5"/>
  <c r="D277" i="5"/>
  <c r="F277" i="5"/>
  <c r="I277" i="5"/>
  <c r="E278" i="5"/>
  <c r="C278" i="5"/>
  <c r="D278" i="5"/>
  <c r="F278" i="5"/>
  <c r="I278" i="5"/>
  <c r="E279" i="5"/>
  <c r="C279" i="5"/>
  <c r="D279" i="5"/>
  <c r="F279" i="5"/>
  <c r="I279" i="5"/>
  <c r="E280" i="5"/>
  <c r="C280" i="5"/>
  <c r="D280" i="5"/>
  <c r="F280" i="5"/>
  <c r="I280" i="5"/>
  <c r="E281" i="5"/>
  <c r="C281" i="5"/>
  <c r="D281" i="5"/>
  <c r="F281" i="5"/>
  <c r="I281" i="5"/>
  <c r="E282" i="5"/>
  <c r="C282" i="5"/>
  <c r="D282" i="5"/>
  <c r="F282" i="5"/>
  <c r="I282" i="5"/>
  <c r="E283" i="5"/>
  <c r="C283" i="5"/>
  <c r="D283" i="5"/>
  <c r="F283" i="5"/>
  <c r="I283" i="5"/>
  <c r="E284" i="5"/>
  <c r="C284" i="5"/>
  <c r="D284" i="5"/>
  <c r="F284" i="5"/>
  <c r="H284" i="5"/>
  <c r="I284" i="5"/>
  <c r="E285" i="5"/>
  <c r="C285" i="5"/>
  <c r="D285" i="5"/>
  <c r="F285" i="5"/>
  <c r="I285" i="5"/>
  <c r="E286" i="5"/>
  <c r="C286" i="5"/>
  <c r="D286" i="5"/>
  <c r="F286" i="5"/>
  <c r="I286" i="5"/>
  <c r="E287" i="5"/>
  <c r="C287" i="5"/>
  <c r="D287" i="5"/>
  <c r="F287" i="5"/>
  <c r="I287" i="5"/>
  <c r="E288" i="5"/>
  <c r="C288" i="5"/>
  <c r="D288" i="5"/>
  <c r="F288" i="5"/>
  <c r="I288" i="5"/>
  <c r="E289" i="5"/>
  <c r="C289" i="5"/>
  <c r="D289" i="5"/>
  <c r="F289" i="5"/>
  <c r="I289" i="5"/>
  <c r="E290" i="5"/>
  <c r="C290" i="5"/>
  <c r="D290" i="5"/>
  <c r="F290" i="5"/>
  <c r="I290" i="5"/>
  <c r="E291" i="5"/>
  <c r="C291" i="5"/>
  <c r="D291" i="5"/>
  <c r="F291" i="5"/>
  <c r="I291" i="5"/>
  <c r="E292" i="5"/>
  <c r="C292" i="5"/>
  <c r="D292" i="5"/>
  <c r="F292" i="5"/>
  <c r="I292" i="5"/>
  <c r="E293" i="5"/>
  <c r="C293" i="5"/>
  <c r="D293" i="5"/>
  <c r="F293" i="5"/>
  <c r="I293" i="5"/>
  <c r="E294" i="5"/>
  <c r="C294" i="5"/>
  <c r="D294" i="5"/>
  <c r="F294" i="5"/>
  <c r="I294" i="5"/>
  <c r="E295" i="5"/>
  <c r="C295" i="5"/>
  <c r="D295" i="5"/>
  <c r="F295" i="5"/>
  <c r="I295" i="5"/>
  <c r="E296" i="5"/>
  <c r="C296" i="5"/>
  <c r="D296" i="5"/>
  <c r="F296" i="5"/>
  <c r="I296" i="5"/>
  <c r="E297" i="5"/>
  <c r="C297" i="5"/>
  <c r="D297" i="5"/>
  <c r="F297" i="5"/>
  <c r="I297" i="5"/>
  <c r="E298" i="5"/>
  <c r="C298" i="5"/>
  <c r="D298" i="5"/>
  <c r="F298" i="5"/>
  <c r="I298" i="5"/>
  <c r="E299" i="5"/>
  <c r="C299" i="5"/>
  <c r="D299" i="5"/>
  <c r="F299" i="5"/>
  <c r="I299" i="5"/>
  <c r="E300" i="5"/>
  <c r="C300" i="5"/>
  <c r="D300" i="5"/>
  <c r="F300" i="5"/>
  <c r="I300" i="5"/>
  <c r="E301" i="5"/>
  <c r="C301" i="5"/>
  <c r="D301" i="5"/>
  <c r="F301" i="5"/>
  <c r="I301" i="5"/>
  <c r="E302" i="5"/>
  <c r="C302" i="5"/>
  <c r="D302" i="5"/>
  <c r="F302" i="5"/>
  <c r="I302" i="5"/>
  <c r="E303" i="5"/>
  <c r="C303" i="5"/>
  <c r="D303" i="5"/>
  <c r="F303" i="5"/>
  <c r="I303" i="5"/>
  <c r="E304" i="5"/>
  <c r="C304" i="5"/>
  <c r="D304" i="5"/>
  <c r="F304" i="5"/>
  <c r="I304" i="5"/>
  <c r="E305" i="5"/>
  <c r="C305" i="5"/>
  <c r="D305" i="5"/>
  <c r="F305" i="5"/>
  <c r="I305" i="5"/>
  <c r="E306" i="5"/>
  <c r="C306" i="5"/>
  <c r="D306" i="5"/>
  <c r="F306" i="5"/>
  <c r="I306" i="5"/>
  <c r="E307" i="5"/>
  <c r="C307" i="5"/>
  <c r="D307" i="5"/>
  <c r="F307" i="5"/>
  <c r="I307" i="5"/>
  <c r="E308" i="5"/>
  <c r="C308" i="5"/>
  <c r="D308" i="5"/>
  <c r="F308" i="5"/>
  <c r="I308" i="5"/>
  <c r="E309" i="5"/>
  <c r="C309" i="5"/>
  <c r="D309" i="5"/>
  <c r="F309" i="5"/>
  <c r="I309" i="5"/>
  <c r="E310" i="5"/>
  <c r="C310" i="5"/>
  <c r="D310" i="5"/>
  <c r="F310" i="5"/>
  <c r="I310" i="5"/>
  <c r="E311" i="5"/>
  <c r="C311" i="5"/>
  <c r="D311" i="5"/>
  <c r="F311" i="5"/>
  <c r="I311" i="5"/>
  <c r="E312" i="5"/>
  <c r="C312" i="5"/>
  <c r="D312" i="5"/>
  <c r="F312" i="5"/>
  <c r="I312" i="5"/>
  <c r="E313" i="5"/>
  <c r="C313" i="5"/>
  <c r="D313" i="5"/>
  <c r="F313" i="5"/>
  <c r="I313" i="5"/>
  <c r="E314" i="5"/>
  <c r="C314" i="5"/>
  <c r="D314" i="5"/>
  <c r="F314" i="5"/>
  <c r="I314" i="5"/>
  <c r="E315" i="5"/>
  <c r="C315" i="5"/>
  <c r="D315" i="5"/>
  <c r="F315" i="5"/>
  <c r="I315" i="5"/>
  <c r="E316" i="5"/>
  <c r="C316" i="5"/>
  <c r="D316" i="5"/>
  <c r="F316" i="5"/>
  <c r="I316" i="5"/>
  <c r="E317" i="5"/>
  <c r="C317" i="5"/>
  <c r="D317" i="5"/>
  <c r="F317" i="5"/>
  <c r="I317" i="5"/>
  <c r="E318" i="5"/>
  <c r="C318" i="5"/>
  <c r="D318" i="5"/>
  <c r="F318" i="5"/>
  <c r="I318" i="5"/>
  <c r="E319" i="5"/>
  <c r="C319" i="5"/>
  <c r="D319" i="5"/>
  <c r="F319" i="5"/>
  <c r="I319" i="5"/>
  <c r="E320" i="5"/>
  <c r="C320" i="5"/>
  <c r="D320" i="5"/>
  <c r="F320" i="5"/>
  <c r="I320" i="5"/>
  <c r="E321" i="5"/>
  <c r="C321" i="5"/>
  <c r="D321" i="5"/>
  <c r="F321" i="5"/>
  <c r="I321" i="5"/>
  <c r="E322" i="5"/>
  <c r="C322" i="5"/>
  <c r="D322" i="5"/>
  <c r="F322" i="5"/>
  <c r="I322" i="5"/>
  <c r="E323" i="5"/>
  <c r="C323" i="5"/>
  <c r="D323" i="5"/>
  <c r="F323" i="5"/>
  <c r="I323" i="5"/>
  <c r="I7" i="5"/>
  <c r="F7" i="5"/>
  <c r="D7" i="5"/>
  <c r="C7" i="5"/>
  <c r="E7" i="5"/>
  <c r="I68" i="2"/>
  <c r="J68" i="2"/>
  <c r="G68" i="2"/>
  <c r="O570" i="12"/>
  <c r="A7" i="2"/>
  <c r="A8" i="2"/>
  <c r="A27" i="2"/>
  <c r="A28" i="2"/>
  <c r="A29" i="2"/>
  <c r="A21" i="2"/>
  <c r="A22" i="2"/>
  <c r="A9" i="2"/>
  <c r="A10" i="2"/>
  <c r="A11" i="2"/>
  <c r="A12" i="2"/>
  <c r="A13" i="2"/>
  <c r="A14" i="2"/>
  <c r="A17" i="2"/>
  <c r="A18" i="2"/>
  <c r="A19" i="2"/>
  <c r="A30" i="2"/>
  <c r="A31" i="2"/>
  <c r="A32" i="2"/>
  <c r="A15" i="2"/>
  <c r="A16" i="2"/>
  <c r="A23" i="2"/>
  <c r="A24" i="2"/>
  <c r="A25" i="2"/>
  <c r="A26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G57" i="10"/>
  <c r="I67" i="2"/>
  <c r="J67" i="2"/>
  <c r="G67" i="2"/>
  <c r="G64" i="2"/>
  <c r="G65" i="2"/>
  <c r="G66" i="2"/>
  <c r="R64" i="2"/>
  <c r="S64" i="2"/>
  <c r="R65" i="2"/>
  <c r="S65" i="2"/>
  <c r="R66" i="2"/>
  <c r="S66" i="2"/>
  <c r="G4" i="10"/>
  <c r="G36" i="10"/>
  <c r="G12" i="10"/>
  <c r="G13" i="10"/>
  <c r="G18" i="10"/>
  <c r="G19" i="10"/>
  <c r="G25" i="10"/>
  <c r="G26" i="10"/>
  <c r="G29" i="10"/>
  <c r="G30" i="10"/>
  <c r="G33" i="10"/>
  <c r="G35" i="10"/>
  <c r="G37" i="10"/>
  <c r="G40" i="10"/>
  <c r="G41" i="10"/>
  <c r="G42" i="10"/>
  <c r="G43" i="10"/>
  <c r="G44" i="10"/>
  <c r="G45" i="10"/>
  <c r="G46" i="10"/>
  <c r="G47" i="10"/>
  <c r="G50" i="10"/>
  <c r="G51" i="10"/>
  <c r="G52" i="10"/>
  <c r="G54" i="10"/>
  <c r="G55" i="10"/>
  <c r="G60" i="10"/>
  <c r="O563" i="12"/>
  <c r="O564" i="12"/>
  <c r="O566" i="12"/>
  <c r="O567" i="12"/>
  <c r="O568" i="12"/>
  <c r="O569" i="12"/>
  <c r="J349" i="5"/>
  <c r="J350" i="5"/>
  <c r="J351" i="5"/>
  <c r="J352" i="5"/>
  <c r="J353" i="5"/>
  <c r="J354" i="5"/>
  <c r="I64" i="2"/>
  <c r="J64" i="2"/>
  <c r="I65" i="2"/>
  <c r="J65" i="2"/>
  <c r="I66" i="2"/>
  <c r="J66" i="2"/>
  <c r="O560" i="12"/>
  <c r="G328" i="5"/>
  <c r="O561" i="12"/>
  <c r="O562" i="12"/>
  <c r="A3" i="10"/>
  <c r="I3" i="10"/>
  <c r="O546" i="12"/>
  <c r="G302" i="5"/>
  <c r="O77" i="12"/>
  <c r="O556" i="12"/>
  <c r="G306" i="5"/>
  <c r="O565" i="12"/>
  <c r="O548" i="12"/>
  <c r="O557" i="12"/>
  <c r="O51" i="12"/>
  <c r="O558" i="12"/>
  <c r="G307" i="5"/>
  <c r="O559" i="12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193" i="5"/>
  <c r="J194" i="5"/>
  <c r="J195" i="5"/>
  <c r="J196" i="5"/>
  <c r="J197" i="5"/>
  <c r="J198" i="5"/>
  <c r="J199" i="5"/>
  <c r="J200" i="5"/>
  <c r="J201" i="5"/>
  <c r="J202" i="5"/>
  <c r="J203" i="5"/>
  <c r="J204" i="5"/>
  <c r="J205" i="5"/>
  <c r="J206" i="5"/>
  <c r="J207" i="5"/>
  <c r="J208" i="5"/>
  <c r="J209" i="5"/>
  <c r="J210" i="5"/>
  <c r="J211" i="5"/>
  <c r="J212" i="5"/>
  <c r="J213" i="5"/>
  <c r="J214" i="5"/>
  <c r="J215" i="5"/>
  <c r="J216" i="5"/>
  <c r="J217" i="5"/>
  <c r="J218" i="5"/>
  <c r="J219" i="5"/>
  <c r="J220" i="5"/>
  <c r="J221" i="5"/>
  <c r="J222" i="5"/>
  <c r="J223" i="5"/>
  <c r="J224" i="5"/>
  <c r="J225" i="5"/>
  <c r="J226" i="5"/>
  <c r="J227" i="5"/>
  <c r="J228" i="5"/>
  <c r="J229" i="5"/>
  <c r="J230" i="5"/>
  <c r="J231" i="5"/>
  <c r="J232" i="5"/>
  <c r="J233" i="5"/>
  <c r="J234" i="5"/>
  <c r="J235" i="5"/>
  <c r="J236" i="5"/>
  <c r="J237" i="5"/>
  <c r="J238" i="5"/>
  <c r="J239" i="5"/>
  <c r="J240" i="5"/>
  <c r="J241" i="5"/>
  <c r="J242" i="5"/>
  <c r="J243" i="5"/>
  <c r="J244" i="5"/>
  <c r="J245" i="5"/>
  <c r="J246" i="5"/>
  <c r="J247" i="5"/>
  <c r="J248" i="5"/>
  <c r="J249" i="5"/>
  <c r="J250" i="5"/>
  <c r="J251" i="5"/>
  <c r="J252" i="5"/>
  <c r="J253" i="5"/>
  <c r="J254" i="5"/>
  <c r="J255" i="5"/>
  <c r="J256" i="5"/>
  <c r="J257" i="5"/>
  <c r="J258" i="5"/>
  <c r="J259" i="5"/>
  <c r="J260" i="5"/>
  <c r="J261" i="5"/>
  <c r="J262" i="5"/>
  <c r="J263" i="5"/>
  <c r="J264" i="5"/>
  <c r="J265" i="5"/>
  <c r="J266" i="5"/>
  <c r="J267" i="5"/>
  <c r="J268" i="5"/>
  <c r="J269" i="5"/>
  <c r="J270" i="5"/>
  <c r="J271" i="5"/>
  <c r="J272" i="5"/>
  <c r="J273" i="5"/>
  <c r="J274" i="5"/>
  <c r="J275" i="5"/>
  <c r="J276" i="5"/>
  <c r="J277" i="5"/>
  <c r="J278" i="5"/>
  <c r="J279" i="5"/>
  <c r="J280" i="5"/>
  <c r="J281" i="5"/>
  <c r="J282" i="5"/>
  <c r="J283" i="5"/>
  <c r="J284" i="5"/>
  <c r="J285" i="5"/>
  <c r="J286" i="5"/>
  <c r="J287" i="5"/>
  <c r="J288" i="5"/>
  <c r="J289" i="5"/>
  <c r="J290" i="5"/>
  <c r="J291" i="5"/>
  <c r="J292" i="5"/>
  <c r="J293" i="5"/>
  <c r="J294" i="5"/>
  <c r="J295" i="5"/>
  <c r="J296" i="5"/>
  <c r="J297" i="5"/>
  <c r="J298" i="5"/>
  <c r="J299" i="5"/>
  <c r="J300" i="5"/>
  <c r="J301" i="5"/>
  <c r="J302" i="5"/>
  <c r="J303" i="5"/>
  <c r="J304" i="5"/>
  <c r="J305" i="5"/>
  <c r="J306" i="5"/>
  <c r="J307" i="5"/>
  <c r="J308" i="5"/>
  <c r="J309" i="5"/>
  <c r="J310" i="5"/>
  <c r="J311" i="5"/>
  <c r="J312" i="5"/>
  <c r="J313" i="5"/>
  <c r="J314" i="5"/>
  <c r="J315" i="5"/>
  <c r="J316" i="5"/>
  <c r="J317" i="5"/>
  <c r="J318" i="5"/>
  <c r="J319" i="5"/>
  <c r="J320" i="5"/>
  <c r="J321" i="5"/>
  <c r="J322" i="5"/>
  <c r="J323" i="5"/>
  <c r="J324" i="5"/>
  <c r="J325" i="5"/>
  <c r="J326" i="5"/>
  <c r="J327" i="5"/>
  <c r="J328" i="5"/>
  <c r="J329" i="5"/>
  <c r="J330" i="5"/>
  <c r="J331" i="5"/>
  <c r="J332" i="5"/>
  <c r="J333" i="5"/>
  <c r="J334" i="5"/>
  <c r="J335" i="5"/>
  <c r="J336" i="5"/>
  <c r="J337" i="5"/>
  <c r="J338" i="5"/>
  <c r="J339" i="5"/>
  <c r="J340" i="5"/>
  <c r="J341" i="5"/>
  <c r="J342" i="5"/>
  <c r="J343" i="5"/>
  <c r="J344" i="5"/>
  <c r="J345" i="5"/>
  <c r="J346" i="5"/>
  <c r="J347" i="5"/>
  <c r="J348" i="5"/>
  <c r="J7" i="5"/>
  <c r="O555" i="12"/>
  <c r="O243" i="12"/>
  <c r="O307" i="12"/>
  <c r="O398" i="12"/>
  <c r="G182" i="5"/>
  <c r="O321" i="12"/>
  <c r="O485" i="12"/>
  <c r="O185" i="12"/>
  <c r="G285" i="5"/>
  <c r="O486" i="12"/>
  <c r="O487" i="12"/>
  <c r="G296" i="5"/>
  <c r="O114" i="12"/>
  <c r="G52" i="5"/>
  <c r="O13" i="12"/>
  <c r="G80" i="5"/>
  <c r="O267" i="12"/>
  <c r="O488" i="12"/>
  <c r="O489" i="12"/>
  <c r="O201" i="12"/>
  <c r="G204" i="5"/>
  <c r="O490" i="12"/>
  <c r="G97" i="5"/>
  <c r="O491" i="12"/>
  <c r="O492" i="12"/>
  <c r="O493" i="12"/>
  <c r="G88" i="5"/>
  <c r="O494" i="12"/>
  <c r="G92" i="5"/>
  <c r="O88" i="12"/>
  <c r="O402" i="12"/>
  <c r="O505" i="12"/>
  <c r="G126" i="5"/>
  <c r="O506" i="12"/>
  <c r="O507" i="12"/>
  <c r="O508" i="12"/>
  <c r="O509" i="12"/>
  <c r="G329" i="5"/>
  <c r="O510" i="12"/>
  <c r="O511" i="12"/>
  <c r="G115" i="5"/>
  <c r="O316" i="12"/>
  <c r="O512" i="12"/>
  <c r="G22" i="5"/>
  <c r="O537" i="12"/>
  <c r="G93" i="5"/>
  <c r="O538" i="12"/>
  <c r="G273" i="5"/>
  <c r="O539" i="12"/>
  <c r="G274" i="5"/>
  <c r="O540" i="12"/>
  <c r="G94" i="5"/>
  <c r="O541" i="12"/>
  <c r="O542" i="12"/>
  <c r="O543" i="12"/>
  <c r="O544" i="12"/>
  <c r="O545" i="12"/>
  <c r="G141" i="5"/>
  <c r="O547" i="12"/>
  <c r="O549" i="12"/>
  <c r="G95" i="5"/>
  <c r="O550" i="12"/>
  <c r="G260" i="5"/>
  <c r="O551" i="12"/>
  <c r="O552" i="12"/>
  <c r="O553" i="12"/>
  <c r="O554" i="12"/>
  <c r="G265" i="5"/>
  <c r="O127" i="12"/>
  <c r="G36" i="2"/>
  <c r="G37" i="2"/>
  <c r="G38" i="2"/>
  <c r="G39" i="2"/>
  <c r="G40" i="2"/>
  <c r="G41" i="2"/>
  <c r="G42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12" i="2"/>
  <c r="I12" i="2"/>
  <c r="J12" i="2" s="1"/>
  <c r="K12" i="2" s="1"/>
  <c r="G13" i="2"/>
  <c r="I13" i="2"/>
  <c r="J13" i="2"/>
  <c r="G14" i="2"/>
  <c r="I14" i="2"/>
  <c r="J14" i="2"/>
  <c r="I20" i="2"/>
  <c r="J20" i="2" s="1"/>
  <c r="K20" i="2" s="1"/>
  <c r="I7" i="2"/>
  <c r="J7" i="2"/>
  <c r="I8" i="2"/>
  <c r="J8" i="2" s="1"/>
  <c r="K8" i="2" s="1"/>
  <c r="I27" i="2"/>
  <c r="J27" i="2"/>
  <c r="I28" i="2"/>
  <c r="J28" i="2" s="1"/>
  <c r="K28" i="2" s="1"/>
  <c r="I29" i="2"/>
  <c r="J29" i="2"/>
  <c r="I21" i="2"/>
  <c r="J21" i="2" s="1"/>
  <c r="K21" i="2" s="1"/>
  <c r="I22" i="2"/>
  <c r="J22" i="2"/>
  <c r="I9" i="2"/>
  <c r="J9" i="2" s="1"/>
  <c r="K9" i="2" s="1"/>
  <c r="I10" i="2"/>
  <c r="J10" i="2"/>
  <c r="I11" i="2"/>
  <c r="J11" i="2" s="1"/>
  <c r="K11" i="2" s="1"/>
  <c r="I17" i="2"/>
  <c r="J17" i="2"/>
  <c r="I18" i="2"/>
  <c r="J18" i="2" s="1"/>
  <c r="K18" i="2" s="1"/>
  <c r="I19" i="2"/>
  <c r="J19" i="2"/>
  <c r="I30" i="2"/>
  <c r="J30" i="2" s="1"/>
  <c r="K30" i="2" s="1"/>
  <c r="I31" i="2"/>
  <c r="J31" i="2"/>
  <c r="I32" i="2"/>
  <c r="J32" i="2" s="1"/>
  <c r="K32" i="2" s="1"/>
  <c r="I15" i="2"/>
  <c r="J15" i="2"/>
  <c r="I16" i="2"/>
  <c r="J16" i="2" s="1"/>
  <c r="K16" i="2" s="1"/>
  <c r="I23" i="2"/>
  <c r="J23" i="2"/>
  <c r="I24" i="2"/>
  <c r="J24" i="2" s="1"/>
  <c r="K24" i="2" s="1"/>
  <c r="I25" i="2"/>
  <c r="J25" i="2"/>
  <c r="I26" i="2"/>
  <c r="J26" i="2" s="1"/>
  <c r="K26" i="2" s="1"/>
  <c r="I33" i="2"/>
  <c r="J33" i="2"/>
  <c r="I34" i="2"/>
  <c r="J34" i="2" s="1"/>
  <c r="K34" i="2" s="1"/>
  <c r="I35" i="2"/>
  <c r="J35" i="2"/>
  <c r="I36" i="2"/>
  <c r="J36" i="2" s="1"/>
  <c r="K36" i="2" s="1"/>
  <c r="I37" i="2"/>
  <c r="J37" i="2"/>
  <c r="I38" i="2"/>
  <c r="J38" i="2" s="1"/>
  <c r="K38" i="2" s="1"/>
  <c r="I39" i="2"/>
  <c r="J39" i="2"/>
  <c r="I40" i="2"/>
  <c r="J40" i="2" s="1"/>
  <c r="K40" i="2" s="1"/>
  <c r="I41" i="2"/>
  <c r="J41" i="2"/>
  <c r="I42" i="2"/>
  <c r="J42" i="2" s="1"/>
  <c r="K42" i="2" s="1"/>
  <c r="I43" i="2"/>
  <c r="J43" i="2"/>
  <c r="I44" i="2"/>
  <c r="J44" i="2" s="1"/>
  <c r="K44" i="2" s="1"/>
  <c r="I45" i="2"/>
  <c r="J45" i="2"/>
  <c r="I46" i="2"/>
  <c r="J46" i="2" s="1"/>
  <c r="K46" i="2" s="1"/>
  <c r="I47" i="2"/>
  <c r="J47" i="2"/>
  <c r="I48" i="2"/>
  <c r="J48" i="2" s="1"/>
  <c r="K48" i="2" s="1"/>
  <c r="I49" i="2"/>
  <c r="J49" i="2"/>
  <c r="I50" i="2"/>
  <c r="J50" i="2" s="1"/>
  <c r="K50" i="2" s="1"/>
  <c r="I51" i="2"/>
  <c r="J51" i="2"/>
  <c r="I52" i="2"/>
  <c r="J52" i="2" s="1"/>
  <c r="K52" i="2" s="1"/>
  <c r="I53" i="2"/>
  <c r="J53" i="2"/>
  <c r="I54" i="2"/>
  <c r="J54" i="2" s="1"/>
  <c r="K54" i="2" s="1"/>
  <c r="I55" i="2"/>
  <c r="J55" i="2"/>
  <c r="I56" i="2"/>
  <c r="J56" i="2"/>
  <c r="I57" i="2"/>
  <c r="J57" i="2"/>
  <c r="I58" i="2"/>
  <c r="J58" i="2"/>
  <c r="I59" i="2"/>
  <c r="J59" i="2"/>
  <c r="I60" i="2"/>
  <c r="J60" i="2"/>
  <c r="I61" i="2"/>
  <c r="J61" i="2"/>
  <c r="I62" i="2"/>
  <c r="J62" i="2"/>
  <c r="I63" i="2"/>
  <c r="J63" i="2"/>
  <c r="Q3" i="1"/>
  <c r="A4" i="12"/>
  <c r="A3" i="12"/>
  <c r="O308" i="12"/>
  <c r="O76" i="12"/>
  <c r="G266" i="5"/>
  <c r="G7" i="2"/>
  <c r="G8" i="2"/>
  <c r="G27" i="2"/>
  <c r="G28" i="2"/>
  <c r="G21" i="2"/>
  <c r="G22" i="2"/>
  <c r="G9" i="2"/>
  <c r="G10" i="2"/>
  <c r="G11" i="2"/>
  <c r="G18" i="2"/>
  <c r="G19" i="2"/>
  <c r="G30" i="2"/>
  <c r="G31" i="2"/>
  <c r="G32" i="2"/>
  <c r="G15" i="2"/>
  <c r="G16" i="2"/>
  <c r="G23" i="2"/>
  <c r="G24" i="2"/>
  <c r="G25" i="2"/>
  <c r="G26" i="2"/>
  <c r="G33" i="2"/>
  <c r="G34" i="2"/>
  <c r="G35" i="2"/>
  <c r="G17" i="2"/>
  <c r="G29" i="2"/>
  <c r="G20" i="2"/>
  <c r="O531" i="12"/>
  <c r="G333" i="5"/>
  <c r="O416" i="12"/>
  <c r="G120" i="5"/>
  <c r="O269" i="12"/>
  <c r="G121" i="5"/>
  <c r="F169" i="1"/>
  <c r="A169" i="1"/>
  <c r="F168" i="1"/>
  <c r="A168" i="1"/>
  <c r="F167" i="1"/>
  <c r="A167" i="1"/>
  <c r="F166" i="1"/>
  <c r="A166" i="1"/>
  <c r="F165" i="1"/>
  <c r="A165" i="1"/>
  <c r="F164" i="1"/>
  <c r="A164" i="1"/>
  <c r="F163" i="1"/>
  <c r="A163" i="1"/>
  <c r="F162" i="1"/>
  <c r="A162" i="1"/>
  <c r="F161" i="1"/>
  <c r="A161" i="1"/>
  <c r="F160" i="1"/>
  <c r="A160" i="1"/>
  <c r="F159" i="1"/>
  <c r="A159" i="1"/>
  <c r="F158" i="1"/>
  <c r="A158" i="1"/>
  <c r="F157" i="1"/>
  <c r="A157" i="1"/>
  <c r="F156" i="1"/>
  <c r="A156" i="1"/>
  <c r="F155" i="1"/>
  <c r="A155" i="1"/>
  <c r="F154" i="1"/>
  <c r="A154" i="1"/>
  <c r="F153" i="1"/>
  <c r="A153" i="1"/>
  <c r="F152" i="1"/>
  <c r="A152" i="1"/>
  <c r="F151" i="1"/>
  <c r="A151" i="1"/>
  <c r="F150" i="1"/>
  <c r="A150" i="1"/>
  <c r="F149" i="1"/>
  <c r="A149" i="1"/>
  <c r="F148" i="1"/>
  <c r="A148" i="1"/>
  <c r="F147" i="1"/>
  <c r="A147" i="1"/>
  <c r="F146" i="1"/>
  <c r="A146" i="1"/>
  <c r="F145" i="1"/>
  <c r="A145" i="1"/>
  <c r="F144" i="1"/>
  <c r="A144" i="1"/>
  <c r="F143" i="1"/>
  <c r="A143" i="1"/>
  <c r="F142" i="1"/>
  <c r="A142" i="1"/>
  <c r="F141" i="1"/>
  <c r="A141" i="1"/>
  <c r="F140" i="1"/>
  <c r="A140" i="1"/>
  <c r="F139" i="1"/>
  <c r="A139" i="1"/>
  <c r="F138" i="1"/>
  <c r="A138" i="1"/>
  <c r="F137" i="1"/>
  <c r="A137" i="1"/>
  <c r="F136" i="1"/>
  <c r="A136" i="1"/>
  <c r="F135" i="1"/>
  <c r="A135" i="1"/>
  <c r="F134" i="1"/>
  <c r="A134" i="1"/>
  <c r="F133" i="1"/>
  <c r="A133" i="1"/>
  <c r="F132" i="1"/>
  <c r="A132" i="1"/>
  <c r="F131" i="1"/>
  <c r="A131" i="1"/>
  <c r="F130" i="1"/>
  <c r="A130" i="1"/>
  <c r="F129" i="1"/>
  <c r="A129" i="1"/>
  <c r="F128" i="1"/>
  <c r="A128" i="1"/>
  <c r="F127" i="1"/>
  <c r="A127" i="1"/>
  <c r="F126" i="1"/>
  <c r="A126" i="1"/>
  <c r="F125" i="1"/>
  <c r="A125" i="1"/>
  <c r="F124" i="1"/>
  <c r="A124" i="1"/>
  <c r="F123" i="1"/>
  <c r="A123" i="1"/>
  <c r="F122" i="1"/>
  <c r="A122" i="1"/>
  <c r="F121" i="1"/>
  <c r="A121" i="1"/>
  <c r="F120" i="1"/>
  <c r="A120" i="1"/>
  <c r="F119" i="1"/>
  <c r="A119" i="1"/>
  <c r="F118" i="1"/>
  <c r="A118" i="1"/>
  <c r="F117" i="1"/>
  <c r="A117" i="1"/>
  <c r="F116" i="1"/>
  <c r="A116" i="1"/>
  <c r="F115" i="1"/>
  <c r="A115" i="1"/>
  <c r="F114" i="1"/>
  <c r="A114" i="1"/>
  <c r="F113" i="1"/>
  <c r="A113" i="1"/>
  <c r="F112" i="1"/>
  <c r="A112" i="1"/>
  <c r="F111" i="1"/>
  <c r="A111" i="1"/>
  <c r="F110" i="1"/>
  <c r="A110" i="1"/>
  <c r="F109" i="1"/>
  <c r="A109" i="1"/>
  <c r="F108" i="1"/>
  <c r="A108" i="1"/>
  <c r="F107" i="1"/>
  <c r="A107" i="1"/>
  <c r="F106" i="1"/>
  <c r="A106" i="1"/>
  <c r="F105" i="1"/>
  <c r="A105" i="1"/>
  <c r="F104" i="1"/>
  <c r="A104" i="1"/>
  <c r="F103" i="1"/>
  <c r="A103" i="1"/>
  <c r="F102" i="1"/>
  <c r="A102" i="1"/>
  <c r="F101" i="1"/>
  <c r="A101" i="1"/>
  <c r="F100" i="1"/>
  <c r="A100" i="1"/>
  <c r="F99" i="1"/>
  <c r="A99" i="1"/>
  <c r="F98" i="1"/>
  <c r="A98" i="1"/>
  <c r="F97" i="1"/>
  <c r="A97" i="1"/>
  <c r="F96" i="1"/>
  <c r="A96" i="1"/>
  <c r="F95" i="1"/>
  <c r="A95" i="1"/>
  <c r="F94" i="1"/>
  <c r="A94" i="1"/>
  <c r="F93" i="1"/>
  <c r="A93" i="1"/>
  <c r="F92" i="1"/>
  <c r="A92" i="1"/>
  <c r="F91" i="1"/>
  <c r="A91" i="1"/>
  <c r="F90" i="1"/>
  <c r="A90" i="1"/>
  <c r="F89" i="1"/>
  <c r="A89" i="1"/>
  <c r="F88" i="1"/>
  <c r="A88" i="1"/>
  <c r="F87" i="1"/>
  <c r="A87" i="1"/>
  <c r="F86" i="1"/>
  <c r="A86" i="1"/>
  <c r="F85" i="1"/>
  <c r="A85" i="1"/>
  <c r="F84" i="1"/>
  <c r="A84" i="1"/>
  <c r="F83" i="1"/>
  <c r="A83" i="1"/>
  <c r="F82" i="1"/>
  <c r="A82" i="1"/>
  <c r="F81" i="1"/>
  <c r="A81" i="1"/>
  <c r="F80" i="1"/>
  <c r="A80" i="1"/>
  <c r="F79" i="1"/>
  <c r="A79" i="1"/>
  <c r="F78" i="1"/>
  <c r="A78" i="1"/>
  <c r="F77" i="1"/>
  <c r="A77" i="1"/>
  <c r="F76" i="1"/>
  <c r="A76" i="1"/>
  <c r="F75" i="1"/>
  <c r="A75" i="1"/>
  <c r="F74" i="1"/>
  <c r="A74" i="1"/>
  <c r="F73" i="1"/>
  <c r="A73" i="1"/>
  <c r="F72" i="1"/>
  <c r="A72" i="1"/>
  <c r="F71" i="1"/>
  <c r="A71" i="1"/>
  <c r="F70" i="1"/>
  <c r="A70" i="1"/>
  <c r="F69" i="1"/>
  <c r="A69" i="1"/>
  <c r="F68" i="1"/>
  <c r="A68" i="1"/>
  <c r="F67" i="1"/>
  <c r="A67" i="1"/>
  <c r="F66" i="1"/>
  <c r="A66" i="1"/>
  <c r="F65" i="1"/>
  <c r="A65" i="1"/>
  <c r="F64" i="1"/>
  <c r="A64" i="1"/>
  <c r="F63" i="1"/>
  <c r="A63" i="1"/>
  <c r="F62" i="1"/>
  <c r="A62" i="1"/>
  <c r="F61" i="1"/>
  <c r="A61" i="1"/>
  <c r="F60" i="1"/>
  <c r="A60" i="1"/>
  <c r="F59" i="1"/>
  <c r="A59" i="1"/>
  <c r="F58" i="1"/>
  <c r="A58" i="1"/>
  <c r="F57" i="1"/>
  <c r="A57" i="1"/>
  <c r="F56" i="1"/>
  <c r="A56" i="1"/>
  <c r="F55" i="1"/>
  <c r="A55" i="1"/>
  <c r="F54" i="1"/>
  <c r="A54" i="1"/>
  <c r="F53" i="1"/>
  <c r="A53" i="1"/>
  <c r="F52" i="1"/>
  <c r="A52" i="1"/>
  <c r="F51" i="1"/>
  <c r="A51" i="1"/>
  <c r="F50" i="1"/>
  <c r="A50" i="1"/>
  <c r="F49" i="1"/>
  <c r="A49" i="1"/>
  <c r="F48" i="1"/>
  <c r="A48" i="1"/>
  <c r="F47" i="1"/>
  <c r="A47" i="1"/>
  <c r="F46" i="1"/>
  <c r="A46" i="1"/>
  <c r="F45" i="1"/>
  <c r="A45" i="1"/>
  <c r="F44" i="1"/>
  <c r="A44" i="1"/>
  <c r="F43" i="1"/>
  <c r="A43" i="1"/>
  <c r="F42" i="1"/>
  <c r="A42" i="1"/>
  <c r="F39" i="1"/>
  <c r="A39" i="1"/>
  <c r="F38" i="1"/>
  <c r="A38" i="1"/>
  <c r="F37" i="1"/>
  <c r="A37" i="1"/>
  <c r="F36" i="1"/>
  <c r="A36" i="1"/>
  <c r="F35" i="1"/>
  <c r="A35" i="1"/>
  <c r="F34" i="1"/>
  <c r="A34" i="1"/>
  <c r="F33" i="1"/>
  <c r="A33" i="1"/>
  <c r="F32" i="1"/>
  <c r="A32" i="1"/>
  <c r="F31" i="1"/>
  <c r="A31" i="1"/>
  <c r="F30" i="1"/>
  <c r="A30" i="1"/>
  <c r="F29" i="1"/>
  <c r="A29" i="1"/>
  <c r="F28" i="1"/>
  <c r="A28" i="1"/>
  <c r="F27" i="1"/>
  <c r="A27" i="1"/>
  <c r="F26" i="1"/>
  <c r="A26" i="1"/>
  <c r="F25" i="1"/>
  <c r="A25" i="1"/>
  <c r="F24" i="1"/>
  <c r="A24" i="1"/>
  <c r="F23" i="1"/>
  <c r="A23" i="1"/>
  <c r="F22" i="1"/>
  <c r="A22" i="1"/>
  <c r="F21" i="1"/>
  <c r="A21" i="1"/>
  <c r="F20" i="1"/>
  <c r="A20" i="1"/>
  <c r="F19" i="1"/>
  <c r="A19" i="1"/>
  <c r="F18" i="1"/>
  <c r="A18" i="1"/>
  <c r="F17" i="1"/>
  <c r="A17" i="1"/>
  <c r="F16" i="1"/>
  <c r="A16" i="1"/>
  <c r="F15" i="1"/>
  <c r="A15" i="1"/>
  <c r="F14" i="1"/>
  <c r="A14" i="1"/>
  <c r="P13" i="1"/>
  <c r="O13" i="1"/>
  <c r="F13" i="1"/>
  <c r="A13" i="1"/>
  <c r="P12" i="1"/>
  <c r="O12" i="1"/>
  <c r="F12" i="1"/>
  <c r="A12" i="1"/>
  <c r="P11" i="1"/>
  <c r="O11" i="1"/>
  <c r="F11" i="1"/>
  <c r="A11" i="1"/>
  <c r="P10" i="1"/>
  <c r="O10" i="1"/>
  <c r="F10" i="1"/>
  <c r="A10" i="1"/>
  <c r="P9" i="1"/>
  <c r="O9" i="1"/>
  <c r="F9" i="1"/>
  <c r="A9" i="1"/>
  <c r="P8" i="1"/>
  <c r="O8" i="1"/>
  <c r="F8" i="1"/>
  <c r="A8" i="1"/>
  <c r="P7" i="1"/>
  <c r="O7" i="1"/>
  <c r="F7" i="1"/>
  <c r="A7" i="1"/>
  <c r="P6" i="1"/>
  <c r="O6" i="1"/>
  <c r="F6" i="1"/>
  <c r="A6" i="1"/>
  <c r="P5" i="1"/>
  <c r="O5" i="1"/>
  <c r="F5" i="1"/>
  <c r="A5" i="1"/>
  <c r="P4" i="1"/>
  <c r="O4" i="1"/>
  <c r="F4" i="1"/>
  <c r="A4" i="1"/>
  <c r="P3" i="1"/>
  <c r="O3" i="1"/>
  <c r="F3" i="1"/>
  <c r="A3" i="1"/>
  <c r="J555" i="3"/>
  <c r="K555" i="3"/>
  <c r="L555" i="3" s="1"/>
  <c r="O105" i="12"/>
  <c r="G258" i="5"/>
  <c r="O104" i="12"/>
  <c r="O456" i="12"/>
  <c r="G263" i="5"/>
  <c r="O93" i="12"/>
  <c r="G259" i="5"/>
  <c r="O535" i="12"/>
  <c r="O439" i="12"/>
  <c r="O233" i="12"/>
  <c r="G262" i="5"/>
  <c r="O319" i="12"/>
  <c r="G261" i="5"/>
  <c r="O177" i="12"/>
  <c r="O175" i="12"/>
  <c r="O274" i="12"/>
  <c r="O447" i="12"/>
  <c r="O181" i="12"/>
  <c r="G10" i="5"/>
  <c r="O137" i="12"/>
  <c r="G14" i="5"/>
  <c r="O179" i="12"/>
  <c r="G11" i="5"/>
  <c r="O182" i="12"/>
  <c r="G18" i="5"/>
  <c r="O139" i="12"/>
  <c r="G12" i="5"/>
  <c r="O180" i="12"/>
  <c r="O219" i="12"/>
  <c r="O178" i="12"/>
  <c r="O351" i="12"/>
  <c r="G23" i="5"/>
  <c r="O90" i="12"/>
  <c r="O433" i="12"/>
  <c r="O427" i="12"/>
  <c r="G21" i="5"/>
  <c r="O437" i="12"/>
  <c r="G16" i="5"/>
  <c r="O346" i="12"/>
  <c r="O290" i="12"/>
  <c r="O244" i="12"/>
  <c r="G178" i="5"/>
  <c r="O323" i="12"/>
  <c r="G132" i="5"/>
  <c r="O322" i="12"/>
  <c r="G131" i="5"/>
  <c r="O141" i="12"/>
  <c r="G135" i="5"/>
  <c r="O38" i="12"/>
  <c r="O154" i="12"/>
  <c r="O37" i="12"/>
  <c r="G136" i="5"/>
  <c r="O385" i="12"/>
  <c r="G139" i="5"/>
  <c r="O138" i="12"/>
  <c r="O116" i="12"/>
  <c r="O310" i="12"/>
  <c r="G207" i="5"/>
  <c r="O363" i="12"/>
  <c r="G210" i="5"/>
  <c r="O364" i="12"/>
  <c r="G211" i="5"/>
  <c r="O513" i="12"/>
  <c r="O142" i="12"/>
  <c r="O45" i="12"/>
  <c r="G197" i="5"/>
  <c r="O382" i="12"/>
  <c r="O149" i="12"/>
  <c r="G203" i="5"/>
  <c r="O341" i="12"/>
  <c r="G218" i="5"/>
  <c r="O340" i="12"/>
  <c r="G209" i="5"/>
  <c r="O514" i="12"/>
  <c r="G217" i="5"/>
  <c r="O391" i="12"/>
  <c r="G213" i="5"/>
  <c r="O44" i="12"/>
  <c r="O480" i="12"/>
  <c r="O234" i="12"/>
  <c r="O202" i="12"/>
  <c r="G221" i="5"/>
  <c r="O339" i="12"/>
  <c r="O342" i="12"/>
  <c r="G183" i="5"/>
  <c r="O258" i="12"/>
  <c r="G184" i="5"/>
  <c r="O156" i="12"/>
  <c r="G195" i="5"/>
  <c r="O217" i="12"/>
  <c r="G185" i="5"/>
  <c r="O414" i="12"/>
  <c r="O198" i="12"/>
  <c r="G186" i="5"/>
  <c r="O375" i="12"/>
  <c r="G187" i="5"/>
  <c r="O212" i="12"/>
  <c r="G191" i="5"/>
  <c r="O224" i="12"/>
  <c r="G192" i="5"/>
  <c r="O174" i="12"/>
  <c r="O223" i="12"/>
  <c r="G193" i="5"/>
  <c r="O205" i="12"/>
  <c r="O163" i="12"/>
  <c r="G323" i="5"/>
  <c r="O206" i="12"/>
  <c r="G194" i="5"/>
  <c r="O415" i="12"/>
  <c r="O429" i="12"/>
  <c r="G332" i="5"/>
  <c r="O417" i="12"/>
  <c r="O89" i="12"/>
  <c r="O374" i="12"/>
  <c r="O373" i="12"/>
  <c r="O389" i="12"/>
  <c r="O100" i="12"/>
  <c r="G123" i="5"/>
  <c r="O59" i="12"/>
  <c r="G124" i="5"/>
  <c r="O95" i="12"/>
  <c r="O227" i="12"/>
  <c r="G129" i="5"/>
  <c r="O226" i="12"/>
  <c r="G117" i="5"/>
  <c r="O530" i="12"/>
  <c r="O435" i="12"/>
  <c r="G119" i="5"/>
  <c r="O419" i="12"/>
  <c r="G122" i="5"/>
  <c r="O357" i="12"/>
  <c r="O71" i="12"/>
  <c r="G100" i="5"/>
  <c r="O324" i="12"/>
  <c r="O388" i="12"/>
  <c r="G103" i="5"/>
  <c r="O387" i="12"/>
  <c r="O348" i="12"/>
  <c r="G28" i="5"/>
  <c r="O347" i="12"/>
  <c r="G26" i="5"/>
  <c r="O157" i="12"/>
  <c r="G27" i="5"/>
  <c r="O309" i="12"/>
  <c r="G30" i="5"/>
  <c r="O384" i="12"/>
  <c r="G29" i="5"/>
  <c r="O21" i="12"/>
  <c r="G33" i="5"/>
  <c r="O462" i="12"/>
  <c r="G37" i="5"/>
  <c r="O65" i="12"/>
  <c r="O86" i="12"/>
  <c r="G31" i="5"/>
  <c r="O109" i="12"/>
  <c r="G32" i="5"/>
  <c r="O108" i="12"/>
  <c r="G34" i="5"/>
  <c r="O461" i="12"/>
  <c r="O35" i="12"/>
  <c r="G40" i="5"/>
  <c r="O102" i="12"/>
  <c r="O23" i="12"/>
  <c r="G36" i="5"/>
  <c r="O463" i="12"/>
  <c r="O110" i="12"/>
  <c r="O406" i="12"/>
  <c r="G38" i="5"/>
  <c r="O408" i="12"/>
  <c r="G41" i="5"/>
  <c r="O360" i="12"/>
  <c r="O192" i="12"/>
  <c r="O33" i="12"/>
  <c r="G67" i="5"/>
  <c r="O72" i="12"/>
  <c r="G64" i="5"/>
  <c r="O126" i="12"/>
  <c r="G68" i="5"/>
  <c r="O155" i="12"/>
  <c r="O107" i="12"/>
  <c r="G55" i="5"/>
  <c r="O129" i="12"/>
  <c r="G75" i="5"/>
  <c r="O34" i="12"/>
  <c r="G51" i="5"/>
  <c r="O516" i="12"/>
  <c r="G79" i="5"/>
  <c r="O9" i="12"/>
  <c r="O255" i="12"/>
  <c r="G65" i="5"/>
  <c r="O573" i="12"/>
  <c r="G73" i="5"/>
  <c r="O464" i="12"/>
  <c r="G60" i="5"/>
  <c r="O443" i="12"/>
  <c r="G44" i="5"/>
  <c r="O146" i="12"/>
  <c r="O195" i="12"/>
  <c r="G48" i="5"/>
  <c r="O16" i="12"/>
  <c r="O411" i="12"/>
  <c r="G71" i="5"/>
  <c r="O52" i="12"/>
  <c r="G81" i="5"/>
  <c r="O515" i="12"/>
  <c r="G61" i="5"/>
  <c r="O444" i="12"/>
  <c r="O329" i="12"/>
  <c r="O82" i="12"/>
  <c r="G326" i="5"/>
  <c r="O196" i="12"/>
  <c r="G76" i="5"/>
  <c r="O465" i="12"/>
  <c r="O42" i="12"/>
  <c r="G225" i="5"/>
  <c r="O15" i="12"/>
  <c r="G56" i="5"/>
  <c r="O115" i="12"/>
  <c r="G57" i="5"/>
  <c r="O445" i="12"/>
  <c r="G43" i="5"/>
  <c r="O74" i="12"/>
  <c r="G325" i="5"/>
  <c r="O70" i="12"/>
  <c r="G77" i="5"/>
  <c r="O332" i="12"/>
  <c r="O442" i="12"/>
  <c r="G59" i="5"/>
  <c r="O140" i="12"/>
  <c r="O32" i="12"/>
  <c r="G69" i="5"/>
  <c r="O106" i="12"/>
  <c r="G324" i="5"/>
  <c r="O330" i="12"/>
  <c r="G49" i="5"/>
  <c r="O36" i="12"/>
  <c r="G63" i="5"/>
  <c r="O254" i="12"/>
  <c r="O409" i="12"/>
  <c r="O325" i="12"/>
  <c r="O518" i="12"/>
  <c r="O575" i="12"/>
  <c r="G72" i="5"/>
  <c r="O238" i="12"/>
  <c r="O331" i="12"/>
  <c r="O390" i="12"/>
  <c r="O270" i="12"/>
  <c r="O4" i="12"/>
  <c r="G223" i="5"/>
  <c r="O10" i="12"/>
  <c r="O210" i="12"/>
  <c r="G128" i="5"/>
  <c r="O209" i="12"/>
  <c r="G230" i="5"/>
  <c r="O251" i="12"/>
  <c r="O280" i="12"/>
  <c r="O112" i="12"/>
  <c r="G159" i="5"/>
  <c r="O113" i="12"/>
  <c r="G146" i="5"/>
  <c r="O135" i="12"/>
  <c r="G175" i="5"/>
  <c r="O158" i="12"/>
  <c r="G145" i="5"/>
  <c r="O159" i="12"/>
  <c r="O160" i="12"/>
  <c r="G151" i="5"/>
  <c r="O161" i="12"/>
  <c r="O162" i="12"/>
  <c r="G148" i="5"/>
  <c r="O164" i="12"/>
  <c r="G155" i="5"/>
  <c r="O165" i="12"/>
  <c r="G150" i="5"/>
  <c r="O166" i="12"/>
  <c r="G160" i="5"/>
  <c r="O167" i="12"/>
  <c r="G171" i="5"/>
  <c r="O168" i="12"/>
  <c r="G147" i="5"/>
  <c r="O169" i="12"/>
  <c r="O170" i="12"/>
  <c r="O171" i="12"/>
  <c r="O176" i="12"/>
  <c r="G152" i="5"/>
  <c r="O194" i="12"/>
  <c r="G169" i="5"/>
  <c r="O215" i="12"/>
  <c r="G144" i="5"/>
  <c r="O218" i="12"/>
  <c r="G172" i="5"/>
  <c r="O236" i="12"/>
  <c r="G222" i="5"/>
  <c r="O241" i="12"/>
  <c r="O242" i="12"/>
  <c r="O246" i="12"/>
  <c r="O257" i="12"/>
  <c r="G154" i="5"/>
  <c r="O268" i="12"/>
  <c r="G149" i="5"/>
  <c r="O311" i="12"/>
  <c r="O313" i="12"/>
  <c r="G167" i="5"/>
  <c r="O314" i="12"/>
  <c r="G163" i="5"/>
  <c r="O315" i="12"/>
  <c r="G170" i="5"/>
  <c r="O317" i="12"/>
  <c r="G168" i="5"/>
  <c r="O350" i="12"/>
  <c r="O352" i="12"/>
  <c r="G156" i="5"/>
  <c r="O353" i="12"/>
  <c r="G157" i="5"/>
  <c r="O354" i="12"/>
  <c r="O380" i="12"/>
  <c r="G164" i="5"/>
  <c r="O383" i="12"/>
  <c r="G166" i="5"/>
  <c r="O394" i="12"/>
  <c r="O403" i="12"/>
  <c r="O404" i="12"/>
  <c r="O527" i="12"/>
  <c r="G162" i="5"/>
  <c r="O172" i="12"/>
  <c r="G7" i="5"/>
  <c r="O173" i="12"/>
  <c r="G8" i="5"/>
  <c r="O413" i="12"/>
  <c r="O452" i="12"/>
  <c r="O520" i="12"/>
  <c r="O521" i="12"/>
  <c r="O522" i="12"/>
  <c r="G270" i="5"/>
  <c r="O523" i="12"/>
  <c r="G269" i="5"/>
  <c r="O524" i="12"/>
  <c r="O80" i="12"/>
  <c r="O81" i="12"/>
  <c r="O18" i="12"/>
  <c r="O396" i="12"/>
  <c r="G111" i="5"/>
  <c r="O397" i="12"/>
  <c r="O295" i="12"/>
  <c r="G108" i="5"/>
  <c r="O285" i="12"/>
  <c r="G327" i="5"/>
  <c r="O132" i="12"/>
  <c r="G330" i="5"/>
  <c r="O133" i="12"/>
  <c r="G112" i="5"/>
  <c r="O240" i="12"/>
  <c r="O5" i="12"/>
  <c r="G238" i="5"/>
  <c r="O326" i="12"/>
  <c r="G241" i="5"/>
  <c r="O235" i="12"/>
  <c r="O256" i="12"/>
  <c r="O453" i="12"/>
  <c r="O7" i="12"/>
  <c r="G240" i="5"/>
  <c r="O150" i="12"/>
  <c r="O63" i="12"/>
  <c r="G89" i="5"/>
  <c r="O152" i="12"/>
  <c r="O571" i="12"/>
  <c r="G87" i="5"/>
  <c r="O533" i="12"/>
  <c r="O66" i="12"/>
  <c r="O124" i="12"/>
  <c r="O128" i="12"/>
  <c r="O336" i="12"/>
  <c r="O118" i="12"/>
  <c r="O448" i="12"/>
  <c r="G234" i="5"/>
  <c r="O61" i="12"/>
  <c r="O247" i="12"/>
  <c r="G235" i="5"/>
  <c r="O449" i="12"/>
  <c r="G237" i="5"/>
  <c r="O41" i="12"/>
  <c r="O338" i="12"/>
  <c r="G133" i="5"/>
  <c r="O147" i="12"/>
  <c r="O24" i="12"/>
  <c r="G251" i="5"/>
  <c r="O39" i="12"/>
  <c r="O337" i="12"/>
  <c r="G255" i="5"/>
  <c r="O284" i="12"/>
  <c r="O466" i="12"/>
  <c r="G140" i="5"/>
  <c r="O441" i="12"/>
  <c r="O334" i="12"/>
  <c r="G24" i="5"/>
  <c r="O94" i="12"/>
  <c r="G25" i="5"/>
  <c r="O62" i="12"/>
  <c r="O207" i="12"/>
  <c r="G314" i="5"/>
  <c r="O288" i="12"/>
  <c r="G312" i="5"/>
  <c r="O225" i="12"/>
  <c r="G311" i="5"/>
  <c r="O54" i="12"/>
  <c r="O122" i="12"/>
  <c r="O472" i="12"/>
  <c r="G267" i="5"/>
  <c r="O78" i="12"/>
  <c r="O56" i="12"/>
  <c r="G317" i="5"/>
  <c r="O53" i="12"/>
  <c r="G198" i="5"/>
  <c r="O467" i="12"/>
  <c r="G310" i="5"/>
  <c r="O55" i="12"/>
  <c r="G199" i="5"/>
  <c r="O57" i="12"/>
  <c r="O264" i="12"/>
  <c r="G229" i="5"/>
  <c r="O50" i="12"/>
  <c r="G299" i="5"/>
  <c r="O475" i="12"/>
  <c r="O372" i="12"/>
  <c r="O84" i="12"/>
  <c r="G227" i="5"/>
  <c r="O473" i="12"/>
  <c r="O85" i="12"/>
  <c r="G304" i="5"/>
  <c r="O468" i="12"/>
  <c r="O469" i="12"/>
  <c r="O120" i="12"/>
  <c r="G228" i="5"/>
  <c r="O266" i="12"/>
  <c r="G215" i="5"/>
  <c r="O470" i="12"/>
  <c r="G219" i="5"/>
  <c r="O49" i="12"/>
  <c r="G300" i="5"/>
  <c r="O446" i="12"/>
  <c r="G315" i="5"/>
  <c r="O377" i="12"/>
  <c r="O371" i="12"/>
  <c r="O370" i="12"/>
  <c r="O58" i="12"/>
  <c r="G316" i="5"/>
  <c r="O121" i="12"/>
  <c r="O25" i="12"/>
  <c r="G104" i="5"/>
  <c r="O479" i="12"/>
  <c r="O355" i="12"/>
  <c r="O136" i="12"/>
  <c r="G107" i="5"/>
  <c r="O410" i="12"/>
  <c r="O399" i="12"/>
  <c r="G105" i="5"/>
  <c r="O519" i="12"/>
  <c r="O458" i="12"/>
  <c r="G96" i="5"/>
  <c r="O228" i="12"/>
  <c r="O193" i="12"/>
  <c r="G99" i="5"/>
  <c r="O438" i="12"/>
  <c r="G98" i="5"/>
  <c r="O213" i="12"/>
  <c r="G321" i="5"/>
  <c r="O344" i="12"/>
  <c r="G322" i="5"/>
  <c r="O153" i="12"/>
  <c r="O273" i="12"/>
  <c r="O450" i="12"/>
  <c r="O96" i="12"/>
  <c r="G283" i="5"/>
  <c r="O459" i="12"/>
  <c r="O144" i="12"/>
  <c r="G284" i="5"/>
  <c r="O22" i="12"/>
  <c r="O130" i="12"/>
  <c r="G278" i="5"/>
  <c r="O98" i="12"/>
  <c r="O97" i="12"/>
  <c r="G279" i="5"/>
  <c r="O203" i="12"/>
  <c r="G294" i="5"/>
  <c r="O131" i="12"/>
  <c r="G281" i="5"/>
  <c r="O327" i="12"/>
  <c r="G295" i="5"/>
  <c r="O232" i="12"/>
  <c r="G276" i="5"/>
  <c r="O395" i="12"/>
  <c r="G277" i="5"/>
  <c r="O393" i="12"/>
  <c r="G275" i="5"/>
  <c r="O358" i="12"/>
  <c r="O143" i="12"/>
  <c r="G287" i="5"/>
  <c r="O30" i="12"/>
  <c r="O359" i="12"/>
  <c r="G288" i="5"/>
  <c r="O186" i="12"/>
  <c r="O145" i="12"/>
  <c r="O187" i="12"/>
  <c r="O31" i="12"/>
  <c r="O68" i="12"/>
  <c r="O328" i="12"/>
  <c r="O188" i="12"/>
  <c r="G292" i="5"/>
  <c r="O349" i="12"/>
  <c r="G289" i="5"/>
  <c r="O197" i="12"/>
  <c r="O199" i="12"/>
  <c r="O239" i="12"/>
  <c r="G319" i="5"/>
  <c r="O335" i="12"/>
  <c r="G271" i="5"/>
  <c r="O362" i="12"/>
  <c r="I60" i="10"/>
  <c r="A60" i="10"/>
  <c r="I59" i="10"/>
  <c r="A59" i="10"/>
  <c r="I58" i="10"/>
  <c r="A58" i="10"/>
  <c r="I57" i="10"/>
  <c r="A57" i="10"/>
  <c r="I56" i="10"/>
  <c r="A56" i="10"/>
  <c r="I55" i="10"/>
  <c r="A55" i="10"/>
  <c r="I54" i="10"/>
  <c r="A54" i="10"/>
  <c r="I53" i="10"/>
  <c r="A53" i="10"/>
  <c r="I52" i="10"/>
  <c r="A52" i="10"/>
  <c r="I51" i="10"/>
  <c r="A51" i="10"/>
  <c r="I50" i="10"/>
  <c r="A50" i="10"/>
  <c r="I49" i="10"/>
  <c r="A49" i="10"/>
  <c r="I48" i="10"/>
  <c r="A48" i="10"/>
  <c r="I47" i="10"/>
  <c r="A47" i="10"/>
  <c r="I46" i="10"/>
  <c r="A46" i="10"/>
  <c r="I45" i="10"/>
  <c r="A45" i="10"/>
  <c r="I44" i="10"/>
  <c r="A44" i="10"/>
  <c r="I43" i="10"/>
  <c r="A43" i="10"/>
  <c r="I42" i="10"/>
  <c r="A42" i="10"/>
  <c r="I41" i="10"/>
  <c r="A41" i="10"/>
  <c r="I40" i="10"/>
  <c r="A40" i="10"/>
  <c r="AC38" i="10"/>
  <c r="I39" i="10"/>
  <c r="A39" i="10"/>
  <c r="AC37" i="10"/>
  <c r="I38" i="10"/>
  <c r="A38" i="10"/>
  <c r="AC36" i="10"/>
  <c r="I37" i="10"/>
  <c r="A37" i="10"/>
  <c r="AC35" i="10"/>
  <c r="I36" i="10"/>
  <c r="A36" i="10"/>
  <c r="AC34" i="10"/>
  <c r="I35" i="10"/>
  <c r="A35" i="10"/>
  <c r="AC33" i="10"/>
  <c r="I34" i="10"/>
  <c r="A34" i="10"/>
  <c r="AC32" i="10"/>
  <c r="I33" i="10"/>
  <c r="A33" i="10"/>
  <c r="AC31" i="10"/>
  <c r="I32" i="10"/>
  <c r="A32" i="10"/>
  <c r="AC30" i="10"/>
  <c r="I31" i="10"/>
  <c r="A31" i="10"/>
  <c r="AC29" i="10"/>
  <c r="I30" i="10"/>
  <c r="A30" i="10"/>
  <c r="AC28" i="10"/>
  <c r="I29" i="10"/>
  <c r="A29" i="10"/>
  <c r="AC27" i="10"/>
  <c r="I28" i="10"/>
  <c r="A28" i="10"/>
  <c r="AC26" i="10"/>
  <c r="I27" i="10"/>
  <c r="A27" i="10"/>
  <c r="AC25" i="10"/>
  <c r="I26" i="10"/>
  <c r="A26" i="10"/>
  <c r="AC24" i="10"/>
  <c r="I25" i="10"/>
  <c r="A25" i="10"/>
  <c r="AC23" i="10"/>
  <c r="I24" i="10"/>
  <c r="A24" i="10"/>
  <c r="AC22" i="10"/>
  <c r="I23" i="10"/>
  <c r="A23" i="10"/>
  <c r="AC21" i="10"/>
  <c r="I22" i="10"/>
  <c r="A22" i="10"/>
  <c r="I21" i="10"/>
  <c r="A21" i="10"/>
  <c r="I20" i="10"/>
  <c r="A20" i="10"/>
  <c r="I19" i="10"/>
  <c r="A19" i="10"/>
  <c r="I18" i="10"/>
  <c r="A18" i="10"/>
  <c r="AC16" i="10"/>
  <c r="I17" i="10"/>
  <c r="A17" i="10"/>
  <c r="I16" i="10"/>
  <c r="A16" i="10"/>
  <c r="AC14" i="10"/>
  <c r="I15" i="10"/>
  <c r="A15" i="10"/>
  <c r="I14" i="10"/>
  <c r="A14" i="10"/>
  <c r="AC12" i="10"/>
  <c r="I13" i="10"/>
  <c r="A13" i="10"/>
  <c r="AC11" i="10"/>
  <c r="I12" i="10"/>
  <c r="A12" i="10"/>
  <c r="AC10" i="10"/>
  <c r="I11" i="10"/>
  <c r="A11" i="10"/>
  <c r="AC9" i="10"/>
  <c r="I10" i="10"/>
  <c r="A10" i="10"/>
  <c r="AC8" i="10"/>
  <c r="I9" i="10"/>
  <c r="A9" i="10"/>
  <c r="AC7" i="10"/>
  <c r="I8" i="10"/>
  <c r="A8" i="10"/>
  <c r="I7" i="10"/>
  <c r="A7" i="10"/>
  <c r="AC5" i="10"/>
  <c r="I6" i="10"/>
  <c r="A6" i="10"/>
  <c r="AC4" i="10"/>
  <c r="I5" i="10"/>
  <c r="A5" i="10"/>
  <c r="I4" i="10"/>
  <c r="A4" i="10"/>
  <c r="I2" i="10"/>
  <c r="A2" i="10"/>
  <c r="U63" i="2"/>
  <c r="S63" i="2"/>
  <c r="R63" i="2"/>
  <c r="O63" i="2"/>
  <c r="U62" i="2"/>
  <c r="S62" i="2"/>
  <c r="R62" i="2"/>
  <c r="O62" i="2"/>
  <c r="U61" i="2"/>
  <c r="S61" i="2"/>
  <c r="R61" i="2"/>
  <c r="O61" i="2"/>
  <c r="U60" i="2"/>
  <c r="S60" i="2"/>
  <c r="R60" i="2"/>
  <c r="O60" i="2"/>
  <c r="U59" i="2"/>
  <c r="S59" i="2"/>
  <c r="R59" i="2"/>
  <c r="O59" i="2"/>
  <c r="U58" i="2"/>
  <c r="S58" i="2"/>
  <c r="R58" i="2"/>
  <c r="O58" i="2"/>
  <c r="U57" i="2"/>
  <c r="S57" i="2"/>
  <c r="R57" i="2"/>
  <c r="O57" i="2"/>
  <c r="U56" i="2"/>
  <c r="S56" i="2"/>
  <c r="R56" i="2"/>
  <c r="O56" i="2"/>
  <c r="U55" i="2"/>
  <c r="S55" i="2"/>
  <c r="R55" i="2"/>
  <c r="O55" i="2"/>
  <c r="U54" i="2"/>
  <c r="S54" i="2"/>
  <c r="R54" i="2"/>
  <c r="O54" i="2"/>
  <c r="U53" i="2"/>
  <c r="S53" i="2"/>
  <c r="R53" i="2"/>
  <c r="O53" i="2"/>
  <c r="U52" i="2"/>
  <c r="S52" i="2"/>
  <c r="R52" i="2"/>
  <c r="O52" i="2"/>
  <c r="U51" i="2"/>
  <c r="S51" i="2"/>
  <c r="R51" i="2"/>
  <c r="O51" i="2"/>
  <c r="U50" i="2"/>
  <c r="S50" i="2"/>
  <c r="R50" i="2"/>
  <c r="O50" i="2"/>
  <c r="U49" i="2"/>
  <c r="S49" i="2"/>
  <c r="R49" i="2"/>
  <c r="O49" i="2"/>
  <c r="U48" i="2"/>
  <c r="S48" i="2"/>
  <c r="R48" i="2"/>
  <c r="O48" i="2"/>
  <c r="U47" i="2"/>
  <c r="S47" i="2"/>
  <c r="R47" i="2"/>
  <c r="O47" i="2"/>
  <c r="U46" i="2"/>
  <c r="S46" i="2"/>
  <c r="R46" i="2"/>
  <c r="U45" i="2"/>
  <c r="S45" i="2"/>
  <c r="R45" i="2"/>
  <c r="U44" i="2"/>
  <c r="S44" i="2"/>
  <c r="R44" i="2"/>
  <c r="U43" i="2"/>
  <c r="S43" i="2"/>
  <c r="R43" i="2"/>
  <c r="U42" i="2"/>
  <c r="S42" i="2"/>
  <c r="R42" i="2"/>
  <c r="U41" i="2"/>
  <c r="S41" i="2"/>
  <c r="R41" i="2"/>
  <c r="U40" i="2"/>
  <c r="S40" i="2"/>
  <c r="R40" i="2"/>
  <c r="U39" i="2"/>
  <c r="S39" i="2"/>
  <c r="R39" i="2"/>
  <c r="U38" i="2"/>
  <c r="S38" i="2"/>
  <c r="R38" i="2"/>
  <c r="U37" i="2"/>
  <c r="S37" i="2"/>
  <c r="R37" i="2"/>
  <c r="U36" i="2"/>
  <c r="S36" i="2"/>
  <c r="R36" i="2"/>
  <c r="U35" i="2"/>
  <c r="S35" i="2"/>
  <c r="R35" i="2"/>
  <c r="U34" i="2"/>
  <c r="S34" i="2"/>
  <c r="R34" i="2"/>
  <c r="U33" i="2"/>
  <c r="S33" i="2"/>
  <c r="R33" i="2"/>
  <c r="U32" i="2"/>
  <c r="S32" i="2"/>
  <c r="R32" i="2"/>
  <c r="U31" i="2"/>
  <c r="S31" i="2"/>
  <c r="R31" i="2"/>
  <c r="U30" i="2"/>
  <c r="S30" i="2"/>
  <c r="R30" i="2"/>
  <c r="U29" i="2"/>
  <c r="S29" i="2"/>
  <c r="R29" i="2"/>
  <c r="U28" i="2"/>
  <c r="S28" i="2"/>
  <c r="R28" i="2"/>
  <c r="U27" i="2"/>
  <c r="S27" i="2"/>
  <c r="R27" i="2"/>
  <c r="U26" i="2"/>
  <c r="S26" i="2"/>
  <c r="R26" i="2"/>
  <c r="U25" i="2"/>
  <c r="S25" i="2"/>
  <c r="R25" i="2"/>
  <c r="U24" i="2"/>
  <c r="S24" i="2"/>
  <c r="R24" i="2"/>
  <c r="U23" i="2"/>
  <c r="S23" i="2"/>
  <c r="R23" i="2"/>
  <c r="U22" i="2"/>
  <c r="S22" i="2"/>
  <c r="R22" i="2"/>
  <c r="U21" i="2"/>
  <c r="S21" i="2"/>
  <c r="R21" i="2"/>
  <c r="U20" i="2"/>
  <c r="S20" i="2"/>
  <c r="R20" i="2"/>
  <c r="U19" i="2"/>
  <c r="S19" i="2"/>
  <c r="R19" i="2"/>
  <c r="U18" i="2"/>
  <c r="S18" i="2"/>
  <c r="R18" i="2"/>
  <c r="U17" i="2"/>
  <c r="S17" i="2"/>
  <c r="R17" i="2"/>
  <c r="U16" i="2"/>
  <c r="S16" i="2"/>
  <c r="R16" i="2"/>
  <c r="U15" i="2"/>
  <c r="S15" i="2"/>
  <c r="R15" i="2"/>
  <c r="U14" i="2"/>
  <c r="S14" i="2"/>
  <c r="R14" i="2"/>
  <c r="U13" i="2"/>
  <c r="S13" i="2"/>
  <c r="R13" i="2"/>
  <c r="U12" i="2"/>
  <c r="S12" i="2"/>
  <c r="R12" i="2"/>
  <c r="U11" i="2"/>
  <c r="S11" i="2"/>
  <c r="R11" i="2"/>
  <c r="U10" i="2"/>
  <c r="S10" i="2"/>
  <c r="R10" i="2"/>
  <c r="U9" i="2"/>
  <c r="S9" i="2"/>
  <c r="R9" i="2"/>
  <c r="U8" i="2"/>
  <c r="S8" i="2"/>
  <c r="R8" i="2"/>
  <c r="U7" i="2"/>
  <c r="S7" i="2"/>
  <c r="R7" i="2"/>
  <c r="A20" i="2"/>
  <c r="F4" i="2"/>
  <c r="C1" i="2"/>
  <c r="A7" i="5"/>
  <c r="O652" i="3"/>
  <c r="J652" i="3"/>
  <c r="K652" i="3" s="1"/>
  <c r="L652" i="3" s="1"/>
  <c r="H652" i="3"/>
  <c r="A652" i="3"/>
  <c r="O651" i="3"/>
  <c r="J651" i="3"/>
  <c r="K651" i="3"/>
  <c r="L651" i="3"/>
  <c r="H651" i="3"/>
  <c r="A651" i="3"/>
  <c r="O650" i="3"/>
  <c r="J650" i="3"/>
  <c r="K650" i="3" s="1"/>
  <c r="L650" i="3" s="1"/>
  <c r="H650" i="3"/>
  <c r="A650" i="3"/>
  <c r="O649" i="3"/>
  <c r="J649" i="3"/>
  <c r="K649" i="3"/>
  <c r="L649" i="3"/>
  <c r="H649" i="3"/>
  <c r="A649" i="3"/>
  <c r="O648" i="3"/>
  <c r="J648" i="3"/>
  <c r="K648" i="3" s="1"/>
  <c r="L648" i="3" s="1"/>
  <c r="H648" i="3"/>
  <c r="A648" i="3"/>
  <c r="O647" i="3"/>
  <c r="J647" i="3"/>
  <c r="K647" i="3"/>
  <c r="L647" i="3"/>
  <c r="H647" i="3"/>
  <c r="A647" i="3"/>
  <c r="O646" i="3"/>
  <c r="J646" i="3"/>
  <c r="K646" i="3" s="1"/>
  <c r="L646" i="3" s="1"/>
  <c r="H646" i="3"/>
  <c r="A646" i="3"/>
  <c r="O645" i="3"/>
  <c r="J645" i="3"/>
  <c r="K645" i="3" s="1"/>
  <c r="L645" i="3" s="1"/>
  <c r="H645" i="3"/>
  <c r="A645" i="3"/>
  <c r="O644" i="3"/>
  <c r="J644" i="3"/>
  <c r="K644" i="3" s="1"/>
  <c r="L644" i="3" s="1"/>
  <c r="H644" i="3"/>
  <c r="A644" i="3"/>
  <c r="O643" i="3"/>
  <c r="J643" i="3"/>
  <c r="K643" i="3" s="1"/>
  <c r="L643" i="3" s="1"/>
  <c r="H643" i="3"/>
  <c r="A643" i="3"/>
  <c r="O642" i="3"/>
  <c r="J642" i="3"/>
  <c r="K642" i="3" s="1"/>
  <c r="L642" i="3" s="1"/>
  <c r="H642" i="3"/>
  <c r="A642" i="3"/>
  <c r="O641" i="3"/>
  <c r="J641" i="3"/>
  <c r="K641" i="3" s="1"/>
  <c r="L641" i="3" s="1"/>
  <c r="H641" i="3"/>
  <c r="A641" i="3"/>
  <c r="O640" i="3"/>
  <c r="J640" i="3"/>
  <c r="K640" i="3" s="1"/>
  <c r="L640" i="3" s="1"/>
  <c r="H640" i="3"/>
  <c r="A640" i="3"/>
  <c r="O639" i="3"/>
  <c r="J639" i="3"/>
  <c r="K639" i="3" s="1"/>
  <c r="L639" i="3" s="1"/>
  <c r="H639" i="3"/>
  <c r="A639" i="3"/>
  <c r="O638" i="3"/>
  <c r="J638" i="3"/>
  <c r="K638" i="3" s="1"/>
  <c r="L638" i="3" s="1"/>
  <c r="H638" i="3"/>
  <c r="A638" i="3"/>
  <c r="O637" i="3"/>
  <c r="J637" i="3"/>
  <c r="K637" i="3" s="1"/>
  <c r="L637" i="3" s="1"/>
  <c r="H637" i="3"/>
  <c r="A637" i="3"/>
  <c r="O636" i="3"/>
  <c r="J636" i="3"/>
  <c r="K636" i="3" s="1"/>
  <c r="L636" i="3" s="1"/>
  <c r="H636" i="3"/>
  <c r="A636" i="3"/>
  <c r="O635" i="3"/>
  <c r="J635" i="3"/>
  <c r="K635" i="3" s="1"/>
  <c r="L635" i="3" s="1"/>
  <c r="H635" i="3"/>
  <c r="A635" i="3"/>
  <c r="O634" i="3"/>
  <c r="J634" i="3"/>
  <c r="K634" i="3" s="1"/>
  <c r="L634" i="3" s="1"/>
  <c r="H634" i="3"/>
  <c r="A634" i="3"/>
  <c r="O633" i="3"/>
  <c r="J633" i="3"/>
  <c r="K633" i="3" s="1"/>
  <c r="L633" i="3" s="1"/>
  <c r="H633" i="3"/>
  <c r="A633" i="3"/>
  <c r="O632" i="3"/>
  <c r="J632" i="3"/>
  <c r="K632" i="3" s="1"/>
  <c r="L632" i="3" s="1"/>
  <c r="H632" i="3"/>
  <c r="A632" i="3"/>
  <c r="O631" i="3"/>
  <c r="J631" i="3"/>
  <c r="K631" i="3" s="1"/>
  <c r="L631" i="3" s="1"/>
  <c r="H631" i="3"/>
  <c r="A631" i="3"/>
  <c r="O630" i="3"/>
  <c r="J630" i="3"/>
  <c r="K630" i="3" s="1"/>
  <c r="L630" i="3" s="1"/>
  <c r="H630" i="3"/>
  <c r="A630" i="3"/>
  <c r="O629" i="3"/>
  <c r="J629" i="3"/>
  <c r="K629" i="3" s="1"/>
  <c r="H629" i="3"/>
  <c r="A629" i="3"/>
  <c r="O628" i="3"/>
  <c r="J628" i="3"/>
  <c r="K628" i="3"/>
  <c r="H628" i="3"/>
  <c r="A628" i="3"/>
  <c r="O627" i="3"/>
  <c r="J627" i="3"/>
  <c r="K627" i="3" s="1"/>
  <c r="H627" i="3"/>
  <c r="A627" i="3"/>
  <c r="O626" i="3"/>
  <c r="J626" i="3"/>
  <c r="K626" i="3"/>
  <c r="H626" i="3"/>
  <c r="A626" i="3"/>
  <c r="O625" i="3"/>
  <c r="J625" i="3"/>
  <c r="K625" i="3" s="1"/>
  <c r="H625" i="3"/>
  <c r="A625" i="3"/>
  <c r="O624" i="3"/>
  <c r="J624" i="3"/>
  <c r="K624" i="3"/>
  <c r="H624" i="3"/>
  <c r="A624" i="3"/>
  <c r="O623" i="3"/>
  <c r="J623" i="3"/>
  <c r="K623" i="3" s="1"/>
  <c r="H623" i="3"/>
  <c r="A623" i="3"/>
  <c r="O622" i="3"/>
  <c r="J622" i="3"/>
  <c r="K622" i="3"/>
  <c r="H622" i="3"/>
  <c r="A622" i="3"/>
  <c r="O621" i="3"/>
  <c r="J621" i="3"/>
  <c r="K621" i="3" s="1"/>
  <c r="H621" i="3"/>
  <c r="A621" i="3"/>
  <c r="O620" i="3"/>
  <c r="J620" i="3"/>
  <c r="K620" i="3"/>
  <c r="H620" i="3"/>
  <c r="A620" i="3"/>
  <c r="O619" i="3"/>
  <c r="J619" i="3"/>
  <c r="K619" i="3" s="1"/>
  <c r="H619" i="3"/>
  <c r="A619" i="3"/>
  <c r="O618" i="3"/>
  <c r="J618" i="3"/>
  <c r="K618" i="3"/>
  <c r="H618" i="3"/>
  <c r="A618" i="3"/>
  <c r="O617" i="3"/>
  <c r="J617" i="3"/>
  <c r="K617" i="3" s="1"/>
  <c r="L617" i="3" s="1"/>
  <c r="H617" i="3"/>
  <c r="A617" i="3"/>
  <c r="O616" i="3"/>
  <c r="J616" i="3"/>
  <c r="K616" i="3"/>
  <c r="H616" i="3"/>
  <c r="A616" i="3"/>
  <c r="O615" i="3"/>
  <c r="J615" i="3"/>
  <c r="K615" i="3" s="1"/>
  <c r="H615" i="3"/>
  <c r="A615" i="3"/>
  <c r="O614" i="3"/>
  <c r="J614" i="3"/>
  <c r="K614" i="3"/>
  <c r="H614" i="3"/>
  <c r="A614" i="3"/>
  <c r="O613" i="3"/>
  <c r="J613" i="3"/>
  <c r="K613" i="3" s="1"/>
  <c r="H613" i="3"/>
  <c r="A613" i="3"/>
  <c r="O612" i="3"/>
  <c r="J612" i="3"/>
  <c r="K612" i="3"/>
  <c r="H612" i="3"/>
  <c r="A612" i="3"/>
  <c r="O611" i="3"/>
  <c r="J611" i="3"/>
  <c r="K611" i="3" s="1"/>
  <c r="H611" i="3"/>
  <c r="A611" i="3"/>
  <c r="O610" i="3"/>
  <c r="J610" i="3"/>
  <c r="K610" i="3"/>
  <c r="H610" i="3"/>
  <c r="A610" i="3"/>
  <c r="O609" i="3"/>
  <c r="J609" i="3"/>
  <c r="K609" i="3" s="1"/>
  <c r="H609" i="3"/>
  <c r="A609" i="3"/>
  <c r="O608" i="3"/>
  <c r="J608" i="3"/>
  <c r="K608" i="3"/>
  <c r="H608" i="3"/>
  <c r="A608" i="3"/>
  <c r="O607" i="3"/>
  <c r="J607" i="3"/>
  <c r="K607" i="3" s="1"/>
  <c r="H607" i="3"/>
  <c r="A607" i="3"/>
  <c r="O606" i="3"/>
  <c r="J606" i="3"/>
  <c r="K606" i="3"/>
  <c r="H606" i="3"/>
  <c r="A606" i="3"/>
  <c r="O605" i="3"/>
  <c r="J605" i="3"/>
  <c r="K605" i="3" s="1"/>
  <c r="H605" i="3"/>
  <c r="A605" i="3"/>
  <c r="O604" i="3"/>
  <c r="J604" i="3"/>
  <c r="K604" i="3"/>
  <c r="H604" i="3"/>
  <c r="A604" i="3"/>
  <c r="O603" i="3"/>
  <c r="J603" i="3"/>
  <c r="K603" i="3" s="1"/>
  <c r="H603" i="3"/>
  <c r="A603" i="3"/>
  <c r="O602" i="3"/>
  <c r="J602" i="3"/>
  <c r="K602" i="3"/>
  <c r="H602" i="3"/>
  <c r="A602" i="3"/>
  <c r="O601" i="3"/>
  <c r="J601" i="3"/>
  <c r="K601" i="3" s="1"/>
  <c r="L601" i="3" s="1"/>
  <c r="H601" i="3"/>
  <c r="A601" i="3"/>
  <c r="O600" i="3"/>
  <c r="J600" i="3"/>
  <c r="K600" i="3"/>
  <c r="H600" i="3"/>
  <c r="A600" i="3"/>
  <c r="O599" i="3"/>
  <c r="J599" i="3"/>
  <c r="K599" i="3" s="1"/>
  <c r="H599" i="3"/>
  <c r="A599" i="3"/>
  <c r="O598" i="3"/>
  <c r="J598" i="3"/>
  <c r="K598" i="3"/>
  <c r="H598" i="3"/>
  <c r="A598" i="3"/>
  <c r="O597" i="3"/>
  <c r="J597" i="3"/>
  <c r="K597" i="3" s="1"/>
  <c r="H597" i="3"/>
  <c r="A597" i="3"/>
  <c r="O596" i="3"/>
  <c r="J596" i="3"/>
  <c r="K596" i="3"/>
  <c r="H596" i="3"/>
  <c r="A596" i="3"/>
  <c r="O595" i="3"/>
  <c r="J595" i="3"/>
  <c r="K595" i="3" s="1"/>
  <c r="H595" i="3"/>
  <c r="A595" i="3"/>
  <c r="O594" i="3"/>
  <c r="J594" i="3"/>
  <c r="K594" i="3"/>
  <c r="H594" i="3"/>
  <c r="A594" i="3"/>
  <c r="O593" i="3"/>
  <c r="J593" i="3"/>
  <c r="K593" i="3" s="1"/>
  <c r="L593" i="3" s="1"/>
  <c r="H593" i="3"/>
  <c r="A593" i="3"/>
  <c r="O592" i="3"/>
  <c r="J592" i="3"/>
  <c r="K592" i="3"/>
  <c r="H592" i="3"/>
  <c r="A592" i="3"/>
  <c r="O591" i="3"/>
  <c r="J591" i="3"/>
  <c r="K591" i="3" s="1"/>
  <c r="H591" i="3"/>
  <c r="A591" i="3"/>
  <c r="O590" i="3"/>
  <c r="J590" i="3"/>
  <c r="K590" i="3"/>
  <c r="H590" i="3"/>
  <c r="A590" i="3"/>
  <c r="O589" i="3"/>
  <c r="J589" i="3"/>
  <c r="K589" i="3" s="1"/>
  <c r="H589" i="3"/>
  <c r="A589" i="3"/>
  <c r="O588" i="3"/>
  <c r="J588" i="3"/>
  <c r="K588" i="3"/>
  <c r="H588" i="3"/>
  <c r="A588" i="3"/>
  <c r="O587" i="3"/>
  <c r="J587" i="3"/>
  <c r="K587" i="3" s="1"/>
  <c r="H587" i="3"/>
  <c r="A587" i="3"/>
  <c r="O586" i="3"/>
  <c r="J586" i="3"/>
  <c r="K586" i="3"/>
  <c r="H586" i="3"/>
  <c r="A586" i="3"/>
  <c r="O585" i="3"/>
  <c r="J585" i="3"/>
  <c r="K585" i="3" s="1"/>
  <c r="L585" i="3" s="1"/>
  <c r="H585" i="3"/>
  <c r="A585" i="3"/>
  <c r="O584" i="3"/>
  <c r="J584" i="3"/>
  <c r="K584" i="3"/>
  <c r="H584" i="3"/>
  <c r="A584" i="3"/>
  <c r="O583" i="3"/>
  <c r="J583" i="3"/>
  <c r="K583" i="3" s="1"/>
  <c r="H583" i="3"/>
  <c r="A583" i="3"/>
  <c r="O582" i="3"/>
  <c r="J582" i="3"/>
  <c r="K582" i="3"/>
  <c r="H582" i="3"/>
  <c r="A582" i="3"/>
  <c r="O581" i="3"/>
  <c r="J581" i="3"/>
  <c r="K581" i="3" s="1"/>
  <c r="H581" i="3"/>
  <c r="A581" i="3"/>
  <c r="O580" i="3"/>
  <c r="J580" i="3"/>
  <c r="K580" i="3"/>
  <c r="H580" i="3"/>
  <c r="A580" i="3"/>
  <c r="O579" i="3"/>
  <c r="J579" i="3"/>
  <c r="K579" i="3" s="1"/>
  <c r="H579" i="3"/>
  <c r="A579" i="3"/>
  <c r="O578" i="3"/>
  <c r="J578" i="3"/>
  <c r="K578" i="3"/>
  <c r="H578" i="3"/>
  <c r="A578" i="3"/>
  <c r="O577" i="3"/>
  <c r="J577" i="3"/>
  <c r="K577" i="3" s="1"/>
  <c r="L577" i="3" s="1"/>
  <c r="H577" i="3"/>
  <c r="A577" i="3"/>
  <c r="O576" i="3"/>
  <c r="J576" i="3"/>
  <c r="K576" i="3"/>
  <c r="H576" i="3"/>
  <c r="A576" i="3"/>
  <c r="O575" i="3"/>
  <c r="J575" i="3"/>
  <c r="K575" i="3" s="1"/>
  <c r="H575" i="3"/>
  <c r="A575" i="3"/>
  <c r="O574" i="3"/>
  <c r="J574" i="3"/>
  <c r="K574" i="3"/>
  <c r="H574" i="3"/>
  <c r="A574" i="3"/>
  <c r="O573" i="3"/>
  <c r="J573" i="3"/>
  <c r="K573" i="3" s="1"/>
  <c r="H573" i="3"/>
  <c r="A573" i="3"/>
  <c r="O572" i="3"/>
  <c r="J572" i="3"/>
  <c r="K572" i="3"/>
  <c r="H572" i="3"/>
  <c r="A572" i="3"/>
  <c r="O571" i="3"/>
  <c r="J571" i="3"/>
  <c r="K571" i="3" s="1"/>
  <c r="H571" i="3"/>
  <c r="A571" i="3"/>
  <c r="O570" i="3"/>
  <c r="J570" i="3"/>
  <c r="K570" i="3"/>
  <c r="H570" i="3"/>
  <c r="A570" i="3"/>
  <c r="O569" i="3"/>
  <c r="J569" i="3"/>
  <c r="K569" i="3" s="1"/>
  <c r="L569" i="3" s="1"/>
  <c r="H569" i="3"/>
  <c r="A569" i="3"/>
  <c r="O568" i="3"/>
  <c r="J568" i="3"/>
  <c r="K568" i="3"/>
  <c r="H568" i="3"/>
  <c r="A568" i="3"/>
  <c r="O567" i="3"/>
  <c r="J567" i="3"/>
  <c r="K567" i="3" s="1"/>
  <c r="H567" i="3"/>
  <c r="A567" i="3"/>
  <c r="O566" i="3"/>
  <c r="J566" i="3"/>
  <c r="K566" i="3"/>
  <c r="H566" i="3"/>
  <c r="A566" i="3"/>
  <c r="O565" i="3"/>
  <c r="J565" i="3"/>
  <c r="K565" i="3" s="1"/>
  <c r="H565" i="3"/>
  <c r="A565" i="3"/>
  <c r="O564" i="3"/>
  <c r="J564" i="3"/>
  <c r="K564" i="3"/>
  <c r="H564" i="3"/>
  <c r="A564" i="3"/>
  <c r="O563" i="3"/>
  <c r="J563" i="3"/>
  <c r="K563" i="3" s="1"/>
  <c r="H563" i="3"/>
  <c r="A563" i="3"/>
  <c r="O562" i="3"/>
  <c r="J562" i="3"/>
  <c r="K562" i="3"/>
  <c r="H562" i="3"/>
  <c r="A562" i="3"/>
  <c r="O561" i="3"/>
  <c r="J561" i="3"/>
  <c r="K561" i="3" s="1"/>
  <c r="L561" i="3" s="1"/>
  <c r="H561" i="3"/>
  <c r="A561" i="3"/>
  <c r="O560" i="3"/>
  <c r="J560" i="3"/>
  <c r="K560" i="3"/>
  <c r="H560" i="3"/>
  <c r="A560" i="3"/>
  <c r="O559" i="3"/>
  <c r="J559" i="3"/>
  <c r="K559" i="3" s="1"/>
  <c r="H559" i="3"/>
  <c r="A559" i="3"/>
  <c r="O558" i="3"/>
  <c r="J558" i="3"/>
  <c r="K558" i="3"/>
  <c r="H558" i="3"/>
  <c r="A558" i="3"/>
  <c r="O557" i="3"/>
  <c r="J557" i="3"/>
  <c r="K557" i="3" s="1"/>
  <c r="H557" i="3"/>
  <c r="A557" i="3"/>
  <c r="O556" i="3"/>
  <c r="J556" i="3"/>
  <c r="K556" i="3"/>
  <c r="H556" i="3"/>
  <c r="A556" i="3"/>
  <c r="O555" i="3"/>
  <c r="H555" i="3"/>
  <c r="A555" i="3"/>
  <c r="O554" i="3"/>
  <c r="J554" i="3"/>
  <c r="K554" i="3"/>
  <c r="H554" i="3"/>
  <c r="A554" i="3"/>
  <c r="O553" i="3"/>
  <c r="J553" i="3"/>
  <c r="K553" i="3" s="1"/>
  <c r="H553" i="3"/>
  <c r="A553" i="3"/>
  <c r="O552" i="3"/>
  <c r="J552" i="3"/>
  <c r="K552" i="3"/>
  <c r="H552" i="3"/>
  <c r="A552" i="3"/>
  <c r="O551" i="3"/>
  <c r="J551" i="3"/>
  <c r="K551" i="3" s="1"/>
  <c r="L551" i="3" s="1"/>
  <c r="H551" i="3"/>
  <c r="A551" i="3"/>
  <c r="O550" i="3"/>
  <c r="J550" i="3"/>
  <c r="K550" i="3"/>
  <c r="H550" i="3"/>
  <c r="A550" i="3"/>
  <c r="O549" i="3"/>
  <c r="J549" i="3"/>
  <c r="K549" i="3" s="1"/>
  <c r="H549" i="3"/>
  <c r="A549" i="3"/>
  <c r="O548" i="3"/>
  <c r="J548" i="3"/>
  <c r="K548" i="3"/>
  <c r="H548" i="3"/>
  <c r="A548" i="3"/>
  <c r="O547" i="3"/>
  <c r="J547" i="3"/>
  <c r="K547" i="3" s="1"/>
  <c r="H547" i="3"/>
  <c r="A547" i="3"/>
  <c r="O546" i="3"/>
  <c r="J546" i="3"/>
  <c r="K546" i="3"/>
  <c r="H546" i="3"/>
  <c r="A546" i="3"/>
  <c r="O545" i="3"/>
  <c r="J545" i="3"/>
  <c r="K545" i="3" s="1"/>
  <c r="H545" i="3"/>
  <c r="A545" i="3"/>
  <c r="O544" i="3"/>
  <c r="J544" i="3"/>
  <c r="K544" i="3"/>
  <c r="H544" i="3"/>
  <c r="A544" i="3"/>
  <c r="O543" i="3"/>
  <c r="J543" i="3"/>
  <c r="K543" i="3" s="1"/>
  <c r="L543" i="3" s="1"/>
  <c r="H543" i="3"/>
  <c r="A543" i="3"/>
  <c r="O542" i="3"/>
  <c r="J542" i="3"/>
  <c r="K542" i="3"/>
  <c r="H542" i="3"/>
  <c r="A542" i="3"/>
  <c r="O541" i="3"/>
  <c r="J541" i="3"/>
  <c r="K541" i="3" s="1"/>
  <c r="H541" i="3"/>
  <c r="A541" i="3"/>
  <c r="O540" i="3"/>
  <c r="J540" i="3"/>
  <c r="K540" i="3"/>
  <c r="H540" i="3"/>
  <c r="A540" i="3"/>
  <c r="O539" i="3"/>
  <c r="J539" i="3"/>
  <c r="K539" i="3" s="1"/>
  <c r="H539" i="3"/>
  <c r="A539" i="3"/>
  <c r="O538" i="3"/>
  <c r="J538" i="3"/>
  <c r="K538" i="3"/>
  <c r="H538" i="3"/>
  <c r="A538" i="3"/>
  <c r="O537" i="3"/>
  <c r="J537" i="3"/>
  <c r="K537" i="3" s="1"/>
  <c r="H537" i="3"/>
  <c r="A537" i="3"/>
  <c r="O536" i="3"/>
  <c r="J536" i="3"/>
  <c r="K536" i="3"/>
  <c r="H536" i="3"/>
  <c r="A536" i="3"/>
  <c r="O535" i="3"/>
  <c r="J535" i="3"/>
  <c r="K535" i="3" s="1"/>
  <c r="H535" i="3"/>
  <c r="A535" i="3"/>
  <c r="O534" i="3"/>
  <c r="J534" i="3"/>
  <c r="K534" i="3"/>
  <c r="H534" i="3"/>
  <c r="A534" i="3"/>
  <c r="O533" i="3"/>
  <c r="J533" i="3"/>
  <c r="K533" i="3" s="1"/>
  <c r="H533" i="3"/>
  <c r="A533" i="3"/>
  <c r="O532" i="3"/>
  <c r="J532" i="3"/>
  <c r="K532" i="3"/>
  <c r="H532" i="3"/>
  <c r="A532" i="3"/>
  <c r="O531" i="3"/>
  <c r="J531" i="3"/>
  <c r="K531" i="3" s="1"/>
  <c r="H531" i="3"/>
  <c r="A531" i="3"/>
  <c r="O530" i="3"/>
  <c r="J530" i="3"/>
  <c r="K530" i="3"/>
  <c r="H530" i="3"/>
  <c r="A530" i="3"/>
  <c r="O529" i="3"/>
  <c r="J529" i="3"/>
  <c r="K529" i="3" s="1"/>
  <c r="H529" i="3"/>
  <c r="A529" i="3"/>
  <c r="O528" i="3"/>
  <c r="J528" i="3"/>
  <c r="K528" i="3"/>
  <c r="H528" i="3"/>
  <c r="A528" i="3"/>
  <c r="O527" i="3"/>
  <c r="J527" i="3"/>
  <c r="K527" i="3" s="1"/>
  <c r="L527" i="3" s="1"/>
  <c r="H527" i="3"/>
  <c r="A527" i="3"/>
  <c r="O526" i="3"/>
  <c r="J526" i="3"/>
  <c r="K526" i="3"/>
  <c r="H526" i="3"/>
  <c r="A526" i="3"/>
  <c r="O525" i="3"/>
  <c r="J525" i="3"/>
  <c r="K525" i="3" s="1"/>
  <c r="H525" i="3"/>
  <c r="A525" i="3"/>
  <c r="O524" i="3"/>
  <c r="J524" i="3"/>
  <c r="K524" i="3"/>
  <c r="H524" i="3"/>
  <c r="A524" i="3"/>
  <c r="O523" i="3"/>
  <c r="J523" i="3"/>
  <c r="K523" i="3" s="1"/>
  <c r="H523" i="3"/>
  <c r="A523" i="3"/>
  <c r="O522" i="3"/>
  <c r="J522" i="3"/>
  <c r="K522" i="3"/>
  <c r="H522" i="3"/>
  <c r="A522" i="3"/>
  <c r="O521" i="3"/>
  <c r="J521" i="3"/>
  <c r="K521" i="3" s="1"/>
  <c r="H521" i="3"/>
  <c r="A521" i="3"/>
  <c r="O520" i="3"/>
  <c r="J520" i="3"/>
  <c r="K520" i="3"/>
  <c r="H520" i="3"/>
  <c r="A520" i="3"/>
  <c r="O519" i="3"/>
  <c r="J519" i="3"/>
  <c r="K519" i="3" s="1"/>
  <c r="L519" i="3" s="1"/>
  <c r="H519" i="3"/>
  <c r="A519" i="3"/>
  <c r="O518" i="3"/>
  <c r="J518" i="3"/>
  <c r="K518" i="3"/>
  <c r="H518" i="3"/>
  <c r="A518" i="3"/>
  <c r="O517" i="3"/>
  <c r="J517" i="3"/>
  <c r="K517" i="3" s="1"/>
  <c r="H517" i="3"/>
  <c r="A517" i="3"/>
  <c r="O516" i="3"/>
  <c r="J516" i="3"/>
  <c r="K516" i="3"/>
  <c r="H516" i="3"/>
  <c r="A516" i="3"/>
  <c r="O515" i="3"/>
  <c r="J515" i="3"/>
  <c r="K515" i="3" s="1"/>
  <c r="H515" i="3"/>
  <c r="A515" i="3"/>
  <c r="O514" i="3"/>
  <c r="J514" i="3"/>
  <c r="K514" i="3"/>
  <c r="H514" i="3"/>
  <c r="A514" i="3"/>
  <c r="O513" i="3"/>
  <c r="J513" i="3"/>
  <c r="K513" i="3" s="1"/>
  <c r="H513" i="3"/>
  <c r="A513" i="3"/>
  <c r="O512" i="3"/>
  <c r="J512" i="3"/>
  <c r="K512" i="3"/>
  <c r="H512" i="3"/>
  <c r="A512" i="3"/>
  <c r="O511" i="3"/>
  <c r="J511" i="3"/>
  <c r="K511" i="3" s="1"/>
  <c r="L511" i="3" s="1"/>
  <c r="H511" i="3"/>
  <c r="A511" i="3"/>
  <c r="O510" i="3"/>
  <c r="J510" i="3"/>
  <c r="K510" i="3"/>
  <c r="H510" i="3"/>
  <c r="A510" i="3"/>
  <c r="O509" i="3"/>
  <c r="J509" i="3"/>
  <c r="K509" i="3" s="1"/>
  <c r="H509" i="3"/>
  <c r="A509" i="3"/>
  <c r="O508" i="3"/>
  <c r="J508" i="3"/>
  <c r="K508" i="3"/>
  <c r="H508" i="3"/>
  <c r="A508" i="3"/>
  <c r="O507" i="3"/>
  <c r="J507" i="3"/>
  <c r="K507" i="3" s="1"/>
  <c r="H507" i="3"/>
  <c r="A507" i="3"/>
  <c r="O506" i="3"/>
  <c r="J506" i="3"/>
  <c r="K506" i="3"/>
  <c r="H506" i="3"/>
  <c r="A506" i="3"/>
  <c r="O505" i="3"/>
  <c r="J505" i="3"/>
  <c r="K505" i="3" s="1"/>
  <c r="H505" i="3"/>
  <c r="A505" i="3"/>
  <c r="O504" i="3"/>
  <c r="J504" i="3"/>
  <c r="K504" i="3"/>
  <c r="H504" i="3"/>
  <c r="A504" i="3"/>
  <c r="O503" i="3"/>
  <c r="J503" i="3"/>
  <c r="K503" i="3" s="1"/>
  <c r="L503" i="3" s="1"/>
  <c r="H503" i="3"/>
  <c r="A503" i="3"/>
  <c r="O502" i="3"/>
  <c r="J502" i="3"/>
  <c r="K502" i="3"/>
  <c r="H502" i="3"/>
  <c r="A502" i="3"/>
  <c r="O501" i="3"/>
  <c r="J501" i="3"/>
  <c r="K501" i="3" s="1"/>
  <c r="H501" i="3"/>
  <c r="A501" i="3"/>
  <c r="O500" i="3"/>
  <c r="J500" i="3"/>
  <c r="K500" i="3"/>
  <c r="H500" i="3"/>
  <c r="A500" i="3"/>
  <c r="O499" i="3"/>
  <c r="J499" i="3"/>
  <c r="K499" i="3" s="1"/>
  <c r="H499" i="3"/>
  <c r="A499" i="3"/>
  <c r="O498" i="3"/>
  <c r="J498" i="3"/>
  <c r="K498" i="3"/>
  <c r="H498" i="3"/>
  <c r="A498" i="3"/>
  <c r="O497" i="3"/>
  <c r="J497" i="3"/>
  <c r="K497" i="3" s="1"/>
  <c r="H497" i="3"/>
  <c r="A497" i="3"/>
  <c r="O496" i="3"/>
  <c r="J496" i="3"/>
  <c r="K496" i="3"/>
  <c r="H496" i="3"/>
  <c r="A496" i="3"/>
  <c r="O495" i="3"/>
  <c r="J495" i="3"/>
  <c r="K495" i="3" s="1"/>
  <c r="L495" i="3" s="1"/>
  <c r="H495" i="3"/>
  <c r="A495" i="3"/>
  <c r="O494" i="3"/>
  <c r="J494" i="3"/>
  <c r="K494" i="3"/>
  <c r="H494" i="3"/>
  <c r="A494" i="3"/>
  <c r="O493" i="3"/>
  <c r="J493" i="3"/>
  <c r="K493" i="3" s="1"/>
  <c r="H493" i="3"/>
  <c r="A493" i="3"/>
  <c r="O492" i="3"/>
  <c r="J492" i="3"/>
  <c r="K492" i="3"/>
  <c r="H492" i="3"/>
  <c r="A492" i="3"/>
  <c r="O491" i="3"/>
  <c r="J491" i="3"/>
  <c r="K491" i="3" s="1"/>
  <c r="H491" i="3"/>
  <c r="A491" i="3"/>
  <c r="O490" i="3"/>
  <c r="J490" i="3"/>
  <c r="K490" i="3"/>
  <c r="H490" i="3"/>
  <c r="A490" i="3"/>
  <c r="O489" i="3"/>
  <c r="J489" i="3"/>
  <c r="K489" i="3" s="1"/>
  <c r="H489" i="3"/>
  <c r="A489" i="3"/>
  <c r="O488" i="3"/>
  <c r="J488" i="3"/>
  <c r="K488" i="3"/>
  <c r="L488" i="3" s="1"/>
  <c r="H488" i="3"/>
  <c r="A488" i="3"/>
  <c r="O487" i="3"/>
  <c r="J487" i="3"/>
  <c r="K487" i="3" s="1"/>
  <c r="L487" i="3" s="1"/>
  <c r="H487" i="3"/>
  <c r="A487" i="3"/>
  <c r="O486" i="3"/>
  <c r="J486" i="3"/>
  <c r="K486" i="3"/>
  <c r="H486" i="3"/>
  <c r="A486" i="3"/>
  <c r="O485" i="3"/>
  <c r="J485" i="3"/>
  <c r="K485" i="3" s="1"/>
  <c r="H485" i="3"/>
  <c r="A485" i="3"/>
  <c r="O484" i="3"/>
  <c r="J484" i="3"/>
  <c r="K484" i="3"/>
  <c r="H484" i="3"/>
  <c r="A484" i="3"/>
  <c r="O483" i="3"/>
  <c r="J483" i="3"/>
  <c r="K483" i="3" s="1"/>
  <c r="H483" i="3"/>
  <c r="A483" i="3"/>
  <c r="O482" i="3"/>
  <c r="J482" i="3"/>
  <c r="K482" i="3"/>
  <c r="H482" i="3"/>
  <c r="A482" i="3"/>
  <c r="O481" i="3"/>
  <c r="J481" i="3"/>
  <c r="K481" i="3" s="1"/>
  <c r="H481" i="3"/>
  <c r="A481" i="3"/>
  <c r="O480" i="3"/>
  <c r="J480" i="3"/>
  <c r="K480" i="3"/>
  <c r="H480" i="3"/>
  <c r="A480" i="3"/>
  <c r="O479" i="3"/>
  <c r="J479" i="3"/>
  <c r="K479" i="3" s="1"/>
  <c r="L479" i="3" s="1"/>
  <c r="H479" i="3"/>
  <c r="A479" i="3"/>
  <c r="O478" i="3"/>
  <c r="J478" i="3"/>
  <c r="K478" i="3"/>
  <c r="H478" i="3"/>
  <c r="A478" i="3"/>
  <c r="O477" i="3"/>
  <c r="J477" i="3"/>
  <c r="K477" i="3" s="1"/>
  <c r="H477" i="3"/>
  <c r="A477" i="3"/>
  <c r="O476" i="3"/>
  <c r="J476" i="3"/>
  <c r="K476" i="3"/>
  <c r="H476" i="3"/>
  <c r="A476" i="3"/>
  <c r="O475" i="3"/>
  <c r="J475" i="3"/>
  <c r="K475" i="3" s="1"/>
  <c r="H475" i="3"/>
  <c r="A475" i="3"/>
  <c r="O474" i="3"/>
  <c r="J474" i="3"/>
  <c r="K474" i="3"/>
  <c r="H474" i="3"/>
  <c r="A474" i="3"/>
  <c r="O473" i="3"/>
  <c r="J473" i="3"/>
  <c r="K473" i="3" s="1"/>
  <c r="L473" i="3"/>
  <c r="H473" i="3"/>
  <c r="A473" i="3"/>
  <c r="O472" i="3"/>
  <c r="J472" i="3"/>
  <c r="K472" i="3" s="1"/>
  <c r="L472" i="3" s="1"/>
  <c r="H472" i="3"/>
  <c r="A472" i="3"/>
  <c r="O471" i="3"/>
  <c r="J471" i="3"/>
  <c r="K471" i="3" s="1"/>
  <c r="L471" i="3" s="1"/>
  <c r="H471" i="3"/>
  <c r="A471" i="3"/>
  <c r="O470" i="3"/>
  <c r="J470" i="3"/>
  <c r="K470" i="3" s="1"/>
  <c r="L470" i="3"/>
  <c r="H470" i="3"/>
  <c r="A470" i="3"/>
  <c r="O469" i="3"/>
  <c r="J469" i="3"/>
  <c r="K469" i="3" s="1"/>
  <c r="L469" i="3"/>
  <c r="H469" i="3"/>
  <c r="A469" i="3"/>
  <c r="O468" i="3"/>
  <c r="J468" i="3"/>
  <c r="K468" i="3" s="1"/>
  <c r="L468" i="3" s="1"/>
  <c r="H468" i="3"/>
  <c r="A468" i="3"/>
  <c r="O467" i="3"/>
  <c r="J467" i="3"/>
  <c r="K467" i="3" s="1"/>
  <c r="H467" i="3"/>
  <c r="A467" i="3"/>
  <c r="O466" i="3"/>
  <c r="J466" i="3"/>
  <c r="K466" i="3"/>
  <c r="H466" i="3"/>
  <c r="A466" i="3"/>
  <c r="O465" i="3"/>
  <c r="J465" i="3"/>
  <c r="K465" i="3" s="1"/>
  <c r="H465" i="3"/>
  <c r="A465" i="3"/>
  <c r="O464" i="3"/>
  <c r="J464" i="3"/>
  <c r="K464" i="3"/>
  <c r="H464" i="3"/>
  <c r="A464" i="3"/>
  <c r="O463" i="3"/>
  <c r="J463" i="3"/>
  <c r="K463" i="3" s="1"/>
  <c r="H463" i="3"/>
  <c r="A463" i="3"/>
  <c r="O462" i="3"/>
  <c r="J462" i="3"/>
  <c r="K462" i="3"/>
  <c r="H462" i="3"/>
  <c r="A462" i="3"/>
  <c r="O461" i="3"/>
  <c r="J461" i="3"/>
  <c r="K461" i="3" s="1"/>
  <c r="H461" i="3"/>
  <c r="A461" i="3"/>
  <c r="O460" i="3"/>
  <c r="J460" i="3"/>
  <c r="K460" i="3"/>
  <c r="H460" i="3"/>
  <c r="A460" i="3"/>
  <c r="O459" i="3"/>
  <c r="J459" i="3"/>
  <c r="K459" i="3" s="1"/>
  <c r="H459" i="3"/>
  <c r="A459" i="3"/>
  <c r="O458" i="3"/>
  <c r="J458" i="3"/>
  <c r="K458" i="3"/>
  <c r="H458" i="3"/>
  <c r="A458" i="3"/>
  <c r="O457" i="3"/>
  <c r="J457" i="3"/>
  <c r="K457" i="3" s="1"/>
  <c r="H457" i="3"/>
  <c r="A457" i="3"/>
  <c r="O456" i="3"/>
  <c r="J456" i="3"/>
  <c r="K456" i="3"/>
  <c r="L456" i="3" s="1"/>
  <c r="H456" i="3"/>
  <c r="A456" i="3"/>
  <c r="O455" i="3"/>
  <c r="J455" i="3"/>
  <c r="K455" i="3" s="1"/>
  <c r="H455" i="3"/>
  <c r="A455" i="3"/>
  <c r="O454" i="3"/>
  <c r="J454" i="3"/>
  <c r="K454" i="3" s="1"/>
  <c r="L454" i="3" s="1"/>
  <c r="H454" i="3"/>
  <c r="A454" i="3"/>
  <c r="O453" i="3"/>
  <c r="J453" i="3"/>
  <c r="K453" i="3" s="1"/>
  <c r="H453" i="3"/>
  <c r="A453" i="3"/>
  <c r="O452" i="3"/>
  <c r="J452" i="3"/>
  <c r="K452" i="3"/>
  <c r="H452" i="3"/>
  <c r="A452" i="3"/>
  <c r="O451" i="3"/>
  <c r="J451" i="3"/>
  <c r="K451" i="3"/>
  <c r="H451" i="3"/>
  <c r="A451" i="3"/>
  <c r="O450" i="3"/>
  <c r="J450" i="3"/>
  <c r="K450" i="3" s="1"/>
  <c r="H450" i="3"/>
  <c r="A450" i="3"/>
  <c r="O449" i="3"/>
  <c r="J449" i="3"/>
  <c r="K449" i="3" s="1"/>
  <c r="H449" i="3"/>
  <c r="A449" i="3"/>
  <c r="O448" i="3"/>
  <c r="J448" i="3"/>
  <c r="K448" i="3"/>
  <c r="H448" i="3"/>
  <c r="A448" i="3"/>
  <c r="O447" i="3"/>
  <c r="J447" i="3"/>
  <c r="K447" i="3"/>
  <c r="H447" i="3"/>
  <c r="A447" i="3"/>
  <c r="O446" i="3"/>
  <c r="J446" i="3"/>
  <c r="K446" i="3"/>
  <c r="H446" i="3"/>
  <c r="A446" i="3"/>
  <c r="O445" i="3"/>
  <c r="J445" i="3"/>
  <c r="K445" i="3" s="1"/>
  <c r="H445" i="3"/>
  <c r="A445" i="3"/>
  <c r="O444" i="3"/>
  <c r="J444" i="3"/>
  <c r="K444" i="3"/>
  <c r="H444" i="3"/>
  <c r="A444" i="3"/>
  <c r="O443" i="3"/>
  <c r="J443" i="3"/>
  <c r="K443" i="3" s="1"/>
  <c r="H443" i="3"/>
  <c r="A443" i="3"/>
  <c r="O442" i="3"/>
  <c r="J442" i="3"/>
  <c r="K442" i="3"/>
  <c r="H442" i="3"/>
  <c r="A442" i="3"/>
  <c r="O441" i="3"/>
  <c r="J441" i="3"/>
  <c r="K441" i="3" s="1"/>
  <c r="H441" i="3"/>
  <c r="A441" i="3"/>
  <c r="O440" i="3"/>
  <c r="J440" i="3"/>
  <c r="K440" i="3"/>
  <c r="L440" i="3" s="1"/>
  <c r="H440" i="3"/>
  <c r="A440" i="3"/>
  <c r="O439" i="3"/>
  <c r="J439" i="3"/>
  <c r="K439" i="3" s="1"/>
  <c r="L439" i="3" s="1"/>
  <c r="H439" i="3"/>
  <c r="A439" i="3"/>
  <c r="O438" i="3"/>
  <c r="J438" i="3"/>
  <c r="K438" i="3" s="1"/>
  <c r="L438" i="3" s="1"/>
  <c r="H438" i="3"/>
  <c r="A438" i="3"/>
  <c r="O437" i="3"/>
  <c r="J437" i="3"/>
  <c r="K437" i="3" s="1"/>
  <c r="H437" i="3"/>
  <c r="A437" i="3"/>
  <c r="O436" i="3"/>
  <c r="J436" i="3"/>
  <c r="K436" i="3"/>
  <c r="H436" i="3"/>
  <c r="A436" i="3"/>
  <c r="O435" i="3"/>
  <c r="J435" i="3"/>
  <c r="K435" i="3"/>
  <c r="H435" i="3"/>
  <c r="A435" i="3"/>
  <c r="O434" i="3"/>
  <c r="J434" i="3"/>
  <c r="K434" i="3" s="1"/>
  <c r="H434" i="3"/>
  <c r="A434" i="3"/>
  <c r="O433" i="3"/>
  <c r="J433" i="3"/>
  <c r="K433" i="3" s="1"/>
  <c r="H433" i="3"/>
  <c r="A433" i="3"/>
  <c r="O432" i="3"/>
  <c r="J432" i="3"/>
  <c r="K432" i="3"/>
  <c r="H432" i="3"/>
  <c r="A432" i="3"/>
  <c r="O431" i="3"/>
  <c r="J431" i="3"/>
  <c r="K431" i="3"/>
  <c r="H431" i="3"/>
  <c r="A431" i="3"/>
  <c r="O430" i="3"/>
  <c r="J430" i="3"/>
  <c r="K430" i="3"/>
  <c r="H430" i="3"/>
  <c r="A430" i="3"/>
  <c r="O429" i="3"/>
  <c r="J429" i="3"/>
  <c r="K429" i="3" s="1"/>
  <c r="H429" i="3"/>
  <c r="A429" i="3"/>
  <c r="O428" i="3"/>
  <c r="J428" i="3"/>
  <c r="K428" i="3"/>
  <c r="H428" i="3"/>
  <c r="A428" i="3"/>
  <c r="O427" i="3"/>
  <c r="J427" i="3"/>
  <c r="K427" i="3" s="1"/>
  <c r="H427" i="3"/>
  <c r="A427" i="3"/>
  <c r="O426" i="3"/>
  <c r="J426" i="3"/>
  <c r="K426" i="3"/>
  <c r="H426" i="3"/>
  <c r="A426" i="3"/>
  <c r="O425" i="3"/>
  <c r="J425" i="3"/>
  <c r="K425" i="3" s="1"/>
  <c r="H425" i="3"/>
  <c r="A425" i="3"/>
  <c r="O424" i="3"/>
  <c r="J424" i="3"/>
  <c r="K424" i="3"/>
  <c r="H424" i="3"/>
  <c r="A424" i="3"/>
  <c r="O423" i="3"/>
  <c r="J423" i="3"/>
  <c r="K423" i="3" s="1"/>
  <c r="L423" i="3" s="1"/>
  <c r="H423" i="3"/>
  <c r="A423" i="3"/>
  <c r="O422" i="3"/>
  <c r="J422" i="3"/>
  <c r="K422" i="3" s="1"/>
  <c r="L422" i="3" s="1"/>
  <c r="H422" i="3"/>
  <c r="A422" i="3"/>
  <c r="O421" i="3"/>
  <c r="J421" i="3"/>
  <c r="K421" i="3" s="1"/>
  <c r="H421" i="3"/>
  <c r="A421" i="3"/>
  <c r="O420" i="3"/>
  <c r="J420" i="3"/>
  <c r="K420" i="3"/>
  <c r="H420" i="3"/>
  <c r="A420" i="3"/>
  <c r="O419" i="3"/>
  <c r="J419" i="3"/>
  <c r="K419" i="3"/>
  <c r="H419" i="3"/>
  <c r="A419" i="3"/>
  <c r="O418" i="3"/>
  <c r="J418" i="3"/>
  <c r="K418" i="3" s="1"/>
  <c r="H418" i="3"/>
  <c r="A418" i="3"/>
  <c r="O417" i="3"/>
  <c r="J417" i="3"/>
  <c r="K417" i="3" s="1"/>
  <c r="H417" i="3"/>
  <c r="A417" i="3"/>
  <c r="O416" i="3"/>
  <c r="J416" i="3"/>
  <c r="K416" i="3"/>
  <c r="H416" i="3"/>
  <c r="A416" i="3"/>
  <c r="O415" i="3"/>
  <c r="J415" i="3"/>
  <c r="K415" i="3"/>
  <c r="H415" i="3"/>
  <c r="A415" i="3"/>
  <c r="O414" i="3"/>
  <c r="J414" i="3"/>
  <c r="K414" i="3"/>
  <c r="H414" i="3"/>
  <c r="A414" i="3"/>
  <c r="O413" i="3"/>
  <c r="J413" i="3"/>
  <c r="K413" i="3" s="1"/>
  <c r="H413" i="3"/>
  <c r="A413" i="3"/>
  <c r="O412" i="3"/>
  <c r="J412" i="3"/>
  <c r="K412" i="3"/>
  <c r="H412" i="3"/>
  <c r="A412" i="3"/>
  <c r="O411" i="3"/>
  <c r="J411" i="3"/>
  <c r="K411" i="3" s="1"/>
  <c r="H411" i="3"/>
  <c r="A411" i="3"/>
  <c r="O410" i="3"/>
  <c r="J410" i="3"/>
  <c r="K410" i="3"/>
  <c r="H410" i="3"/>
  <c r="A410" i="3"/>
  <c r="O409" i="3"/>
  <c r="J409" i="3"/>
  <c r="K409" i="3" s="1"/>
  <c r="H409" i="3"/>
  <c r="A409" i="3"/>
  <c r="O408" i="3"/>
  <c r="J408" i="3"/>
  <c r="K408" i="3"/>
  <c r="L408" i="3" s="1"/>
  <c r="H408" i="3"/>
  <c r="A408" i="3"/>
  <c r="O407" i="3"/>
  <c r="J407" i="3"/>
  <c r="K407" i="3" s="1"/>
  <c r="L407" i="3" s="1"/>
  <c r="H407" i="3"/>
  <c r="A407" i="3"/>
  <c r="O406" i="3"/>
  <c r="J406" i="3"/>
  <c r="K406" i="3" s="1"/>
  <c r="L406" i="3" s="1"/>
  <c r="H406" i="3"/>
  <c r="A406" i="3"/>
  <c r="O405" i="3"/>
  <c r="J405" i="3"/>
  <c r="K405" i="3" s="1"/>
  <c r="H405" i="3"/>
  <c r="A405" i="3"/>
  <c r="O404" i="3"/>
  <c r="J404" i="3"/>
  <c r="K404" i="3"/>
  <c r="H404" i="3"/>
  <c r="A404" i="3"/>
  <c r="O403" i="3"/>
  <c r="J403" i="3"/>
  <c r="K403" i="3"/>
  <c r="H403" i="3"/>
  <c r="A403" i="3"/>
  <c r="O402" i="3"/>
  <c r="J402" i="3"/>
  <c r="K402" i="3" s="1"/>
  <c r="H402" i="3"/>
  <c r="A402" i="3"/>
  <c r="O401" i="3"/>
  <c r="J401" i="3"/>
  <c r="K401" i="3" s="1"/>
  <c r="H401" i="3"/>
  <c r="A401" i="3"/>
  <c r="O400" i="3"/>
  <c r="J400" i="3"/>
  <c r="K400" i="3"/>
  <c r="H400" i="3"/>
  <c r="A400" i="3"/>
  <c r="O399" i="3"/>
  <c r="J399" i="3"/>
  <c r="K399" i="3"/>
  <c r="H399" i="3"/>
  <c r="A399" i="3"/>
  <c r="O398" i="3"/>
  <c r="J398" i="3"/>
  <c r="K398" i="3"/>
  <c r="L398" i="3" s="1"/>
  <c r="H398" i="3"/>
  <c r="A398" i="3"/>
  <c r="O397" i="3"/>
  <c r="J397" i="3"/>
  <c r="K397" i="3"/>
  <c r="L397" i="3" s="1"/>
  <c r="H397" i="3"/>
  <c r="A397" i="3"/>
  <c r="O396" i="3"/>
  <c r="J396" i="3"/>
  <c r="K396" i="3"/>
  <c r="L396" i="3" s="1"/>
  <c r="H396" i="3"/>
  <c r="A396" i="3"/>
  <c r="O395" i="3"/>
  <c r="J395" i="3"/>
  <c r="K395" i="3"/>
  <c r="L395" i="3" s="1"/>
  <c r="H395" i="3"/>
  <c r="A395" i="3"/>
  <c r="O394" i="3"/>
  <c r="J394" i="3"/>
  <c r="K394" i="3" s="1"/>
  <c r="L394" i="3" s="1"/>
  <c r="H394" i="3"/>
  <c r="A394" i="3"/>
  <c r="O393" i="3"/>
  <c r="J393" i="3"/>
  <c r="K393" i="3"/>
  <c r="L393" i="3"/>
  <c r="H393" i="3"/>
  <c r="A393" i="3"/>
  <c r="O392" i="3"/>
  <c r="J392" i="3"/>
  <c r="K392" i="3" s="1"/>
  <c r="L392" i="3" s="1"/>
  <c r="H392" i="3"/>
  <c r="A392" i="3"/>
  <c r="O391" i="3"/>
  <c r="J391" i="3"/>
  <c r="K391" i="3"/>
  <c r="L391" i="3"/>
  <c r="H391" i="3"/>
  <c r="A391" i="3"/>
  <c r="O390" i="3"/>
  <c r="J390" i="3"/>
  <c r="K390" i="3"/>
  <c r="L390" i="3" s="1"/>
  <c r="H390" i="3"/>
  <c r="A390" i="3"/>
  <c r="O389" i="3"/>
  <c r="J389" i="3"/>
  <c r="K389" i="3"/>
  <c r="H389" i="3"/>
  <c r="A389" i="3"/>
  <c r="O388" i="3"/>
  <c r="J388" i="3"/>
  <c r="K388" i="3" s="1"/>
  <c r="H388" i="3"/>
  <c r="A388" i="3"/>
  <c r="O387" i="3"/>
  <c r="J387" i="3"/>
  <c r="K387" i="3"/>
  <c r="H387" i="3"/>
  <c r="A387" i="3"/>
  <c r="O386" i="3"/>
  <c r="J386" i="3"/>
  <c r="K386" i="3" s="1"/>
  <c r="H386" i="3"/>
  <c r="A386" i="3"/>
  <c r="O385" i="3"/>
  <c r="J385" i="3"/>
  <c r="K385" i="3"/>
  <c r="L385" i="3" s="1"/>
  <c r="H385" i="3"/>
  <c r="A385" i="3"/>
  <c r="O384" i="3"/>
  <c r="J384" i="3"/>
  <c r="K384" i="3" s="1"/>
  <c r="H384" i="3"/>
  <c r="A384" i="3"/>
  <c r="O383" i="3"/>
  <c r="J383" i="3"/>
  <c r="K383" i="3" s="1"/>
  <c r="L383" i="3" s="1"/>
  <c r="H383" i="3"/>
  <c r="A383" i="3"/>
  <c r="O382" i="3"/>
  <c r="J382" i="3"/>
  <c r="K382" i="3" s="1"/>
  <c r="H382" i="3"/>
  <c r="A382" i="3"/>
  <c r="O381" i="3"/>
  <c r="J381" i="3"/>
  <c r="K381" i="3"/>
  <c r="H381" i="3"/>
  <c r="A381" i="3"/>
  <c r="O380" i="3"/>
  <c r="J380" i="3"/>
  <c r="K380" i="3"/>
  <c r="H380" i="3"/>
  <c r="A380" i="3"/>
  <c r="O379" i="3"/>
  <c r="J379" i="3"/>
  <c r="K379" i="3" s="1"/>
  <c r="H379" i="3"/>
  <c r="A379" i="3"/>
  <c r="O378" i="3"/>
  <c r="J378" i="3"/>
  <c r="K378" i="3" s="1"/>
  <c r="H378" i="3"/>
  <c r="A378" i="3"/>
  <c r="O377" i="3"/>
  <c r="J377" i="3"/>
  <c r="K377" i="3"/>
  <c r="H377" i="3"/>
  <c r="A377" i="3"/>
  <c r="O376" i="3"/>
  <c r="J376" i="3"/>
  <c r="K376" i="3"/>
  <c r="H376" i="3"/>
  <c r="A376" i="3"/>
  <c r="O375" i="3"/>
  <c r="J375" i="3"/>
  <c r="K375" i="3"/>
  <c r="H375" i="3"/>
  <c r="A375" i="3"/>
  <c r="O374" i="3"/>
  <c r="J374" i="3"/>
  <c r="K374" i="3" s="1"/>
  <c r="H374" i="3"/>
  <c r="A374" i="3"/>
  <c r="O373" i="3"/>
  <c r="J373" i="3"/>
  <c r="K373" i="3"/>
  <c r="H373" i="3"/>
  <c r="A373" i="3"/>
  <c r="O372" i="3"/>
  <c r="J372" i="3"/>
  <c r="K372" i="3" s="1"/>
  <c r="H372" i="3"/>
  <c r="A372" i="3"/>
  <c r="O371" i="3"/>
  <c r="J371" i="3"/>
  <c r="K371" i="3"/>
  <c r="H371" i="3"/>
  <c r="A371" i="3"/>
  <c r="O370" i="3"/>
  <c r="J370" i="3"/>
  <c r="K370" i="3" s="1"/>
  <c r="H370" i="3"/>
  <c r="A370" i="3"/>
  <c r="O369" i="3"/>
  <c r="J369" i="3"/>
  <c r="K369" i="3"/>
  <c r="L369" i="3" s="1"/>
  <c r="H369" i="3"/>
  <c r="A369" i="3"/>
  <c r="O368" i="3"/>
  <c r="J368" i="3"/>
  <c r="K368" i="3" s="1"/>
  <c r="H368" i="3"/>
  <c r="A368" i="3"/>
  <c r="O367" i="3"/>
  <c r="J367" i="3"/>
  <c r="K367" i="3" s="1"/>
  <c r="L367" i="3" s="1"/>
  <c r="H367" i="3"/>
  <c r="A367" i="3"/>
  <c r="O366" i="3"/>
  <c r="J366" i="3"/>
  <c r="K366" i="3" s="1"/>
  <c r="H366" i="3"/>
  <c r="A366" i="3"/>
  <c r="O365" i="3"/>
  <c r="J365" i="3"/>
  <c r="K365" i="3"/>
  <c r="H365" i="3"/>
  <c r="A365" i="3"/>
  <c r="O364" i="3"/>
  <c r="J364" i="3"/>
  <c r="K364" i="3"/>
  <c r="H364" i="3"/>
  <c r="A364" i="3"/>
  <c r="O363" i="3"/>
  <c r="J363" i="3"/>
  <c r="K363" i="3" s="1"/>
  <c r="H363" i="3"/>
  <c r="A363" i="3"/>
  <c r="O362" i="3"/>
  <c r="J362" i="3"/>
  <c r="K362" i="3" s="1"/>
  <c r="H362" i="3"/>
  <c r="A362" i="3"/>
  <c r="O361" i="3"/>
  <c r="J361" i="3"/>
  <c r="K361" i="3"/>
  <c r="L361" i="3"/>
  <c r="H361" i="3"/>
  <c r="A361" i="3"/>
  <c r="O360" i="3"/>
  <c r="J360" i="3"/>
  <c r="K360" i="3"/>
  <c r="H360" i="3"/>
  <c r="A360" i="3"/>
  <c r="O359" i="3"/>
  <c r="J359" i="3"/>
  <c r="K359" i="3" s="1"/>
  <c r="H359" i="3"/>
  <c r="A359" i="3"/>
  <c r="O358" i="3"/>
  <c r="J358" i="3"/>
  <c r="K358" i="3"/>
  <c r="H358" i="3"/>
  <c r="A358" i="3"/>
  <c r="O357" i="3"/>
  <c r="J357" i="3"/>
  <c r="K357" i="3" s="1"/>
  <c r="H357" i="3"/>
  <c r="A357" i="3"/>
  <c r="O356" i="3"/>
  <c r="J356" i="3"/>
  <c r="K356" i="3"/>
  <c r="H356" i="3"/>
  <c r="A356" i="3"/>
  <c r="O355" i="3"/>
  <c r="J355" i="3"/>
  <c r="K355" i="3" s="1"/>
  <c r="H355" i="3"/>
  <c r="A355" i="3"/>
  <c r="O354" i="3"/>
  <c r="J354" i="3"/>
  <c r="K354" i="3"/>
  <c r="L354" i="3" s="1"/>
  <c r="H354" i="3"/>
  <c r="A354" i="3"/>
  <c r="O353" i="3"/>
  <c r="J353" i="3"/>
  <c r="K353" i="3" s="1"/>
  <c r="H353" i="3"/>
  <c r="A353" i="3"/>
  <c r="O352" i="3"/>
  <c r="J352" i="3"/>
  <c r="K352" i="3" s="1"/>
  <c r="L352" i="3" s="1"/>
  <c r="H352" i="3"/>
  <c r="A352" i="3"/>
  <c r="O351" i="3"/>
  <c r="J351" i="3"/>
  <c r="K351" i="3" s="1"/>
  <c r="H351" i="3"/>
  <c r="A351" i="3"/>
  <c r="O350" i="3"/>
  <c r="J350" i="3"/>
  <c r="K350" i="3"/>
  <c r="H350" i="3"/>
  <c r="A350" i="3"/>
  <c r="O349" i="3"/>
  <c r="J349" i="3"/>
  <c r="K349" i="3"/>
  <c r="H349" i="3"/>
  <c r="A349" i="3"/>
  <c r="O348" i="3"/>
  <c r="J348" i="3"/>
  <c r="K348" i="3" s="1"/>
  <c r="H348" i="3"/>
  <c r="A348" i="3"/>
  <c r="O347" i="3"/>
  <c r="J347" i="3"/>
  <c r="K347" i="3" s="1"/>
  <c r="H347" i="3"/>
  <c r="A347" i="3"/>
  <c r="O346" i="3"/>
  <c r="J346" i="3"/>
  <c r="K346" i="3"/>
  <c r="H346" i="3"/>
  <c r="A346" i="3"/>
  <c r="O345" i="3"/>
  <c r="J345" i="3"/>
  <c r="K345" i="3"/>
  <c r="H345" i="3"/>
  <c r="A345" i="3"/>
  <c r="O344" i="3"/>
  <c r="J344" i="3"/>
  <c r="K344" i="3"/>
  <c r="H344" i="3"/>
  <c r="A344" i="3"/>
  <c r="O343" i="3"/>
  <c r="J343" i="3"/>
  <c r="K343" i="3" s="1"/>
  <c r="H343" i="3"/>
  <c r="A343" i="3"/>
  <c r="O342" i="3"/>
  <c r="J342" i="3"/>
  <c r="K342" i="3"/>
  <c r="H342" i="3"/>
  <c r="A342" i="3"/>
  <c r="O341" i="3"/>
  <c r="J341" i="3"/>
  <c r="K341" i="3" s="1"/>
  <c r="H341" i="3"/>
  <c r="A341" i="3"/>
  <c r="O340" i="3"/>
  <c r="J340" i="3"/>
  <c r="K340" i="3"/>
  <c r="H340" i="3"/>
  <c r="A340" i="3"/>
  <c r="O339" i="3"/>
  <c r="J339" i="3"/>
  <c r="K339" i="3" s="1"/>
  <c r="H339" i="3"/>
  <c r="A339" i="3"/>
  <c r="O338" i="3"/>
  <c r="J338" i="3"/>
  <c r="K338" i="3"/>
  <c r="L338" i="3" s="1"/>
  <c r="H338" i="3"/>
  <c r="A338" i="3"/>
  <c r="O337" i="3"/>
  <c r="J337" i="3"/>
  <c r="K337" i="3" s="1"/>
  <c r="L337" i="3" s="1"/>
  <c r="H337" i="3"/>
  <c r="A337" i="3"/>
  <c r="O336" i="3"/>
  <c r="J336" i="3"/>
  <c r="K336" i="3" s="1"/>
  <c r="L336" i="3" s="1"/>
  <c r="H336" i="3"/>
  <c r="A336" i="3"/>
  <c r="O335" i="3"/>
  <c r="J335" i="3"/>
  <c r="K335" i="3"/>
  <c r="H335" i="3"/>
  <c r="A335" i="3"/>
  <c r="O334" i="3"/>
  <c r="J334" i="3"/>
  <c r="K334" i="3"/>
  <c r="H334" i="3"/>
  <c r="A334" i="3"/>
  <c r="O333" i="3"/>
  <c r="J333" i="3"/>
  <c r="K333" i="3" s="1"/>
  <c r="H333" i="3"/>
  <c r="A333" i="3"/>
  <c r="O332" i="3"/>
  <c r="J332" i="3"/>
  <c r="K332" i="3" s="1"/>
  <c r="H332" i="3"/>
  <c r="A332" i="3"/>
  <c r="O331" i="3"/>
  <c r="J331" i="3"/>
  <c r="K331" i="3"/>
  <c r="H331" i="3"/>
  <c r="A331" i="3"/>
  <c r="O330" i="3"/>
  <c r="J330" i="3"/>
  <c r="K330" i="3"/>
  <c r="L330" i="3" s="1"/>
  <c r="H330" i="3"/>
  <c r="A330" i="3"/>
  <c r="O329" i="3"/>
  <c r="J329" i="3"/>
  <c r="K329" i="3" s="1"/>
  <c r="L329" i="3" s="1"/>
  <c r="H329" i="3"/>
  <c r="A329" i="3"/>
  <c r="O328" i="3"/>
  <c r="J328" i="3"/>
  <c r="K328" i="3" s="1"/>
  <c r="L328" i="3" s="1"/>
  <c r="H328" i="3"/>
  <c r="A328" i="3"/>
  <c r="O327" i="3"/>
  <c r="J327" i="3"/>
  <c r="K327" i="3"/>
  <c r="H327" i="3"/>
  <c r="A327" i="3"/>
  <c r="O326" i="3"/>
  <c r="J326" i="3"/>
  <c r="K326" i="3"/>
  <c r="H326" i="3"/>
  <c r="A326" i="3"/>
  <c r="O325" i="3"/>
  <c r="J325" i="3"/>
  <c r="K325" i="3" s="1"/>
  <c r="H325" i="3"/>
  <c r="A325" i="3"/>
  <c r="O324" i="3"/>
  <c r="J324" i="3"/>
  <c r="K324" i="3" s="1"/>
  <c r="H324" i="3"/>
  <c r="A324" i="3"/>
  <c r="O323" i="3"/>
  <c r="J323" i="3"/>
  <c r="K323" i="3"/>
  <c r="H323" i="3"/>
  <c r="A323" i="3"/>
  <c r="O322" i="3"/>
  <c r="J322" i="3"/>
  <c r="K322" i="3"/>
  <c r="L322" i="3" s="1"/>
  <c r="H322" i="3"/>
  <c r="A322" i="3"/>
  <c r="O321" i="3"/>
  <c r="J321" i="3"/>
  <c r="K321" i="3" s="1"/>
  <c r="L321" i="3" s="1"/>
  <c r="H321" i="3"/>
  <c r="A321" i="3"/>
  <c r="O320" i="3"/>
  <c r="J320" i="3"/>
  <c r="K320" i="3" s="1"/>
  <c r="L320" i="3" s="1"/>
  <c r="H320" i="3"/>
  <c r="A320" i="3"/>
  <c r="O319" i="3"/>
  <c r="J319" i="3"/>
  <c r="K319" i="3"/>
  <c r="H319" i="3"/>
  <c r="A319" i="3"/>
  <c r="O318" i="3"/>
  <c r="J318" i="3"/>
  <c r="K318" i="3"/>
  <c r="H318" i="3"/>
  <c r="A318" i="3"/>
  <c r="O317" i="3"/>
  <c r="J317" i="3"/>
  <c r="K317" i="3" s="1"/>
  <c r="H317" i="3"/>
  <c r="A317" i="3"/>
  <c r="O316" i="3"/>
  <c r="J316" i="3"/>
  <c r="K316" i="3" s="1"/>
  <c r="H316" i="3"/>
  <c r="A316" i="3"/>
  <c r="O315" i="3"/>
  <c r="J315" i="3"/>
  <c r="K315" i="3"/>
  <c r="H315" i="3"/>
  <c r="A315" i="3"/>
  <c r="O314" i="3"/>
  <c r="J314" i="3"/>
  <c r="K314" i="3"/>
  <c r="L314" i="3" s="1"/>
  <c r="H314" i="3"/>
  <c r="A314" i="3"/>
  <c r="O313" i="3"/>
  <c r="J313" i="3"/>
  <c r="K313" i="3" s="1"/>
  <c r="L313" i="3" s="1"/>
  <c r="H313" i="3"/>
  <c r="A313" i="3"/>
  <c r="O312" i="3"/>
  <c r="J312" i="3"/>
  <c r="K312" i="3" s="1"/>
  <c r="L312" i="3" s="1"/>
  <c r="H312" i="3"/>
  <c r="A312" i="3"/>
  <c r="O311" i="3"/>
  <c r="J311" i="3"/>
  <c r="K311" i="3"/>
  <c r="H311" i="3"/>
  <c r="A311" i="3"/>
  <c r="O310" i="3"/>
  <c r="J310" i="3"/>
  <c r="K310" i="3"/>
  <c r="H310" i="3"/>
  <c r="A310" i="3"/>
  <c r="O309" i="3"/>
  <c r="J309" i="3"/>
  <c r="K309" i="3" s="1"/>
  <c r="H309" i="3"/>
  <c r="A309" i="3"/>
  <c r="O308" i="3"/>
  <c r="J308" i="3"/>
  <c r="K308" i="3" s="1"/>
  <c r="H308" i="3"/>
  <c r="A308" i="3"/>
  <c r="O307" i="3"/>
  <c r="J307" i="3"/>
  <c r="K307" i="3"/>
  <c r="H307" i="3"/>
  <c r="A307" i="3"/>
  <c r="O306" i="3"/>
  <c r="J306" i="3"/>
  <c r="K306" i="3"/>
  <c r="L306" i="3" s="1"/>
  <c r="H306" i="3"/>
  <c r="A306" i="3"/>
  <c r="O305" i="3"/>
  <c r="J305" i="3"/>
  <c r="K305" i="3" s="1"/>
  <c r="L305" i="3" s="1"/>
  <c r="H305" i="3"/>
  <c r="A305" i="3"/>
  <c r="O304" i="3"/>
  <c r="J304" i="3"/>
  <c r="K304" i="3" s="1"/>
  <c r="L304" i="3" s="1"/>
  <c r="H304" i="3"/>
  <c r="A304" i="3"/>
  <c r="O303" i="3"/>
  <c r="J303" i="3"/>
  <c r="K303" i="3"/>
  <c r="H303" i="3"/>
  <c r="A303" i="3"/>
  <c r="O302" i="3"/>
  <c r="J302" i="3"/>
  <c r="K302" i="3"/>
  <c r="H302" i="3"/>
  <c r="A302" i="3"/>
  <c r="O301" i="3"/>
  <c r="J301" i="3"/>
  <c r="K301" i="3" s="1"/>
  <c r="H301" i="3"/>
  <c r="A301" i="3"/>
  <c r="O300" i="3"/>
  <c r="J300" i="3"/>
  <c r="K300" i="3" s="1"/>
  <c r="H300" i="3"/>
  <c r="A300" i="3"/>
  <c r="O299" i="3"/>
  <c r="J299" i="3"/>
  <c r="K299" i="3"/>
  <c r="H299" i="3"/>
  <c r="A299" i="3"/>
  <c r="O298" i="3"/>
  <c r="J298" i="3"/>
  <c r="K298" i="3"/>
  <c r="L298" i="3" s="1"/>
  <c r="H298" i="3"/>
  <c r="A298" i="3"/>
  <c r="O297" i="3"/>
  <c r="J297" i="3"/>
  <c r="K297" i="3" s="1"/>
  <c r="L297" i="3" s="1"/>
  <c r="H297" i="3"/>
  <c r="A297" i="3"/>
  <c r="O296" i="3"/>
  <c r="J296" i="3"/>
  <c r="K296" i="3" s="1"/>
  <c r="L296" i="3" s="1"/>
  <c r="H296" i="3"/>
  <c r="A296" i="3"/>
  <c r="O295" i="3"/>
  <c r="J295" i="3"/>
  <c r="K295" i="3"/>
  <c r="H295" i="3"/>
  <c r="A295" i="3"/>
  <c r="O294" i="3"/>
  <c r="J294" i="3"/>
  <c r="K294" i="3"/>
  <c r="H294" i="3"/>
  <c r="A294" i="3"/>
  <c r="O293" i="3"/>
  <c r="J293" i="3"/>
  <c r="K293" i="3" s="1"/>
  <c r="H293" i="3"/>
  <c r="A293" i="3"/>
  <c r="O292" i="3"/>
  <c r="J292" i="3"/>
  <c r="K292" i="3" s="1"/>
  <c r="H292" i="3"/>
  <c r="A292" i="3"/>
  <c r="O291" i="3"/>
  <c r="J291" i="3"/>
  <c r="K291" i="3"/>
  <c r="H291" i="3"/>
  <c r="A291" i="3"/>
  <c r="O290" i="3"/>
  <c r="J290" i="3"/>
  <c r="K290" i="3"/>
  <c r="L290" i="3" s="1"/>
  <c r="H290" i="3"/>
  <c r="A290" i="3"/>
  <c r="O289" i="3"/>
  <c r="J289" i="3"/>
  <c r="K289" i="3" s="1"/>
  <c r="L289" i="3" s="1"/>
  <c r="H289" i="3"/>
  <c r="A289" i="3"/>
  <c r="O288" i="3"/>
  <c r="J288" i="3"/>
  <c r="K288" i="3" s="1"/>
  <c r="L288" i="3" s="1"/>
  <c r="H288" i="3"/>
  <c r="A288" i="3"/>
  <c r="O287" i="3"/>
  <c r="J287" i="3"/>
  <c r="K287" i="3"/>
  <c r="H287" i="3"/>
  <c r="A287" i="3"/>
  <c r="O286" i="3"/>
  <c r="J286" i="3"/>
  <c r="K286" i="3"/>
  <c r="H286" i="3"/>
  <c r="A286" i="3"/>
  <c r="O285" i="3"/>
  <c r="J285" i="3"/>
  <c r="K285" i="3" s="1"/>
  <c r="H285" i="3"/>
  <c r="A285" i="3"/>
  <c r="O284" i="3"/>
  <c r="J284" i="3"/>
  <c r="K284" i="3" s="1"/>
  <c r="H284" i="3"/>
  <c r="A284" i="3"/>
  <c r="O283" i="3"/>
  <c r="J283" i="3"/>
  <c r="K283" i="3"/>
  <c r="H283" i="3"/>
  <c r="A283" i="3"/>
  <c r="O282" i="3"/>
  <c r="J282" i="3"/>
  <c r="K282" i="3"/>
  <c r="L282" i="3" s="1"/>
  <c r="H282" i="3"/>
  <c r="A282" i="3"/>
  <c r="O281" i="3"/>
  <c r="J281" i="3"/>
  <c r="K281" i="3" s="1"/>
  <c r="L281" i="3" s="1"/>
  <c r="H281" i="3"/>
  <c r="A281" i="3"/>
  <c r="O280" i="3"/>
  <c r="J280" i="3"/>
  <c r="K280" i="3" s="1"/>
  <c r="L280" i="3" s="1"/>
  <c r="H280" i="3"/>
  <c r="A280" i="3"/>
  <c r="O279" i="3"/>
  <c r="J279" i="3"/>
  <c r="K279" i="3"/>
  <c r="H279" i="3"/>
  <c r="A279" i="3"/>
  <c r="O278" i="3"/>
  <c r="J278" i="3"/>
  <c r="K278" i="3"/>
  <c r="H278" i="3"/>
  <c r="A278" i="3"/>
  <c r="O277" i="3"/>
  <c r="J277" i="3"/>
  <c r="K277" i="3" s="1"/>
  <c r="H277" i="3"/>
  <c r="A277" i="3"/>
  <c r="O276" i="3"/>
  <c r="J276" i="3"/>
  <c r="K276" i="3" s="1"/>
  <c r="H276" i="3"/>
  <c r="A276" i="3"/>
  <c r="O275" i="3"/>
  <c r="J275" i="3"/>
  <c r="K275" i="3"/>
  <c r="H275" i="3"/>
  <c r="A275" i="3"/>
  <c r="O274" i="3"/>
  <c r="J274" i="3"/>
  <c r="K274" i="3"/>
  <c r="L274" i="3" s="1"/>
  <c r="H274" i="3"/>
  <c r="A274" i="3"/>
  <c r="O273" i="3"/>
  <c r="J273" i="3"/>
  <c r="K273" i="3" s="1"/>
  <c r="L273" i="3" s="1"/>
  <c r="H273" i="3"/>
  <c r="A273" i="3"/>
  <c r="O272" i="3"/>
  <c r="J272" i="3"/>
  <c r="K272" i="3" s="1"/>
  <c r="L272" i="3" s="1"/>
  <c r="H272" i="3"/>
  <c r="A272" i="3"/>
  <c r="O271" i="3"/>
  <c r="J271" i="3"/>
  <c r="K271" i="3"/>
  <c r="H271" i="3"/>
  <c r="A271" i="3"/>
  <c r="O270" i="3"/>
  <c r="J270" i="3"/>
  <c r="K270" i="3"/>
  <c r="H270" i="3"/>
  <c r="A270" i="3"/>
  <c r="O269" i="3"/>
  <c r="J269" i="3"/>
  <c r="K269" i="3" s="1"/>
  <c r="H269" i="3"/>
  <c r="A269" i="3"/>
  <c r="O268" i="3"/>
  <c r="J268" i="3"/>
  <c r="K268" i="3" s="1"/>
  <c r="H268" i="3"/>
  <c r="A268" i="3"/>
  <c r="O267" i="3"/>
  <c r="J267" i="3"/>
  <c r="K267" i="3"/>
  <c r="H267" i="3"/>
  <c r="A267" i="3"/>
  <c r="O266" i="3"/>
  <c r="J266" i="3"/>
  <c r="K266" i="3"/>
  <c r="L266" i="3" s="1"/>
  <c r="H266" i="3"/>
  <c r="A266" i="3"/>
  <c r="O265" i="3"/>
  <c r="J265" i="3"/>
  <c r="K265" i="3" s="1"/>
  <c r="L265" i="3" s="1"/>
  <c r="H265" i="3"/>
  <c r="A265" i="3"/>
  <c r="O264" i="3"/>
  <c r="J264" i="3"/>
  <c r="K264" i="3" s="1"/>
  <c r="L264" i="3" s="1"/>
  <c r="H264" i="3"/>
  <c r="A264" i="3"/>
  <c r="O263" i="3"/>
  <c r="J263" i="3"/>
  <c r="K263" i="3"/>
  <c r="H263" i="3"/>
  <c r="A263" i="3"/>
  <c r="O262" i="3"/>
  <c r="J262" i="3"/>
  <c r="K262" i="3"/>
  <c r="H262" i="3"/>
  <c r="A262" i="3"/>
  <c r="O261" i="3"/>
  <c r="J261" i="3"/>
  <c r="K261" i="3" s="1"/>
  <c r="H261" i="3"/>
  <c r="A261" i="3"/>
  <c r="O260" i="3"/>
  <c r="J260" i="3"/>
  <c r="K260" i="3" s="1"/>
  <c r="H260" i="3"/>
  <c r="A260" i="3"/>
  <c r="O259" i="3"/>
  <c r="J259" i="3"/>
  <c r="K259" i="3"/>
  <c r="H259" i="3"/>
  <c r="A259" i="3"/>
  <c r="O258" i="3"/>
  <c r="J258" i="3"/>
  <c r="K258" i="3"/>
  <c r="L258" i="3" s="1"/>
  <c r="H258" i="3"/>
  <c r="A258" i="3"/>
  <c r="O257" i="3"/>
  <c r="J257" i="3"/>
  <c r="K257" i="3" s="1"/>
  <c r="L257" i="3" s="1"/>
  <c r="H257" i="3"/>
  <c r="A257" i="3"/>
  <c r="O256" i="3"/>
  <c r="J256" i="3"/>
  <c r="K256" i="3" s="1"/>
  <c r="H256" i="3"/>
  <c r="A256" i="3"/>
  <c r="O255" i="3"/>
  <c r="J255" i="3"/>
  <c r="K255" i="3"/>
  <c r="H255" i="3"/>
  <c r="A255" i="3"/>
  <c r="O254" i="3"/>
  <c r="J254" i="3"/>
  <c r="K254" i="3"/>
  <c r="H254" i="3"/>
  <c r="A254" i="3"/>
  <c r="O253" i="3"/>
  <c r="J253" i="3"/>
  <c r="K253" i="3" s="1"/>
  <c r="H253" i="3"/>
  <c r="A253" i="3"/>
  <c r="O252" i="3"/>
  <c r="J252" i="3"/>
  <c r="K252" i="3" s="1"/>
  <c r="H252" i="3"/>
  <c r="A252" i="3"/>
  <c r="O251" i="3"/>
  <c r="J251" i="3"/>
  <c r="K251" i="3"/>
  <c r="H251" i="3"/>
  <c r="A251" i="3"/>
  <c r="O250" i="3"/>
  <c r="J250" i="3"/>
  <c r="K250" i="3"/>
  <c r="L250" i="3" s="1"/>
  <c r="H250" i="3"/>
  <c r="A250" i="3"/>
  <c r="O249" i="3"/>
  <c r="J249" i="3"/>
  <c r="K249" i="3" s="1"/>
  <c r="L249" i="3" s="1"/>
  <c r="H249" i="3"/>
  <c r="A249" i="3"/>
  <c r="O248" i="3"/>
  <c r="J248" i="3"/>
  <c r="K248" i="3" s="1"/>
  <c r="L248" i="3" s="1"/>
  <c r="H248" i="3"/>
  <c r="A248" i="3"/>
  <c r="O247" i="3"/>
  <c r="J247" i="3"/>
  <c r="K247" i="3"/>
  <c r="L247" i="3"/>
  <c r="H247" i="3"/>
  <c r="A247" i="3"/>
  <c r="O246" i="3"/>
  <c r="J246" i="3"/>
  <c r="K246" i="3" s="1"/>
  <c r="L246" i="3" s="1"/>
  <c r="H246" i="3"/>
  <c r="A246" i="3"/>
  <c r="O245" i="3"/>
  <c r="J245" i="3"/>
  <c r="K245" i="3"/>
  <c r="L245" i="3"/>
  <c r="H245" i="3"/>
  <c r="A245" i="3"/>
  <c r="O244" i="3"/>
  <c r="J244" i="3"/>
  <c r="K244" i="3" s="1"/>
  <c r="L244" i="3" s="1"/>
  <c r="H244" i="3"/>
  <c r="A244" i="3"/>
  <c r="O243" i="3"/>
  <c r="J243" i="3"/>
  <c r="K243" i="3"/>
  <c r="L243" i="3"/>
  <c r="H243" i="3"/>
  <c r="A243" i="3"/>
  <c r="O242" i="3"/>
  <c r="J242" i="3"/>
  <c r="K242" i="3" s="1"/>
  <c r="L242" i="3" s="1"/>
  <c r="H242" i="3"/>
  <c r="A242" i="3"/>
  <c r="O241" i="3"/>
  <c r="J241" i="3"/>
  <c r="K241" i="3"/>
  <c r="L241" i="3"/>
  <c r="H241" i="3"/>
  <c r="A241" i="3"/>
  <c r="O240" i="3"/>
  <c r="J240" i="3"/>
  <c r="K240" i="3" s="1"/>
  <c r="L240" i="3" s="1"/>
  <c r="H240" i="3"/>
  <c r="A240" i="3"/>
  <c r="O239" i="3"/>
  <c r="J239" i="3"/>
  <c r="K239" i="3"/>
  <c r="H239" i="3"/>
  <c r="A239" i="3"/>
  <c r="O238" i="3"/>
  <c r="J238" i="3"/>
  <c r="K238" i="3"/>
  <c r="H238" i="3"/>
  <c r="A238" i="3"/>
  <c r="O237" i="3"/>
  <c r="J237" i="3"/>
  <c r="K237" i="3" s="1"/>
  <c r="H237" i="3"/>
  <c r="A237" i="3"/>
  <c r="O236" i="3"/>
  <c r="J236" i="3"/>
  <c r="K236" i="3" s="1"/>
  <c r="H236" i="3"/>
  <c r="A236" i="3"/>
  <c r="O235" i="3"/>
  <c r="J235" i="3"/>
  <c r="K235" i="3"/>
  <c r="H235" i="3"/>
  <c r="A235" i="3"/>
  <c r="O234" i="3"/>
  <c r="J234" i="3"/>
  <c r="K234" i="3"/>
  <c r="H234" i="3"/>
  <c r="A234" i="3"/>
  <c r="O233" i="3"/>
  <c r="J233" i="3"/>
  <c r="K233" i="3"/>
  <c r="H233" i="3"/>
  <c r="A233" i="3"/>
  <c r="O232" i="3"/>
  <c r="J232" i="3"/>
  <c r="K232" i="3" s="1"/>
  <c r="H232" i="3"/>
  <c r="A232" i="3"/>
  <c r="O231" i="3"/>
  <c r="J231" i="3"/>
  <c r="K231" i="3"/>
  <c r="H231" i="3"/>
  <c r="A231" i="3"/>
  <c r="O230" i="3"/>
  <c r="J230" i="3"/>
  <c r="K230" i="3"/>
  <c r="H230" i="3"/>
  <c r="A230" i="3"/>
  <c r="O229" i="3"/>
  <c r="J229" i="3"/>
  <c r="K229" i="3" s="1"/>
  <c r="H229" i="3"/>
  <c r="A229" i="3"/>
  <c r="O228" i="3"/>
  <c r="J228" i="3"/>
  <c r="K228" i="3" s="1"/>
  <c r="H228" i="3"/>
  <c r="A228" i="3"/>
  <c r="O227" i="3"/>
  <c r="J227" i="3"/>
  <c r="K227" i="3"/>
  <c r="H227" i="3"/>
  <c r="A227" i="3"/>
  <c r="O226" i="3"/>
  <c r="J226" i="3"/>
  <c r="K226" i="3"/>
  <c r="H226" i="3"/>
  <c r="A226" i="3"/>
  <c r="O225" i="3"/>
  <c r="J225" i="3"/>
  <c r="K225" i="3"/>
  <c r="H225" i="3"/>
  <c r="A225" i="3"/>
  <c r="O224" i="3"/>
  <c r="J224" i="3"/>
  <c r="K224" i="3" s="1"/>
  <c r="H224" i="3"/>
  <c r="A224" i="3"/>
  <c r="O223" i="3"/>
  <c r="J223" i="3"/>
  <c r="K223" i="3"/>
  <c r="H223" i="3"/>
  <c r="A223" i="3"/>
  <c r="O222" i="3"/>
  <c r="J222" i="3"/>
  <c r="K222" i="3"/>
  <c r="H222" i="3"/>
  <c r="A222" i="3"/>
  <c r="O221" i="3"/>
  <c r="J221" i="3"/>
  <c r="K221" i="3" s="1"/>
  <c r="L221" i="3" s="1"/>
  <c r="H221" i="3"/>
  <c r="A221" i="3"/>
  <c r="O220" i="3"/>
  <c r="J220" i="3"/>
  <c r="K220" i="3" s="1"/>
  <c r="H220" i="3"/>
  <c r="A220" i="3"/>
  <c r="O219" i="3"/>
  <c r="J219" i="3"/>
  <c r="K219" i="3"/>
  <c r="H219" i="3"/>
  <c r="A219" i="3"/>
  <c r="O218" i="3"/>
  <c r="J218" i="3"/>
  <c r="K218" i="3"/>
  <c r="H218" i="3"/>
  <c r="A218" i="3"/>
  <c r="O217" i="3"/>
  <c r="J217" i="3"/>
  <c r="K217" i="3"/>
  <c r="H217" i="3"/>
  <c r="A217" i="3"/>
  <c r="O216" i="3"/>
  <c r="J216" i="3"/>
  <c r="K216" i="3" s="1"/>
  <c r="H216" i="3"/>
  <c r="A216" i="3"/>
  <c r="O215" i="3"/>
  <c r="J215" i="3"/>
  <c r="K215" i="3"/>
  <c r="L215" i="3"/>
  <c r="H215" i="3"/>
  <c r="A215" i="3"/>
  <c r="O214" i="3"/>
  <c r="J214" i="3"/>
  <c r="K214" i="3" s="1"/>
  <c r="H214" i="3"/>
  <c r="A214" i="3"/>
  <c r="O213" i="3"/>
  <c r="J213" i="3"/>
  <c r="K213" i="3" s="1"/>
  <c r="H213" i="3"/>
  <c r="A213" i="3"/>
  <c r="O212" i="3"/>
  <c r="J212" i="3"/>
  <c r="K212" i="3"/>
  <c r="H212" i="3"/>
  <c r="A212" i="3"/>
  <c r="O211" i="3"/>
  <c r="J211" i="3"/>
  <c r="K211" i="3"/>
  <c r="H211" i="3"/>
  <c r="A211" i="3"/>
  <c r="O210" i="3"/>
  <c r="J210" i="3"/>
  <c r="K210" i="3"/>
  <c r="L210" i="3" s="1"/>
  <c r="H210" i="3"/>
  <c r="A210" i="3"/>
  <c r="O209" i="3"/>
  <c r="J209" i="3"/>
  <c r="K209" i="3" s="1"/>
  <c r="H209" i="3"/>
  <c r="A209" i="3"/>
  <c r="O208" i="3"/>
  <c r="J208" i="3"/>
  <c r="K208" i="3"/>
  <c r="H208" i="3"/>
  <c r="A208" i="3"/>
  <c r="O207" i="3"/>
  <c r="J207" i="3"/>
  <c r="K207" i="3"/>
  <c r="L207" i="3" s="1"/>
  <c r="H207" i="3"/>
  <c r="A207" i="3"/>
  <c r="O206" i="3"/>
  <c r="J206" i="3"/>
  <c r="K206" i="3" s="1"/>
  <c r="H206" i="3"/>
  <c r="A206" i="3"/>
  <c r="O205" i="3"/>
  <c r="J205" i="3"/>
  <c r="K205" i="3"/>
  <c r="H205" i="3"/>
  <c r="A205" i="3"/>
  <c r="O204" i="3"/>
  <c r="J204" i="3"/>
  <c r="K204" i="3"/>
  <c r="H204" i="3"/>
  <c r="A204" i="3"/>
  <c r="O203" i="3"/>
  <c r="J203" i="3"/>
  <c r="K203" i="3"/>
  <c r="H203" i="3"/>
  <c r="A203" i="3"/>
  <c r="O202" i="3"/>
  <c r="J202" i="3"/>
  <c r="K202" i="3" s="1"/>
  <c r="H202" i="3"/>
  <c r="A202" i="3"/>
  <c r="O201" i="3"/>
  <c r="J201" i="3"/>
  <c r="K201" i="3"/>
  <c r="H201" i="3"/>
  <c r="A201" i="3"/>
  <c r="O200" i="3"/>
  <c r="J200" i="3"/>
  <c r="K200" i="3"/>
  <c r="H200" i="3"/>
  <c r="A200" i="3"/>
  <c r="O199" i="3"/>
  <c r="J199" i="3"/>
  <c r="K199" i="3" s="1"/>
  <c r="L199" i="3" s="1"/>
  <c r="H199" i="3"/>
  <c r="A199" i="3"/>
  <c r="O198" i="3"/>
  <c r="J198" i="3"/>
  <c r="K198" i="3"/>
  <c r="L198" i="3"/>
  <c r="H198" i="3"/>
  <c r="A198" i="3"/>
  <c r="O197" i="3"/>
  <c r="J197" i="3"/>
  <c r="K197" i="3"/>
  <c r="L197" i="3" s="1"/>
  <c r="H197" i="3"/>
  <c r="A197" i="3"/>
  <c r="O196" i="3"/>
  <c r="J196" i="3"/>
  <c r="K196" i="3"/>
  <c r="L196" i="3"/>
  <c r="H196" i="3"/>
  <c r="A196" i="3"/>
  <c r="O195" i="3"/>
  <c r="J195" i="3"/>
  <c r="K195" i="3" s="1"/>
  <c r="L195" i="3" s="1"/>
  <c r="H195" i="3"/>
  <c r="A195" i="3"/>
  <c r="O194" i="3"/>
  <c r="J194" i="3"/>
  <c r="K194" i="3"/>
  <c r="L194" i="3"/>
  <c r="H194" i="3"/>
  <c r="A194" i="3"/>
  <c r="O193" i="3"/>
  <c r="J193" i="3"/>
  <c r="K193" i="3"/>
  <c r="L193" i="3" s="1"/>
  <c r="H193" i="3"/>
  <c r="A193" i="3"/>
  <c r="O192" i="3"/>
  <c r="J192" i="3"/>
  <c r="K192" i="3"/>
  <c r="L192" i="3"/>
  <c r="H192" i="3"/>
  <c r="A192" i="3"/>
  <c r="O191" i="3"/>
  <c r="J191" i="3"/>
  <c r="K191" i="3" s="1"/>
  <c r="L191" i="3" s="1"/>
  <c r="H191" i="3"/>
  <c r="A191" i="3"/>
  <c r="O190" i="3"/>
  <c r="J190" i="3"/>
  <c r="K190" i="3"/>
  <c r="L190" i="3"/>
  <c r="H190" i="3"/>
  <c r="A190" i="3"/>
  <c r="O189" i="3"/>
  <c r="J189" i="3"/>
  <c r="K189" i="3"/>
  <c r="L189" i="3" s="1"/>
  <c r="H189" i="3"/>
  <c r="A189" i="3"/>
  <c r="O188" i="3"/>
  <c r="J188" i="3"/>
  <c r="K188" i="3" s="1"/>
  <c r="L188" i="3" s="1"/>
  <c r="H188" i="3"/>
  <c r="A188" i="3"/>
  <c r="O187" i="3"/>
  <c r="J187" i="3"/>
  <c r="K187" i="3"/>
  <c r="L187" i="3"/>
  <c r="H187" i="3"/>
  <c r="A187" i="3"/>
  <c r="O186" i="3"/>
  <c r="J186" i="3"/>
  <c r="K186" i="3" s="1"/>
  <c r="H186" i="3"/>
  <c r="A186" i="3"/>
  <c r="O185" i="3"/>
  <c r="J185" i="3"/>
  <c r="K185" i="3" s="1"/>
  <c r="H185" i="3"/>
  <c r="A185" i="3"/>
  <c r="O184" i="3"/>
  <c r="J184" i="3"/>
  <c r="K184" i="3"/>
  <c r="H184" i="3"/>
  <c r="A184" i="3"/>
  <c r="O183" i="3"/>
  <c r="J183" i="3"/>
  <c r="K183" i="3"/>
  <c r="H183" i="3"/>
  <c r="A183" i="3"/>
  <c r="O182" i="3"/>
  <c r="J182" i="3"/>
  <c r="K182" i="3"/>
  <c r="L182" i="3" s="1"/>
  <c r="H182" i="3"/>
  <c r="A182" i="3"/>
  <c r="O181" i="3"/>
  <c r="J181" i="3"/>
  <c r="K181" i="3"/>
  <c r="L181" i="3"/>
  <c r="H181" i="3"/>
  <c r="A181" i="3"/>
  <c r="O180" i="3"/>
  <c r="J180" i="3"/>
  <c r="K180" i="3" s="1"/>
  <c r="L180" i="3" s="1"/>
  <c r="H180" i="3"/>
  <c r="A180" i="3"/>
  <c r="O179" i="3"/>
  <c r="J179" i="3"/>
  <c r="K179" i="3"/>
  <c r="L179" i="3"/>
  <c r="H179" i="3"/>
  <c r="A179" i="3"/>
  <c r="O178" i="3"/>
  <c r="J178" i="3"/>
  <c r="K178" i="3"/>
  <c r="L178" i="3" s="1"/>
  <c r="H178" i="3"/>
  <c r="A178" i="3"/>
  <c r="O177" i="3"/>
  <c r="J177" i="3"/>
  <c r="K177" i="3"/>
  <c r="L177" i="3"/>
  <c r="H177" i="3"/>
  <c r="A177" i="3"/>
  <c r="O176" i="3"/>
  <c r="J176" i="3"/>
  <c r="K176" i="3" s="1"/>
  <c r="L176" i="3" s="1"/>
  <c r="H176" i="3"/>
  <c r="A176" i="3"/>
  <c r="O175" i="3"/>
  <c r="J175" i="3"/>
  <c r="K175" i="3"/>
  <c r="L175" i="3"/>
  <c r="H175" i="3"/>
  <c r="A175" i="3"/>
  <c r="O174" i="3"/>
  <c r="J174" i="3"/>
  <c r="K174" i="3"/>
  <c r="L174" i="3" s="1"/>
  <c r="H174" i="3"/>
  <c r="A174" i="3"/>
  <c r="O173" i="3"/>
  <c r="J173" i="3"/>
  <c r="K173" i="3"/>
  <c r="L173" i="3"/>
  <c r="H173" i="3"/>
  <c r="A173" i="3"/>
  <c r="O172" i="3"/>
  <c r="J172" i="3"/>
  <c r="K172" i="3" s="1"/>
  <c r="L172" i="3" s="1"/>
  <c r="H172" i="3"/>
  <c r="A172" i="3"/>
  <c r="O171" i="3"/>
  <c r="J171" i="3"/>
  <c r="K171" i="3"/>
  <c r="L171" i="3"/>
  <c r="H171" i="3"/>
  <c r="A171" i="3"/>
  <c r="O170" i="3"/>
  <c r="J170" i="3"/>
  <c r="K170" i="3"/>
  <c r="L170" i="3" s="1"/>
  <c r="H170" i="3"/>
  <c r="A170" i="3"/>
  <c r="O169" i="3"/>
  <c r="J169" i="3"/>
  <c r="K169" i="3"/>
  <c r="L169" i="3"/>
  <c r="H169" i="3"/>
  <c r="A169" i="3"/>
  <c r="O168" i="3"/>
  <c r="J168" i="3"/>
  <c r="K168" i="3" s="1"/>
  <c r="L168" i="3" s="1"/>
  <c r="H168" i="3"/>
  <c r="A168" i="3"/>
  <c r="O167" i="3"/>
  <c r="J167" i="3"/>
  <c r="K167" i="3"/>
  <c r="L167" i="3"/>
  <c r="H167" i="3"/>
  <c r="A167" i="3"/>
  <c r="O166" i="3"/>
  <c r="J166" i="3"/>
  <c r="K166" i="3"/>
  <c r="L166" i="3" s="1"/>
  <c r="H166" i="3"/>
  <c r="A166" i="3"/>
  <c r="O165" i="3"/>
  <c r="J165" i="3"/>
  <c r="K165" i="3"/>
  <c r="L165" i="3"/>
  <c r="H165" i="3"/>
  <c r="A165" i="3"/>
  <c r="O164" i="3"/>
  <c r="J164" i="3"/>
  <c r="K164" i="3" s="1"/>
  <c r="H164" i="3"/>
  <c r="A164" i="3"/>
  <c r="O163" i="3"/>
  <c r="J163" i="3"/>
  <c r="K163" i="3" s="1"/>
  <c r="H163" i="3"/>
  <c r="A163" i="3"/>
  <c r="O162" i="3"/>
  <c r="J162" i="3"/>
  <c r="K162" i="3"/>
  <c r="H162" i="3"/>
  <c r="A162" i="3"/>
  <c r="O161" i="3"/>
  <c r="J161" i="3"/>
  <c r="K161" i="3"/>
  <c r="H161" i="3"/>
  <c r="A161" i="3"/>
  <c r="O160" i="3"/>
  <c r="J160" i="3"/>
  <c r="K160" i="3"/>
  <c r="L160" i="3" s="1"/>
  <c r="H160" i="3"/>
  <c r="A160" i="3"/>
  <c r="O159" i="3"/>
  <c r="J159" i="3"/>
  <c r="K159" i="3"/>
  <c r="L159" i="3"/>
  <c r="H159" i="3"/>
  <c r="A159" i="3"/>
  <c r="O158" i="3"/>
  <c r="J158" i="3"/>
  <c r="K158" i="3" s="1"/>
  <c r="L158" i="3" s="1"/>
  <c r="H158" i="3"/>
  <c r="A158" i="3"/>
  <c r="O157" i="3"/>
  <c r="J157" i="3"/>
  <c r="K157" i="3"/>
  <c r="L157" i="3"/>
  <c r="H157" i="3"/>
  <c r="A157" i="3"/>
  <c r="O156" i="3"/>
  <c r="J156" i="3"/>
  <c r="K156" i="3"/>
  <c r="L156" i="3" s="1"/>
  <c r="H156" i="3"/>
  <c r="A156" i="3"/>
  <c r="O155" i="3"/>
  <c r="J155" i="3"/>
  <c r="K155" i="3"/>
  <c r="L155" i="3"/>
  <c r="H155" i="3"/>
  <c r="A155" i="3"/>
  <c r="O154" i="3"/>
  <c r="J154" i="3"/>
  <c r="K154" i="3" s="1"/>
  <c r="L154" i="3" s="1"/>
  <c r="H154" i="3"/>
  <c r="A154" i="3"/>
  <c r="O153" i="3"/>
  <c r="J153" i="3"/>
  <c r="K153" i="3"/>
  <c r="L153" i="3"/>
  <c r="H153" i="3"/>
  <c r="A153" i="3"/>
  <c r="O152" i="3"/>
  <c r="J152" i="3"/>
  <c r="K152" i="3"/>
  <c r="L152" i="3" s="1"/>
  <c r="H152" i="3"/>
  <c r="A152" i="3"/>
  <c r="O151" i="3"/>
  <c r="J151" i="3"/>
  <c r="K151" i="3"/>
  <c r="L151" i="3"/>
  <c r="H151" i="3"/>
  <c r="A151" i="3"/>
  <c r="O150" i="3"/>
  <c r="J150" i="3"/>
  <c r="K150" i="3" s="1"/>
  <c r="L150" i="3" s="1"/>
  <c r="H150" i="3"/>
  <c r="A150" i="3"/>
  <c r="O149" i="3"/>
  <c r="J149" i="3"/>
  <c r="K149" i="3"/>
  <c r="L149" i="3"/>
  <c r="H149" i="3"/>
  <c r="A149" i="3"/>
  <c r="O148" i="3"/>
  <c r="J148" i="3"/>
  <c r="K148" i="3"/>
  <c r="L148" i="3" s="1"/>
  <c r="H148" i="3"/>
  <c r="A148" i="3"/>
  <c r="O147" i="3"/>
  <c r="J147" i="3"/>
  <c r="K147" i="3"/>
  <c r="L147" i="3"/>
  <c r="H147" i="3"/>
  <c r="A147" i="3"/>
  <c r="O146" i="3"/>
  <c r="J146" i="3"/>
  <c r="K146" i="3" s="1"/>
  <c r="L146" i="3" s="1"/>
  <c r="H146" i="3"/>
  <c r="A146" i="3"/>
  <c r="O145" i="3"/>
  <c r="J145" i="3"/>
  <c r="K145" i="3"/>
  <c r="L145" i="3"/>
  <c r="H145" i="3"/>
  <c r="A145" i="3"/>
  <c r="O144" i="3"/>
  <c r="J144" i="3"/>
  <c r="K144" i="3"/>
  <c r="L144" i="3" s="1"/>
  <c r="H144" i="3"/>
  <c r="A144" i="3"/>
  <c r="O143" i="3"/>
  <c r="J143" i="3"/>
  <c r="K143" i="3"/>
  <c r="L143" i="3"/>
  <c r="H143" i="3"/>
  <c r="A143" i="3"/>
  <c r="O142" i="3"/>
  <c r="J142" i="3"/>
  <c r="K142" i="3" s="1"/>
  <c r="L142" i="3" s="1"/>
  <c r="H142" i="3"/>
  <c r="A142" i="3"/>
  <c r="O141" i="3"/>
  <c r="J141" i="3"/>
  <c r="K141" i="3"/>
  <c r="L141" i="3"/>
  <c r="H141" i="3"/>
  <c r="A141" i="3"/>
  <c r="O140" i="3"/>
  <c r="J140" i="3"/>
  <c r="K140" i="3"/>
  <c r="L140" i="3" s="1"/>
  <c r="H140" i="3"/>
  <c r="A140" i="3"/>
  <c r="O139" i="3"/>
  <c r="J139" i="3"/>
  <c r="K139" i="3"/>
  <c r="L139" i="3"/>
  <c r="H139" i="3"/>
  <c r="A139" i="3"/>
  <c r="O138" i="3"/>
  <c r="J138" i="3"/>
  <c r="K138" i="3" s="1"/>
  <c r="L138" i="3" s="1"/>
  <c r="H138" i="3"/>
  <c r="A138" i="3"/>
  <c r="O137" i="3"/>
  <c r="J137" i="3"/>
  <c r="K137" i="3"/>
  <c r="L137" i="3"/>
  <c r="H137" i="3"/>
  <c r="A137" i="3"/>
  <c r="O136" i="3"/>
  <c r="J136" i="3"/>
  <c r="K136" i="3"/>
  <c r="L136" i="3" s="1"/>
  <c r="H136" i="3"/>
  <c r="A136" i="3"/>
  <c r="O135" i="3"/>
  <c r="J135" i="3"/>
  <c r="K135" i="3" s="1"/>
  <c r="L135" i="3" s="1"/>
  <c r="H135" i="3"/>
  <c r="A135" i="3"/>
  <c r="O134" i="3"/>
  <c r="J134" i="3"/>
  <c r="K134" i="3" s="1"/>
  <c r="L134" i="3" s="1"/>
  <c r="H134" i="3"/>
  <c r="A134" i="3"/>
  <c r="O133" i="3"/>
  <c r="J133" i="3"/>
  <c r="K133" i="3" s="1"/>
  <c r="L133" i="3" s="1"/>
  <c r="H133" i="3"/>
  <c r="A133" i="3"/>
  <c r="O132" i="3"/>
  <c r="J132" i="3"/>
  <c r="K132" i="3" s="1"/>
  <c r="L132" i="3"/>
  <c r="H132" i="3"/>
  <c r="A132" i="3"/>
  <c r="O131" i="3"/>
  <c r="J131" i="3"/>
  <c r="K131" i="3" s="1"/>
  <c r="L131" i="3" s="1"/>
  <c r="H131" i="3"/>
  <c r="A131" i="3"/>
  <c r="O130" i="3"/>
  <c r="J130" i="3"/>
  <c r="K130" i="3" s="1"/>
  <c r="L130" i="3" s="1"/>
  <c r="H130" i="3"/>
  <c r="A130" i="3"/>
  <c r="O129" i="3"/>
  <c r="J129" i="3"/>
  <c r="K129" i="3" s="1"/>
  <c r="L129" i="3" s="1"/>
  <c r="H129" i="3"/>
  <c r="A129" i="3"/>
  <c r="O128" i="3"/>
  <c r="J128" i="3"/>
  <c r="K128" i="3" s="1"/>
  <c r="L128" i="3"/>
  <c r="H128" i="3"/>
  <c r="A128" i="3"/>
  <c r="O127" i="3"/>
  <c r="J127" i="3"/>
  <c r="K127" i="3" s="1"/>
  <c r="L127" i="3" s="1"/>
  <c r="H127" i="3"/>
  <c r="A127" i="3"/>
  <c r="O126" i="3"/>
  <c r="J126" i="3"/>
  <c r="K126" i="3" s="1"/>
  <c r="L126" i="3" s="1"/>
  <c r="H126" i="3"/>
  <c r="A126" i="3"/>
  <c r="O125" i="3"/>
  <c r="J125" i="3"/>
  <c r="K125" i="3" s="1"/>
  <c r="L125" i="3" s="1"/>
  <c r="H125" i="3"/>
  <c r="A125" i="3"/>
  <c r="O124" i="3"/>
  <c r="J124" i="3"/>
  <c r="K124" i="3" s="1"/>
  <c r="L124" i="3"/>
  <c r="H124" i="3"/>
  <c r="A124" i="3"/>
  <c r="O123" i="3"/>
  <c r="J123" i="3"/>
  <c r="K123" i="3" s="1"/>
  <c r="L123" i="3" s="1"/>
  <c r="H123" i="3"/>
  <c r="A123" i="3"/>
  <c r="O122" i="3"/>
  <c r="J122" i="3"/>
  <c r="K122" i="3" s="1"/>
  <c r="L122" i="3" s="1"/>
  <c r="H122" i="3"/>
  <c r="A122" i="3"/>
  <c r="O121" i="3"/>
  <c r="J121" i="3"/>
  <c r="K121" i="3" s="1"/>
  <c r="L121" i="3" s="1"/>
  <c r="H121" i="3"/>
  <c r="A121" i="3"/>
  <c r="O120" i="3"/>
  <c r="J120" i="3"/>
  <c r="K120" i="3" s="1"/>
  <c r="L120" i="3"/>
  <c r="H120" i="3"/>
  <c r="A120" i="3"/>
  <c r="O119" i="3"/>
  <c r="J119" i="3"/>
  <c r="K119" i="3" s="1"/>
  <c r="L119" i="3" s="1"/>
  <c r="H119" i="3"/>
  <c r="A119" i="3"/>
  <c r="O118" i="3"/>
  <c r="J118" i="3"/>
  <c r="K118" i="3" s="1"/>
  <c r="L118" i="3" s="1"/>
  <c r="H118" i="3"/>
  <c r="A118" i="3"/>
  <c r="O117" i="3"/>
  <c r="J117" i="3"/>
  <c r="K117" i="3" s="1"/>
  <c r="L117" i="3" s="1"/>
  <c r="H117" i="3"/>
  <c r="A117" i="3"/>
  <c r="O116" i="3"/>
  <c r="J116" i="3"/>
  <c r="K116" i="3" s="1"/>
  <c r="L116" i="3"/>
  <c r="H116" i="3"/>
  <c r="A116" i="3"/>
  <c r="O115" i="3"/>
  <c r="J115" i="3"/>
  <c r="K115" i="3" s="1"/>
  <c r="L115" i="3" s="1"/>
  <c r="H115" i="3"/>
  <c r="A115" i="3"/>
  <c r="O114" i="3"/>
  <c r="J114" i="3"/>
  <c r="K114" i="3" s="1"/>
  <c r="L114" i="3" s="1"/>
  <c r="H114" i="3"/>
  <c r="A114" i="3"/>
  <c r="O113" i="3"/>
  <c r="J113" i="3"/>
  <c r="K113" i="3" s="1"/>
  <c r="L113" i="3" s="1"/>
  <c r="H113" i="3"/>
  <c r="A113" i="3"/>
  <c r="O112" i="3"/>
  <c r="J112" i="3"/>
  <c r="K112" i="3" s="1"/>
  <c r="L112" i="3"/>
  <c r="H112" i="3"/>
  <c r="A112" i="3"/>
  <c r="O111" i="3"/>
  <c r="J111" i="3"/>
  <c r="K111" i="3" s="1"/>
  <c r="L111" i="3" s="1"/>
  <c r="H111" i="3"/>
  <c r="A111" i="3"/>
  <c r="O110" i="3"/>
  <c r="J110" i="3"/>
  <c r="K110" i="3" s="1"/>
  <c r="L110" i="3" s="1"/>
  <c r="H110" i="3"/>
  <c r="A110" i="3"/>
  <c r="O109" i="3"/>
  <c r="J109" i="3"/>
  <c r="K109" i="3" s="1"/>
  <c r="L109" i="3" s="1"/>
  <c r="H109" i="3"/>
  <c r="A109" i="3"/>
  <c r="O108" i="3"/>
  <c r="J108" i="3"/>
  <c r="K108" i="3" s="1"/>
  <c r="L108" i="3"/>
  <c r="H108" i="3"/>
  <c r="A108" i="3"/>
  <c r="O107" i="3"/>
  <c r="J107" i="3"/>
  <c r="K107" i="3" s="1"/>
  <c r="L107" i="3" s="1"/>
  <c r="H107" i="3"/>
  <c r="A107" i="3"/>
  <c r="O106" i="3"/>
  <c r="J106" i="3"/>
  <c r="K106" i="3" s="1"/>
  <c r="L106" i="3" s="1"/>
  <c r="H106" i="3"/>
  <c r="A106" i="3"/>
  <c r="O105" i="3"/>
  <c r="J105" i="3"/>
  <c r="K105" i="3" s="1"/>
  <c r="L105" i="3" s="1"/>
  <c r="H105" i="3"/>
  <c r="A105" i="3"/>
  <c r="O104" i="3"/>
  <c r="J104" i="3"/>
  <c r="K104" i="3" s="1"/>
  <c r="L104" i="3"/>
  <c r="H104" i="3"/>
  <c r="A104" i="3"/>
  <c r="O103" i="3"/>
  <c r="J103" i="3"/>
  <c r="K103" i="3" s="1"/>
  <c r="L103" i="3" s="1"/>
  <c r="H103" i="3"/>
  <c r="A103" i="3"/>
  <c r="O102" i="3"/>
  <c r="J102" i="3"/>
  <c r="K102" i="3" s="1"/>
  <c r="L102" i="3" s="1"/>
  <c r="H102" i="3"/>
  <c r="A102" i="3"/>
  <c r="O101" i="3"/>
  <c r="J101" i="3"/>
  <c r="K101" i="3" s="1"/>
  <c r="L101" i="3" s="1"/>
  <c r="H101" i="3"/>
  <c r="A101" i="3"/>
  <c r="O100" i="3"/>
  <c r="J100" i="3"/>
  <c r="K100" i="3" s="1"/>
  <c r="L100" i="3"/>
  <c r="H100" i="3"/>
  <c r="A100" i="3"/>
  <c r="O99" i="3"/>
  <c r="J99" i="3"/>
  <c r="K99" i="3" s="1"/>
  <c r="L99" i="3" s="1"/>
  <c r="H99" i="3"/>
  <c r="A99" i="3"/>
  <c r="O98" i="3"/>
  <c r="J98" i="3"/>
  <c r="K98" i="3" s="1"/>
  <c r="L98" i="3" s="1"/>
  <c r="H98" i="3"/>
  <c r="A98" i="3"/>
  <c r="O97" i="3"/>
  <c r="J97" i="3"/>
  <c r="K97" i="3" s="1"/>
  <c r="L97" i="3" s="1"/>
  <c r="H97" i="3"/>
  <c r="A97" i="3"/>
  <c r="O96" i="3"/>
  <c r="J96" i="3"/>
  <c r="K96" i="3" s="1"/>
  <c r="L96" i="3"/>
  <c r="H96" i="3"/>
  <c r="A96" i="3"/>
  <c r="O95" i="3"/>
  <c r="J95" i="3"/>
  <c r="K95" i="3" s="1"/>
  <c r="L95" i="3" s="1"/>
  <c r="H95" i="3"/>
  <c r="A95" i="3"/>
  <c r="O94" i="3"/>
  <c r="J94" i="3"/>
  <c r="K94" i="3" s="1"/>
  <c r="L94" i="3" s="1"/>
  <c r="H94" i="3"/>
  <c r="A94" i="3"/>
  <c r="O93" i="3"/>
  <c r="J93" i="3"/>
  <c r="K93" i="3" s="1"/>
  <c r="L93" i="3" s="1"/>
  <c r="H93" i="3"/>
  <c r="A93" i="3"/>
  <c r="O92" i="3"/>
  <c r="J92" i="3"/>
  <c r="K92" i="3" s="1"/>
  <c r="L92" i="3"/>
  <c r="H92" i="3"/>
  <c r="A92" i="3"/>
  <c r="O91" i="3"/>
  <c r="J91" i="3"/>
  <c r="K91" i="3" s="1"/>
  <c r="L91" i="3" s="1"/>
  <c r="H91" i="3"/>
  <c r="A91" i="3"/>
  <c r="O90" i="3"/>
  <c r="J90" i="3"/>
  <c r="K90" i="3" s="1"/>
  <c r="L90" i="3" s="1"/>
  <c r="H90" i="3"/>
  <c r="A90" i="3"/>
  <c r="O89" i="3"/>
  <c r="J89" i="3"/>
  <c r="K89" i="3" s="1"/>
  <c r="L89" i="3" s="1"/>
  <c r="H89" i="3"/>
  <c r="A89" i="3"/>
  <c r="O88" i="3"/>
  <c r="J88" i="3"/>
  <c r="K88" i="3" s="1"/>
  <c r="L88" i="3"/>
  <c r="H88" i="3"/>
  <c r="A88" i="3"/>
  <c r="O87" i="3"/>
  <c r="J87" i="3"/>
  <c r="K87" i="3" s="1"/>
  <c r="L87" i="3" s="1"/>
  <c r="H87" i="3"/>
  <c r="A87" i="3"/>
  <c r="O86" i="3"/>
  <c r="J86" i="3"/>
  <c r="K86" i="3" s="1"/>
  <c r="L86" i="3" s="1"/>
  <c r="H86" i="3"/>
  <c r="A86" i="3"/>
  <c r="O85" i="3"/>
  <c r="J85" i="3"/>
  <c r="K85" i="3" s="1"/>
  <c r="L85" i="3" s="1"/>
  <c r="H85" i="3"/>
  <c r="A85" i="3"/>
  <c r="O84" i="3"/>
  <c r="J84" i="3"/>
  <c r="K84" i="3" s="1"/>
  <c r="L84" i="3"/>
  <c r="H84" i="3"/>
  <c r="A84" i="3"/>
  <c r="O83" i="3"/>
  <c r="J83" i="3"/>
  <c r="K83" i="3" s="1"/>
  <c r="L83" i="3" s="1"/>
  <c r="H83" i="3"/>
  <c r="A83" i="3"/>
  <c r="O82" i="3"/>
  <c r="J82" i="3"/>
  <c r="K82" i="3" s="1"/>
  <c r="L82" i="3" s="1"/>
  <c r="H82" i="3"/>
  <c r="A82" i="3"/>
  <c r="O81" i="3"/>
  <c r="J81" i="3"/>
  <c r="K81" i="3" s="1"/>
  <c r="L81" i="3" s="1"/>
  <c r="H81" i="3"/>
  <c r="A81" i="3"/>
  <c r="O80" i="3"/>
  <c r="J80" i="3"/>
  <c r="K80" i="3" s="1"/>
  <c r="L80" i="3"/>
  <c r="H80" i="3"/>
  <c r="A80" i="3"/>
  <c r="O79" i="3"/>
  <c r="J79" i="3"/>
  <c r="K79" i="3" s="1"/>
  <c r="L79" i="3" s="1"/>
  <c r="H79" i="3"/>
  <c r="A79" i="3"/>
  <c r="O78" i="3"/>
  <c r="J78" i="3"/>
  <c r="K78" i="3" s="1"/>
  <c r="L78" i="3" s="1"/>
  <c r="H78" i="3"/>
  <c r="A78" i="3"/>
  <c r="O77" i="3"/>
  <c r="J77" i="3"/>
  <c r="K77" i="3" s="1"/>
  <c r="L77" i="3" s="1"/>
  <c r="H77" i="3"/>
  <c r="A77" i="3"/>
  <c r="O76" i="3"/>
  <c r="J76" i="3"/>
  <c r="K76" i="3" s="1"/>
  <c r="L76" i="3"/>
  <c r="H76" i="3"/>
  <c r="A76" i="3"/>
  <c r="O75" i="3"/>
  <c r="J75" i="3"/>
  <c r="K75" i="3" s="1"/>
  <c r="L75" i="3" s="1"/>
  <c r="H75" i="3"/>
  <c r="A75" i="3"/>
  <c r="O74" i="3"/>
  <c r="J74" i="3"/>
  <c r="K74" i="3" s="1"/>
  <c r="L74" i="3" s="1"/>
  <c r="H74" i="3"/>
  <c r="A74" i="3"/>
  <c r="O73" i="3"/>
  <c r="J73" i="3"/>
  <c r="K73" i="3" s="1"/>
  <c r="L73" i="3" s="1"/>
  <c r="H73" i="3"/>
  <c r="A73" i="3"/>
  <c r="O72" i="3"/>
  <c r="J72" i="3"/>
  <c r="K72" i="3" s="1"/>
  <c r="L72" i="3"/>
  <c r="H72" i="3"/>
  <c r="A72" i="3"/>
  <c r="O71" i="3"/>
  <c r="J71" i="3"/>
  <c r="K71" i="3" s="1"/>
  <c r="L71" i="3" s="1"/>
  <c r="H71" i="3"/>
  <c r="A71" i="3"/>
  <c r="O70" i="3"/>
  <c r="J70" i="3"/>
  <c r="K70" i="3" s="1"/>
  <c r="L70" i="3" s="1"/>
  <c r="H70" i="3"/>
  <c r="A70" i="3"/>
  <c r="O69" i="3"/>
  <c r="J69" i="3"/>
  <c r="K69" i="3" s="1"/>
  <c r="L69" i="3" s="1"/>
  <c r="H69" i="3"/>
  <c r="A69" i="3"/>
  <c r="O68" i="3"/>
  <c r="J68" i="3"/>
  <c r="K68" i="3" s="1"/>
  <c r="L68" i="3"/>
  <c r="H68" i="3"/>
  <c r="A68" i="3"/>
  <c r="O67" i="3"/>
  <c r="J67" i="3"/>
  <c r="K67" i="3" s="1"/>
  <c r="L67" i="3" s="1"/>
  <c r="H67" i="3"/>
  <c r="A67" i="3"/>
  <c r="O66" i="3"/>
  <c r="J66" i="3"/>
  <c r="K66" i="3" s="1"/>
  <c r="L66" i="3" s="1"/>
  <c r="H66" i="3"/>
  <c r="A66" i="3"/>
  <c r="O65" i="3"/>
  <c r="J65" i="3"/>
  <c r="K65" i="3" s="1"/>
  <c r="L65" i="3" s="1"/>
  <c r="H65" i="3"/>
  <c r="A65" i="3"/>
  <c r="O64" i="3"/>
  <c r="J64" i="3"/>
  <c r="K64" i="3" s="1"/>
  <c r="L64" i="3"/>
  <c r="H64" i="3"/>
  <c r="A64" i="3"/>
  <c r="O63" i="3"/>
  <c r="J63" i="3"/>
  <c r="K63" i="3" s="1"/>
  <c r="L63" i="3" s="1"/>
  <c r="H63" i="3"/>
  <c r="A63" i="3"/>
  <c r="O62" i="3"/>
  <c r="J62" i="3"/>
  <c r="K62" i="3" s="1"/>
  <c r="L62" i="3" s="1"/>
  <c r="H62" i="3"/>
  <c r="A62" i="3"/>
  <c r="O61" i="3"/>
  <c r="J61" i="3"/>
  <c r="K61" i="3" s="1"/>
  <c r="L61" i="3" s="1"/>
  <c r="H61" i="3"/>
  <c r="A61" i="3"/>
  <c r="O60" i="3"/>
  <c r="J60" i="3"/>
  <c r="K60" i="3" s="1"/>
  <c r="L60" i="3"/>
  <c r="H60" i="3"/>
  <c r="A60" i="3"/>
  <c r="O59" i="3"/>
  <c r="J59" i="3"/>
  <c r="K59" i="3" s="1"/>
  <c r="L59" i="3" s="1"/>
  <c r="H59" i="3"/>
  <c r="A59" i="3"/>
  <c r="O58" i="3"/>
  <c r="J58" i="3"/>
  <c r="K58" i="3" s="1"/>
  <c r="L58" i="3" s="1"/>
  <c r="H58" i="3"/>
  <c r="A58" i="3"/>
  <c r="O57" i="3"/>
  <c r="J57" i="3"/>
  <c r="K57" i="3" s="1"/>
  <c r="L57" i="3" s="1"/>
  <c r="H57" i="3"/>
  <c r="A57" i="3"/>
  <c r="O56" i="3"/>
  <c r="J56" i="3"/>
  <c r="K56" i="3" s="1"/>
  <c r="L56" i="3"/>
  <c r="H56" i="3"/>
  <c r="A56" i="3"/>
  <c r="O55" i="3"/>
  <c r="J55" i="3"/>
  <c r="K55" i="3" s="1"/>
  <c r="L55" i="3" s="1"/>
  <c r="H55" i="3"/>
  <c r="A55" i="3"/>
  <c r="O54" i="3"/>
  <c r="J54" i="3"/>
  <c r="K54" i="3" s="1"/>
  <c r="L54" i="3" s="1"/>
  <c r="H54" i="3"/>
  <c r="A54" i="3"/>
  <c r="O53" i="3"/>
  <c r="J53" i="3"/>
  <c r="K53" i="3" s="1"/>
  <c r="L53" i="3" s="1"/>
  <c r="H53" i="3"/>
  <c r="A53" i="3"/>
  <c r="O52" i="3"/>
  <c r="J52" i="3"/>
  <c r="K52" i="3" s="1"/>
  <c r="L52" i="3"/>
  <c r="H52" i="3"/>
  <c r="A52" i="3"/>
  <c r="O51" i="3"/>
  <c r="J51" i="3"/>
  <c r="K51" i="3" s="1"/>
  <c r="L51" i="3" s="1"/>
  <c r="H51" i="3"/>
  <c r="A51" i="3"/>
  <c r="O50" i="3"/>
  <c r="J50" i="3"/>
  <c r="K50" i="3" s="1"/>
  <c r="L50" i="3" s="1"/>
  <c r="H50" i="3"/>
  <c r="A50" i="3"/>
  <c r="O49" i="3"/>
  <c r="J49" i="3"/>
  <c r="K49" i="3" s="1"/>
  <c r="L49" i="3" s="1"/>
  <c r="H49" i="3"/>
  <c r="A49" i="3"/>
  <c r="O48" i="3"/>
  <c r="J48" i="3"/>
  <c r="K48" i="3" s="1"/>
  <c r="L48" i="3"/>
  <c r="H48" i="3"/>
  <c r="A48" i="3"/>
  <c r="O47" i="3"/>
  <c r="J47" i="3"/>
  <c r="K47" i="3" s="1"/>
  <c r="L47" i="3" s="1"/>
  <c r="H47" i="3"/>
  <c r="A47" i="3"/>
  <c r="O46" i="3"/>
  <c r="J46" i="3"/>
  <c r="K46" i="3" s="1"/>
  <c r="L46" i="3" s="1"/>
  <c r="H46" i="3"/>
  <c r="A46" i="3"/>
  <c r="O45" i="3"/>
  <c r="J45" i="3"/>
  <c r="K45" i="3" s="1"/>
  <c r="L45" i="3" s="1"/>
  <c r="H45" i="3"/>
  <c r="A45" i="3"/>
  <c r="O44" i="3"/>
  <c r="J44" i="3"/>
  <c r="K44" i="3" s="1"/>
  <c r="L44" i="3"/>
  <c r="H44" i="3"/>
  <c r="A44" i="3"/>
  <c r="O43" i="3"/>
  <c r="J43" i="3"/>
  <c r="K43" i="3" s="1"/>
  <c r="L43" i="3" s="1"/>
  <c r="H43" i="3"/>
  <c r="A43" i="3"/>
  <c r="O42" i="3"/>
  <c r="J42" i="3"/>
  <c r="K42" i="3" s="1"/>
  <c r="L42" i="3" s="1"/>
  <c r="H42" i="3"/>
  <c r="A42" i="3"/>
  <c r="O41" i="3"/>
  <c r="J41" i="3"/>
  <c r="K41" i="3" s="1"/>
  <c r="L41" i="3" s="1"/>
  <c r="H41" i="3"/>
  <c r="A41" i="3"/>
  <c r="O40" i="3"/>
  <c r="J40" i="3"/>
  <c r="K40" i="3" s="1"/>
  <c r="L40" i="3"/>
  <c r="H40" i="3"/>
  <c r="A40" i="3"/>
  <c r="O39" i="3"/>
  <c r="J39" i="3"/>
  <c r="K39" i="3" s="1"/>
  <c r="L39" i="3" s="1"/>
  <c r="H39" i="3"/>
  <c r="A39" i="3"/>
  <c r="O38" i="3"/>
  <c r="J38" i="3"/>
  <c r="K38" i="3" s="1"/>
  <c r="L38" i="3" s="1"/>
  <c r="H38" i="3"/>
  <c r="A38" i="3"/>
  <c r="O37" i="3"/>
  <c r="J37" i="3"/>
  <c r="K37" i="3" s="1"/>
  <c r="L37" i="3" s="1"/>
  <c r="H37" i="3"/>
  <c r="A37" i="3"/>
  <c r="O36" i="3"/>
  <c r="J36" i="3"/>
  <c r="K36" i="3" s="1"/>
  <c r="L36" i="3"/>
  <c r="H36" i="3"/>
  <c r="A36" i="3"/>
  <c r="O35" i="3"/>
  <c r="J35" i="3"/>
  <c r="K35" i="3" s="1"/>
  <c r="L35" i="3" s="1"/>
  <c r="H35" i="3"/>
  <c r="A35" i="3"/>
  <c r="O34" i="3"/>
  <c r="J34" i="3"/>
  <c r="K34" i="3" s="1"/>
  <c r="L34" i="3" s="1"/>
  <c r="H34" i="3"/>
  <c r="A34" i="3"/>
  <c r="O33" i="3"/>
  <c r="J33" i="3"/>
  <c r="K33" i="3" s="1"/>
  <c r="L33" i="3" s="1"/>
  <c r="H33" i="3"/>
  <c r="A33" i="3"/>
  <c r="O32" i="3"/>
  <c r="J32" i="3"/>
  <c r="K32" i="3" s="1"/>
  <c r="L32" i="3"/>
  <c r="H32" i="3"/>
  <c r="A32" i="3"/>
  <c r="O31" i="3"/>
  <c r="J31" i="3"/>
  <c r="K31" i="3" s="1"/>
  <c r="L31" i="3" s="1"/>
  <c r="H31" i="3"/>
  <c r="A31" i="3"/>
  <c r="O30" i="3"/>
  <c r="J30" i="3"/>
  <c r="K30" i="3" s="1"/>
  <c r="L30" i="3" s="1"/>
  <c r="H30" i="3"/>
  <c r="A30" i="3"/>
  <c r="O29" i="3"/>
  <c r="J29" i="3"/>
  <c r="K29" i="3" s="1"/>
  <c r="L29" i="3" s="1"/>
  <c r="H29" i="3"/>
  <c r="A29" i="3"/>
  <c r="O28" i="3"/>
  <c r="J28" i="3"/>
  <c r="K28" i="3" s="1"/>
  <c r="L28" i="3"/>
  <c r="H28" i="3"/>
  <c r="A28" i="3"/>
  <c r="O27" i="3"/>
  <c r="J27" i="3"/>
  <c r="K27" i="3" s="1"/>
  <c r="L27" i="3" s="1"/>
  <c r="H27" i="3"/>
  <c r="A27" i="3"/>
  <c r="O26" i="3"/>
  <c r="J26" i="3"/>
  <c r="K26" i="3" s="1"/>
  <c r="L26" i="3" s="1"/>
  <c r="H26" i="3"/>
  <c r="A26" i="3"/>
  <c r="O25" i="3"/>
  <c r="J25" i="3"/>
  <c r="K25" i="3" s="1"/>
  <c r="L25" i="3" s="1"/>
  <c r="H25" i="3"/>
  <c r="A25" i="3"/>
  <c r="O24" i="3"/>
  <c r="J24" i="3"/>
  <c r="K24" i="3" s="1"/>
  <c r="L24" i="3"/>
  <c r="H24" i="3"/>
  <c r="A24" i="3"/>
  <c r="O23" i="3"/>
  <c r="J23" i="3"/>
  <c r="K23" i="3" s="1"/>
  <c r="L23" i="3" s="1"/>
  <c r="H23" i="3"/>
  <c r="A23" i="3"/>
  <c r="O22" i="3"/>
  <c r="J22" i="3"/>
  <c r="K22" i="3" s="1"/>
  <c r="L22" i="3" s="1"/>
  <c r="H22" i="3"/>
  <c r="A22" i="3"/>
  <c r="O21" i="3"/>
  <c r="J21" i="3"/>
  <c r="K21" i="3"/>
  <c r="L21" i="3"/>
  <c r="H21" i="3"/>
  <c r="A21" i="3"/>
  <c r="O20" i="3"/>
  <c r="J20" i="3"/>
  <c r="K20" i="3" s="1"/>
  <c r="L20" i="3"/>
  <c r="H20" i="3"/>
  <c r="A20" i="3"/>
  <c r="O19" i="3"/>
  <c r="J19" i="3"/>
  <c r="K19" i="3" s="1"/>
  <c r="L19" i="3" s="1"/>
  <c r="H19" i="3"/>
  <c r="A19" i="3"/>
  <c r="O18" i="3"/>
  <c r="J18" i="3"/>
  <c r="K18" i="3" s="1"/>
  <c r="L18" i="3"/>
  <c r="H18" i="3"/>
  <c r="A18" i="3"/>
  <c r="O17" i="3"/>
  <c r="J17" i="3"/>
  <c r="K17" i="3"/>
  <c r="L17" i="3" s="1"/>
  <c r="H17" i="3"/>
  <c r="A17" i="3"/>
  <c r="O16" i="3"/>
  <c r="J16" i="3"/>
  <c r="K16" i="3" s="1"/>
  <c r="L16" i="3"/>
  <c r="H16" i="3"/>
  <c r="A16" i="3"/>
  <c r="O15" i="3"/>
  <c r="J15" i="3"/>
  <c r="K15" i="3"/>
  <c r="L15" i="3" s="1"/>
  <c r="H15" i="3"/>
  <c r="A15" i="3"/>
  <c r="O14" i="3"/>
  <c r="J14" i="3"/>
  <c r="K14" i="3" s="1"/>
  <c r="L14" i="3" s="1"/>
  <c r="H14" i="3"/>
  <c r="A14" i="3"/>
  <c r="O13" i="3"/>
  <c r="J13" i="3"/>
  <c r="K13" i="3"/>
  <c r="L13" i="3"/>
  <c r="H13" i="3"/>
  <c r="A13" i="3"/>
  <c r="O12" i="3"/>
  <c r="J12" i="3"/>
  <c r="K12" i="3" s="1"/>
  <c r="L12" i="3"/>
  <c r="H12" i="3"/>
  <c r="A12" i="3"/>
  <c r="O11" i="3"/>
  <c r="J11" i="3"/>
  <c r="K11" i="3" s="1"/>
  <c r="L11" i="3" s="1"/>
  <c r="H11" i="3"/>
  <c r="A11" i="3"/>
  <c r="O10" i="3"/>
  <c r="J10" i="3"/>
  <c r="K10" i="3" s="1"/>
  <c r="L10" i="3"/>
  <c r="H10" i="3"/>
  <c r="A10" i="3"/>
  <c r="O9" i="3"/>
  <c r="J9" i="3"/>
  <c r="K9" i="3"/>
  <c r="L9" i="3" s="1"/>
  <c r="H9" i="3"/>
  <c r="A9" i="3"/>
  <c r="O8" i="3"/>
  <c r="J8" i="3"/>
  <c r="K8" i="3" s="1"/>
  <c r="L8" i="3"/>
  <c r="H8" i="3"/>
  <c r="A8" i="3"/>
  <c r="O7" i="3"/>
  <c r="J7" i="3"/>
  <c r="K7" i="3"/>
  <c r="L7" i="3" s="1"/>
  <c r="H7" i="3"/>
  <c r="A7" i="3"/>
  <c r="O6" i="3"/>
  <c r="J6" i="3"/>
  <c r="K6" i="3" s="1"/>
  <c r="L6" i="3" s="1"/>
  <c r="H6" i="3"/>
  <c r="A6" i="3"/>
  <c r="O5" i="3"/>
  <c r="J5" i="3"/>
  <c r="K5" i="3"/>
  <c r="L5" i="3"/>
  <c r="H5" i="3"/>
  <c r="A5" i="3"/>
  <c r="O4" i="3"/>
  <c r="J4" i="3"/>
  <c r="K4" i="3" s="1"/>
  <c r="L4" i="3"/>
  <c r="H4" i="3"/>
  <c r="A4" i="3"/>
  <c r="O3" i="3"/>
  <c r="J3" i="3"/>
  <c r="K3" i="3" s="1"/>
  <c r="L3" i="3" s="1"/>
  <c r="H3" i="3"/>
  <c r="A3" i="3"/>
  <c r="O785" i="11"/>
  <c r="J785" i="11"/>
  <c r="K785" i="11" s="1"/>
  <c r="L785" i="11"/>
  <c r="H785" i="11"/>
  <c r="O784" i="11"/>
  <c r="J784" i="11"/>
  <c r="K784" i="11"/>
  <c r="L784" i="11"/>
  <c r="H784" i="11"/>
  <c r="O783" i="11"/>
  <c r="J783" i="11"/>
  <c r="K783" i="11"/>
  <c r="L783" i="11" s="1"/>
  <c r="H783" i="11"/>
  <c r="O782" i="11"/>
  <c r="J782" i="11"/>
  <c r="K782" i="11" s="1"/>
  <c r="L782" i="11" s="1"/>
  <c r="H782" i="11"/>
  <c r="O781" i="11"/>
  <c r="G781" i="11"/>
  <c r="J781" i="11"/>
  <c r="O780" i="11"/>
  <c r="G780" i="11"/>
  <c r="H780" i="11" s="1"/>
  <c r="J780" i="11"/>
  <c r="K780" i="11" s="1"/>
  <c r="L780" i="11" s="1"/>
  <c r="O779" i="11"/>
  <c r="G779" i="11"/>
  <c r="K779" i="11" s="1"/>
  <c r="L779" i="11" s="1"/>
  <c r="J779" i="11"/>
  <c r="O778" i="11"/>
  <c r="G778" i="11"/>
  <c r="J778" i="11"/>
  <c r="K778" i="11"/>
  <c r="L778" i="11" s="1"/>
  <c r="H778" i="11"/>
  <c r="O777" i="11"/>
  <c r="G777" i="11"/>
  <c r="J777" i="11"/>
  <c r="K777" i="11"/>
  <c r="L777" i="11" s="1"/>
  <c r="H777" i="11"/>
  <c r="O776" i="11"/>
  <c r="G776" i="11"/>
  <c r="K776" i="11" s="1"/>
  <c r="L776" i="11" s="1"/>
  <c r="J776" i="11"/>
  <c r="H776" i="11"/>
  <c r="O775" i="11"/>
  <c r="G775" i="11"/>
  <c r="J775" i="11"/>
  <c r="K775" i="11"/>
  <c r="L775" i="11"/>
  <c r="H775" i="11"/>
  <c r="O774" i="11"/>
  <c r="G774" i="11"/>
  <c r="H774" i="11" s="1"/>
  <c r="J774" i="11"/>
  <c r="K774" i="11" s="1"/>
  <c r="L774" i="11" s="1"/>
  <c r="O773" i="11"/>
  <c r="G773" i="11"/>
  <c r="J773" i="11"/>
  <c r="O772" i="11"/>
  <c r="G772" i="11"/>
  <c r="H772" i="11" s="1"/>
  <c r="J772" i="11"/>
  <c r="K772" i="11" s="1"/>
  <c r="L772" i="11" s="1"/>
  <c r="O771" i="11"/>
  <c r="G771" i="11"/>
  <c r="K771" i="11" s="1"/>
  <c r="L771" i="11" s="1"/>
  <c r="J771" i="11"/>
  <c r="O770" i="11"/>
  <c r="J770" i="11"/>
  <c r="K770" i="11"/>
  <c r="L770" i="11"/>
  <c r="H770" i="11"/>
  <c r="O769" i="11"/>
  <c r="G769" i="11"/>
  <c r="H769" i="11" s="1"/>
  <c r="J769" i="11"/>
  <c r="K769" i="11" s="1"/>
  <c r="L769" i="11"/>
  <c r="O768" i="11"/>
  <c r="G768" i="11"/>
  <c r="J768" i="11"/>
  <c r="K768" i="11" s="1"/>
  <c r="L768" i="11" s="1"/>
  <c r="H768" i="11"/>
  <c r="O767" i="11"/>
  <c r="G767" i="11"/>
  <c r="J767" i="11"/>
  <c r="K767" i="11" s="1"/>
  <c r="L767" i="11"/>
  <c r="H767" i="11"/>
  <c r="O766" i="11"/>
  <c r="G766" i="11"/>
  <c r="J766" i="11"/>
  <c r="K766" i="11" s="1"/>
  <c r="L766" i="11" s="1"/>
  <c r="H766" i="11"/>
  <c r="O765" i="11"/>
  <c r="G765" i="11"/>
  <c r="J765" i="11"/>
  <c r="O764" i="11"/>
  <c r="G764" i="11"/>
  <c r="J764" i="11"/>
  <c r="K764" i="11" s="1"/>
  <c r="L764" i="11" s="1"/>
  <c r="H764" i="11"/>
  <c r="O763" i="11"/>
  <c r="G763" i="11"/>
  <c r="K763" i="11" s="1"/>
  <c r="J763" i="11"/>
  <c r="L763" i="11"/>
  <c r="O762" i="11"/>
  <c r="G762" i="11"/>
  <c r="J762" i="11"/>
  <c r="K762" i="11" s="1"/>
  <c r="L762" i="11" s="1"/>
  <c r="H762" i="11"/>
  <c r="O761" i="11"/>
  <c r="G761" i="11"/>
  <c r="J761" i="11"/>
  <c r="O760" i="11"/>
  <c r="G760" i="11"/>
  <c r="J760" i="11"/>
  <c r="K760" i="11" s="1"/>
  <c r="L760" i="11" s="1"/>
  <c r="H760" i="11"/>
  <c r="O759" i="11"/>
  <c r="G759" i="11"/>
  <c r="K759" i="11" s="1"/>
  <c r="J759" i="11"/>
  <c r="L759" i="11"/>
  <c r="O758" i="11"/>
  <c r="G758" i="11"/>
  <c r="J758" i="11"/>
  <c r="K758" i="11" s="1"/>
  <c r="L758" i="11" s="1"/>
  <c r="H758" i="11"/>
  <c r="O757" i="11"/>
  <c r="G757" i="11"/>
  <c r="J757" i="11"/>
  <c r="O756" i="11"/>
  <c r="G756" i="11"/>
  <c r="J756" i="11"/>
  <c r="K756" i="11" s="1"/>
  <c r="L756" i="11" s="1"/>
  <c r="H756" i="11"/>
  <c r="O755" i="11"/>
  <c r="G755" i="11"/>
  <c r="H755" i="11" s="1"/>
  <c r="J755" i="11"/>
  <c r="O754" i="11"/>
  <c r="G754" i="11"/>
  <c r="J754" i="11"/>
  <c r="K754" i="11" s="1"/>
  <c r="L754" i="11" s="1"/>
  <c r="H754" i="11"/>
  <c r="O753" i="11"/>
  <c r="G753" i="11"/>
  <c r="H753" i="11" s="1"/>
  <c r="J753" i="11"/>
  <c r="O752" i="11"/>
  <c r="G752" i="11"/>
  <c r="J752" i="11"/>
  <c r="K752" i="11" s="1"/>
  <c r="L752" i="11" s="1"/>
  <c r="H752" i="11"/>
  <c r="O751" i="11"/>
  <c r="G751" i="11"/>
  <c r="H751" i="11" s="1"/>
  <c r="J751" i="11"/>
  <c r="O750" i="11"/>
  <c r="G750" i="11"/>
  <c r="J750" i="11"/>
  <c r="K750" i="11" s="1"/>
  <c r="L750" i="11" s="1"/>
  <c r="H750" i="11"/>
  <c r="O749" i="11"/>
  <c r="G749" i="11"/>
  <c r="H749" i="11" s="1"/>
  <c r="J749" i="11"/>
  <c r="O748" i="11"/>
  <c r="G748" i="11"/>
  <c r="J748" i="11"/>
  <c r="K748" i="11" s="1"/>
  <c r="L748" i="11" s="1"/>
  <c r="H748" i="11"/>
  <c r="O747" i="11"/>
  <c r="G747" i="11"/>
  <c r="H747" i="11" s="1"/>
  <c r="J747" i="11"/>
  <c r="O746" i="11"/>
  <c r="G746" i="11"/>
  <c r="J746" i="11"/>
  <c r="K746" i="11" s="1"/>
  <c r="L746" i="11" s="1"/>
  <c r="H746" i="11"/>
  <c r="O745" i="11"/>
  <c r="G745" i="11"/>
  <c r="H745" i="11" s="1"/>
  <c r="J745" i="11"/>
  <c r="O744" i="11"/>
  <c r="G744" i="11"/>
  <c r="J744" i="11"/>
  <c r="K744" i="11" s="1"/>
  <c r="L744" i="11" s="1"/>
  <c r="H744" i="11"/>
  <c r="O743" i="11"/>
  <c r="G743" i="11"/>
  <c r="H743" i="11" s="1"/>
  <c r="J743" i="11"/>
  <c r="O742" i="11"/>
  <c r="G742" i="11"/>
  <c r="J742" i="11"/>
  <c r="K742" i="11" s="1"/>
  <c r="L742" i="11" s="1"/>
  <c r="H742" i="11"/>
  <c r="O741" i="11"/>
  <c r="G741" i="11"/>
  <c r="H741" i="11" s="1"/>
  <c r="J741" i="11"/>
  <c r="O740" i="11"/>
  <c r="G740" i="11"/>
  <c r="J740" i="11"/>
  <c r="K740" i="11" s="1"/>
  <c r="L740" i="11" s="1"/>
  <c r="H740" i="11"/>
  <c r="O739" i="11"/>
  <c r="G739" i="11"/>
  <c r="H739" i="11" s="1"/>
  <c r="J739" i="11"/>
  <c r="O738" i="11"/>
  <c r="G738" i="11"/>
  <c r="J738" i="11"/>
  <c r="K738" i="11" s="1"/>
  <c r="L738" i="11" s="1"/>
  <c r="H738" i="11"/>
  <c r="O737" i="11"/>
  <c r="G737" i="11"/>
  <c r="H737" i="11" s="1"/>
  <c r="J737" i="11"/>
  <c r="O736" i="11"/>
  <c r="G736" i="11"/>
  <c r="J736" i="11"/>
  <c r="K736" i="11" s="1"/>
  <c r="L736" i="11" s="1"/>
  <c r="H736" i="11"/>
  <c r="O735" i="11"/>
  <c r="G735" i="11"/>
  <c r="H735" i="11" s="1"/>
  <c r="J735" i="11"/>
  <c r="O734" i="11"/>
  <c r="G734" i="11"/>
  <c r="J734" i="11"/>
  <c r="K734" i="11" s="1"/>
  <c r="L734" i="11" s="1"/>
  <c r="H734" i="11"/>
  <c r="O733" i="11"/>
  <c r="G733" i="11"/>
  <c r="H733" i="11" s="1"/>
  <c r="J733" i="11"/>
  <c r="O732" i="11"/>
  <c r="G732" i="11"/>
  <c r="J732" i="11"/>
  <c r="K732" i="11" s="1"/>
  <c r="L732" i="11" s="1"/>
  <c r="H732" i="11"/>
  <c r="O731" i="11"/>
  <c r="G731" i="11"/>
  <c r="H731" i="11" s="1"/>
  <c r="J731" i="11"/>
  <c r="O730" i="11"/>
  <c r="G730" i="11"/>
  <c r="J730" i="11"/>
  <c r="K730" i="11" s="1"/>
  <c r="L730" i="11" s="1"/>
  <c r="H730" i="11"/>
  <c r="O729" i="11"/>
  <c r="G729" i="11"/>
  <c r="H729" i="11" s="1"/>
  <c r="J729" i="11"/>
  <c r="O728" i="11"/>
  <c r="G728" i="11"/>
  <c r="J728" i="11"/>
  <c r="K728" i="11" s="1"/>
  <c r="L728" i="11" s="1"/>
  <c r="H728" i="11"/>
  <c r="O727" i="11"/>
  <c r="G727" i="11"/>
  <c r="H727" i="11" s="1"/>
  <c r="J727" i="11"/>
  <c r="O726" i="11"/>
  <c r="G726" i="11"/>
  <c r="J726" i="11"/>
  <c r="K726" i="11" s="1"/>
  <c r="L726" i="11" s="1"/>
  <c r="H726" i="11"/>
  <c r="O725" i="11"/>
  <c r="G725" i="11"/>
  <c r="H725" i="11" s="1"/>
  <c r="J725" i="11"/>
  <c r="O724" i="11"/>
  <c r="G724" i="11"/>
  <c r="J724" i="11"/>
  <c r="K724" i="11" s="1"/>
  <c r="L724" i="11" s="1"/>
  <c r="H724" i="11"/>
  <c r="O723" i="11"/>
  <c r="G723" i="11"/>
  <c r="H723" i="11" s="1"/>
  <c r="J723" i="11"/>
  <c r="O722" i="11"/>
  <c r="G722" i="11"/>
  <c r="J722" i="11"/>
  <c r="K722" i="11" s="1"/>
  <c r="L722" i="11" s="1"/>
  <c r="H722" i="11"/>
  <c r="O721" i="11"/>
  <c r="G721" i="11"/>
  <c r="H721" i="11" s="1"/>
  <c r="J721" i="11"/>
  <c r="O720" i="11"/>
  <c r="G720" i="11"/>
  <c r="J720" i="11"/>
  <c r="K720" i="11" s="1"/>
  <c r="L720" i="11" s="1"/>
  <c r="H720" i="11"/>
  <c r="O719" i="11"/>
  <c r="G719" i="11"/>
  <c r="H719" i="11" s="1"/>
  <c r="J719" i="11"/>
  <c r="O718" i="11"/>
  <c r="G718" i="11"/>
  <c r="J718" i="11"/>
  <c r="K718" i="11" s="1"/>
  <c r="L718" i="11" s="1"/>
  <c r="H718" i="11"/>
  <c r="O717" i="11"/>
  <c r="G717" i="11"/>
  <c r="H717" i="11" s="1"/>
  <c r="J717" i="11"/>
  <c r="O716" i="11"/>
  <c r="G716" i="11"/>
  <c r="J716" i="11"/>
  <c r="K716" i="11" s="1"/>
  <c r="L716" i="11" s="1"/>
  <c r="H716" i="11"/>
  <c r="O715" i="11"/>
  <c r="G715" i="11"/>
  <c r="H715" i="11" s="1"/>
  <c r="J715" i="11"/>
  <c r="O714" i="11"/>
  <c r="G714" i="11"/>
  <c r="J714" i="11"/>
  <c r="K714" i="11" s="1"/>
  <c r="L714" i="11" s="1"/>
  <c r="H714" i="11"/>
  <c r="O713" i="11"/>
  <c r="G713" i="11"/>
  <c r="H713" i="11" s="1"/>
  <c r="J713" i="11"/>
  <c r="O712" i="11"/>
  <c r="G712" i="11"/>
  <c r="J712" i="11"/>
  <c r="K712" i="11" s="1"/>
  <c r="L712" i="11" s="1"/>
  <c r="H712" i="11"/>
  <c r="O711" i="11"/>
  <c r="G711" i="11"/>
  <c r="H711" i="11" s="1"/>
  <c r="J711" i="11"/>
  <c r="O710" i="11"/>
  <c r="G710" i="11"/>
  <c r="J710" i="11"/>
  <c r="K710" i="11" s="1"/>
  <c r="L710" i="11" s="1"/>
  <c r="H710" i="11"/>
  <c r="O709" i="11"/>
  <c r="G709" i="11"/>
  <c r="H709" i="11" s="1"/>
  <c r="J709" i="11"/>
  <c r="O708" i="11"/>
  <c r="G708" i="11"/>
  <c r="J708" i="11"/>
  <c r="K708" i="11" s="1"/>
  <c r="L708" i="11" s="1"/>
  <c r="H708" i="11"/>
  <c r="O707" i="11"/>
  <c r="G707" i="11"/>
  <c r="H707" i="11" s="1"/>
  <c r="J707" i="11"/>
  <c r="O706" i="11"/>
  <c r="G706" i="11"/>
  <c r="J706" i="11"/>
  <c r="K706" i="11" s="1"/>
  <c r="L706" i="11" s="1"/>
  <c r="H706" i="11"/>
  <c r="G705" i="11"/>
  <c r="O704" i="11"/>
  <c r="G704" i="11"/>
  <c r="J704" i="11"/>
  <c r="K704" i="11"/>
  <c r="L704" i="11"/>
  <c r="H704" i="11"/>
  <c r="O703" i="11"/>
  <c r="G703" i="11"/>
  <c r="J703" i="11"/>
  <c r="K703" i="11" s="1"/>
  <c r="L703" i="11" s="1"/>
  <c r="H703" i="11"/>
  <c r="O702" i="11"/>
  <c r="G702" i="11"/>
  <c r="J702" i="11"/>
  <c r="K702" i="11"/>
  <c r="L702" i="11"/>
  <c r="H702" i="11"/>
  <c r="O701" i="11"/>
  <c r="G701" i="11"/>
  <c r="H701" i="11" s="1"/>
  <c r="J701" i="11"/>
  <c r="K701" i="11" s="1"/>
  <c r="L701" i="11" s="1"/>
  <c r="O700" i="11"/>
  <c r="G700" i="11"/>
  <c r="J700" i="11"/>
  <c r="K700" i="11"/>
  <c r="L700" i="11"/>
  <c r="H700" i="11"/>
  <c r="O699" i="11"/>
  <c r="G699" i="11"/>
  <c r="J699" i="11"/>
  <c r="K699" i="11" s="1"/>
  <c r="L699" i="11" s="1"/>
  <c r="H699" i="11"/>
  <c r="O698" i="11"/>
  <c r="J698" i="11"/>
  <c r="K698" i="11" s="1"/>
  <c r="L698" i="11"/>
  <c r="H698" i="11"/>
  <c r="O697" i="11"/>
  <c r="G697" i="11"/>
  <c r="J697" i="11"/>
  <c r="K697" i="11" s="1"/>
  <c r="L697" i="11" s="1"/>
  <c r="H697" i="11"/>
  <c r="O696" i="11"/>
  <c r="G696" i="11"/>
  <c r="H696" i="11" s="1"/>
  <c r="J696" i="11"/>
  <c r="O695" i="11"/>
  <c r="G695" i="11"/>
  <c r="J695" i="11"/>
  <c r="K695" i="11" s="1"/>
  <c r="L695" i="11" s="1"/>
  <c r="H695" i="11"/>
  <c r="O694" i="11"/>
  <c r="G694" i="11"/>
  <c r="H694" i="11" s="1"/>
  <c r="J694" i="11"/>
  <c r="O693" i="11"/>
  <c r="G693" i="11"/>
  <c r="J693" i="11"/>
  <c r="K693" i="11" s="1"/>
  <c r="L693" i="11" s="1"/>
  <c r="H693" i="11"/>
  <c r="O692" i="11"/>
  <c r="G692" i="11"/>
  <c r="H692" i="11" s="1"/>
  <c r="J692" i="11"/>
  <c r="O691" i="11"/>
  <c r="G691" i="11"/>
  <c r="J691" i="11"/>
  <c r="K691" i="11" s="1"/>
  <c r="L691" i="11" s="1"/>
  <c r="H691" i="11"/>
  <c r="O690" i="11"/>
  <c r="G690" i="11"/>
  <c r="H690" i="11" s="1"/>
  <c r="J690" i="11"/>
  <c r="O689" i="11"/>
  <c r="G689" i="11"/>
  <c r="J689" i="11"/>
  <c r="K689" i="11" s="1"/>
  <c r="L689" i="11" s="1"/>
  <c r="H689" i="11"/>
  <c r="O688" i="11"/>
  <c r="G688" i="11"/>
  <c r="H688" i="11" s="1"/>
  <c r="J688" i="11"/>
  <c r="O687" i="11"/>
  <c r="G687" i="11"/>
  <c r="J687" i="11"/>
  <c r="K687" i="11" s="1"/>
  <c r="L687" i="11" s="1"/>
  <c r="H687" i="11"/>
  <c r="O686" i="11"/>
  <c r="G686" i="11"/>
  <c r="J686" i="11"/>
  <c r="K686" i="11" s="1"/>
  <c r="L686" i="11" s="1"/>
  <c r="H686" i="11"/>
  <c r="O685" i="11"/>
  <c r="G685" i="11"/>
  <c r="J685" i="11"/>
  <c r="K685" i="11"/>
  <c r="L685" i="11" s="1"/>
  <c r="H685" i="11"/>
  <c r="O684" i="11"/>
  <c r="G684" i="11"/>
  <c r="H684" i="11" s="1"/>
  <c r="J684" i="11"/>
  <c r="O683" i="11"/>
  <c r="G683" i="11"/>
  <c r="J683" i="11"/>
  <c r="K683" i="11" s="1"/>
  <c r="L683" i="11" s="1"/>
  <c r="H683" i="11"/>
  <c r="O682" i="11"/>
  <c r="G682" i="11"/>
  <c r="J682" i="11"/>
  <c r="K682" i="11" s="1"/>
  <c r="L682" i="11" s="1"/>
  <c r="H682" i="11"/>
  <c r="O681" i="11"/>
  <c r="G681" i="11"/>
  <c r="J681" i="11"/>
  <c r="K681" i="11"/>
  <c r="L681" i="11" s="1"/>
  <c r="H681" i="11"/>
  <c r="O680" i="11"/>
  <c r="G680" i="11"/>
  <c r="H680" i="11" s="1"/>
  <c r="J680" i="11"/>
  <c r="O679" i="11"/>
  <c r="G679" i="11"/>
  <c r="J679" i="11"/>
  <c r="K679" i="11" s="1"/>
  <c r="L679" i="11"/>
  <c r="H679" i="11"/>
  <c r="O678" i="11"/>
  <c r="G678" i="11"/>
  <c r="J678" i="11"/>
  <c r="K678" i="11" s="1"/>
  <c r="L678" i="11" s="1"/>
  <c r="H678" i="11"/>
  <c r="O677" i="11"/>
  <c r="J677" i="11"/>
  <c r="K677" i="11"/>
  <c r="L677" i="11"/>
  <c r="H677" i="11"/>
  <c r="O676" i="11"/>
  <c r="J676" i="11"/>
  <c r="K676" i="11"/>
  <c r="L676" i="11" s="1"/>
  <c r="H676" i="11"/>
  <c r="O675" i="11"/>
  <c r="J675" i="11"/>
  <c r="K675" i="11" s="1"/>
  <c r="L675" i="11" s="1"/>
  <c r="H675" i="11"/>
  <c r="O674" i="11"/>
  <c r="J674" i="11"/>
  <c r="K674" i="11" s="1"/>
  <c r="L674" i="11" s="1"/>
  <c r="H674" i="11"/>
  <c r="O673" i="11"/>
  <c r="J673" i="11"/>
  <c r="K673" i="11"/>
  <c r="L673" i="11"/>
  <c r="H673" i="11"/>
  <c r="O672" i="11"/>
  <c r="J672" i="11"/>
  <c r="K672" i="11"/>
  <c r="L672" i="11" s="1"/>
  <c r="H672" i="11"/>
  <c r="O671" i="11"/>
  <c r="J671" i="11"/>
  <c r="K671" i="11" s="1"/>
  <c r="L671" i="11" s="1"/>
  <c r="H671" i="11"/>
  <c r="O670" i="11"/>
  <c r="J670" i="11"/>
  <c r="K670" i="11" s="1"/>
  <c r="L670" i="11" s="1"/>
  <c r="H670" i="11"/>
  <c r="O669" i="11"/>
  <c r="J669" i="11"/>
  <c r="K669" i="11"/>
  <c r="L669" i="11"/>
  <c r="H669" i="11"/>
  <c r="O668" i="11"/>
  <c r="J668" i="11"/>
  <c r="K668" i="11"/>
  <c r="L668" i="11" s="1"/>
  <c r="H668" i="11"/>
  <c r="O667" i="11"/>
  <c r="J667" i="11"/>
  <c r="K667" i="11" s="1"/>
  <c r="L667" i="11" s="1"/>
  <c r="H667" i="11"/>
  <c r="O666" i="11"/>
  <c r="J666" i="11"/>
  <c r="K666" i="11" s="1"/>
  <c r="L666" i="11" s="1"/>
  <c r="H666" i="11"/>
  <c r="O665" i="11"/>
  <c r="J665" i="11"/>
  <c r="K665" i="11"/>
  <c r="L665" i="11"/>
  <c r="H665" i="11"/>
  <c r="O664" i="11"/>
  <c r="J664" i="11"/>
  <c r="K664" i="11"/>
  <c r="L664" i="11" s="1"/>
  <c r="H664" i="11"/>
  <c r="O663" i="11"/>
  <c r="J663" i="11"/>
  <c r="K663" i="11" s="1"/>
  <c r="L663" i="11" s="1"/>
  <c r="H663" i="11"/>
  <c r="O662" i="11"/>
  <c r="J662" i="11"/>
  <c r="K662" i="11" s="1"/>
  <c r="L662" i="11" s="1"/>
  <c r="H662" i="11"/>
  <c r="O661" i="11"/>
  <c r="J661" i="11"/>
  <c r="K661" i="11"/>
  <c r="L661" i="11"/>
  <c r="H661" i="11"/>
  <c r="O660" i="11"/>
  <c r="J660" i="11"/>
  <c r="K660" i="11"/>
  <c r="L660" i="11" s="1"/>
  <c r="H660" i="11"/>
  <c r="O659" i="11"/>
  <c r="J659" i="11"/>
  <c r="K659" i="11" s="1"/>
  <c r="L659" i="11" s="1"/>
  <c r="H659" i="11"/>
  <c r="O658" i="11"/>
  <c r="J658" i="11"/>
  <c r="K658" i="11" s="1"/>
  <c r="L658" i="11" s="1"/>
  <c r="H658" i="11"/>
  <c r="O657" i="11"/>
  <c r="J657" i="11"/>
  <c r="K657" i="11"/>
  <c r="L657" i="11"/>
  <c r="H657" i="11"/>
  <c r="O656" i="11"/>
  <c r="J656" i="11"/>
  <c r="K656" i="11"/>
  <c r="L656" i="11" s="1"/>
  <c r="H656" i="11"/>
  <c r="O655" i="11"/>
  <c r="J655" i="11"/>
  <c r="K655" i="11" s="1"/>
  <c r="L655" i="11" s="1"/>
  <c r="H655" i="11"/>
  <c r="O654" i="11"/>
  <c r="J654" i="11"/>
  <c r="K654" i="11" s="1"/>
  <c r="L654" i="11" s="1"/>
  <c r="H654" i="11"/>
  <c r="O653" i="11"/>
  <c r="J653" i="11"/>
  <c r="K653" i="11"/>
  <c r="L653" i="11"/>
  <c r="H653" i="11"/>
  <c r="O652" i="11"/>
  <c r="J652" i="11"/>
  <c r="K652" i="11"/>
  <c r="L652" i="11" s="1"/>
  <c r="H652" i="11"/>
  <c r="O651" i="11"/>
  <c r="J651" i="11"/>
  <c r="K651" i="11" s="1"/>
  <c r="L651" i="11" s="1"/>
  <c r="H651" i="11"/>
  <c r="O650" i="11"/>
  <c r="J650" i="11"/>
  <c r="K650" i="11"/>
  <c r="L650" i="11" s="1"/>
  <c r="H650" i="11"/>
  <c r="O649" i="11"/>
  <c r="J649" i="11"/>
  <c r="K649" i="11" s="1"/>
  <c r="L649" i="11" s="1"/>
  <c r="H649" i="11"/>
  <c r="O648" i="11"/>
  <c r="J648" i="11"/>
  <c r="K648" i="11"/>
  <c r="L648" i="11" s="1"/>
  <c r="H648" i="11"/>
  <c r="O647" i="11"/>
  <c r="J647" i="11"/>
  <c r="K647" i="11" s="1"/>
  <c r="L647" i="11" s="1"/>
  <c r="H647" i="11"/>
  <c r="O646" i="11"/>
  <c r="J646" i="11"/>
  <c r="K646" i="11"/>
  <c r="L646" i="11" s="1"/>
  <c r="H646" i="11"/>
  <c r="O645" i="11"/>
  <c r="J645" i="11"/>
  <c r="K645" i="11" s="1"/>
  <c r="L645" i="11" s="1"/>
  <c r="H645" i="11"/>
  <c r="O644" i="11"/>
  <c r="J644" i="11"/>
  <c r="K644" i="11"/>
  <c r="L644" i="11" s="1"/>
  <c r="H644" i="11"/>
  <c r="O643" i="11"/>
  <c r="J643" i="11"/>
  <c r="K643" i="11" s="1"/>
  <c r="L643" i="11"/>
  <c r="H643" i="11"/>
  <c r="O642" i="11"/>
  <c r="J642" i="11"/>
  <c r="K642" i="11"/>
  <c r="L642" i="11" s="1"/>
  <c r="H642" i="11"/>
  <c r="O641" i="11"/>
  <c r="J641" i="11"/>
  <c r="K641" i="11" s="1"/>
  <c r="L641" i="11"/>
  <c r="H641" i="11"/>
  <c r="O640" i="11"/>
  <c r="J640" i="11"/>
  <c r="K640" i="11"/>
  <c r="L640" i="11" s="1"/>
  <c r="H640" i="11"/>
  <c r="O639" i="11"/>
  <c r="J639" i="11"/>
  <c r="K639" i="11" s="1"/>
  <c r="L639" i="11"/>
  <c r="H639" i="11"/>
  <c r="O638" i="11"/>
  <c r="J638" i="11"/>
  <c r="K638" i="11"/>
  <c r="L638" i="11" s="1"/>
  <c r="H638" i="11"/>
  <c r="O637" i="11"/>
  <c r="J637" i="11"/>
  <c r="K637" i="11" s="1"/>
  <c r="L637" i="11"/>
  <c r="H637" i="11"/>
  <c r="O636" i="11"/>
  <c r="J636" i="11"/>
  <c r="K636" i="11"/>
  <c r="L636" i="11" s="1"/>
  <c r="H636" i="11"/>
  <c r="O635" i="11"/>
  <c r="J635" i="11"/>
  <c r="K635" i="11" s="1"/>
  <c r="L635" i="11"/>
  <c r="H635" i="11"/>
  <c r="O634" i="11"/>
  <c r="J634" i="11"/>
  <c r="K634" i="11"/>
  <c r="L634" i="11" s="1"/>
  <c r="H634" i="11"/>
  <c r="O633" i="11"/>
  <c r="J633" i="11"/>
  <c r="K633" i="11" s="1"/>
  <c r="L633" i="11"/>
  <c r="H633" i="11"/>
  <c r="O632" i="11"/>
  <c r="J632" i="11"/>
  <c r="K632" i="11"/>
  <c r="L632" i="11" s="1"/>
  <c r="H632" i="11"/>
  <c r="O631" i="11"/>
  <c r="J631" i="11"/>
  <c r="K631" i="11" s="1"/>
  <c r="L631" i="11"/>
  <c r="H631" i="11"/>
  <c r="O630" i="11"/>
  <c r="J630" i="11"/>
  <c r="K630" i="11"/>
  <c r="L630" i="11" s="1"/>
  <c r="H630" i="11"/>
  <c r="O629" i="11"/>
  <c r="J629" i="11"/>
  <c r="K629" i="11" s="1"/>
  <c r="L629" i="11"/>
  <c r="H629" i="11"/>
  <c r="O628" i="11"/>
  <c r="J628" i="11"/>
  <c r="K628" i="11"/>
  <c r="L628" i="11" s="1"/>
  <c r="H628" i="11"/>
  <c r="O627" i="11"/>
  <c r="J627" i="11"/>
  <c r="K627" i="11" s="1"/>
  <c r="L627" i="11"/>
  <c r="H627" i="11"/>
  <c r="O626" i="11"/>
  <c r="J626" i="11"/>
  <c r="K626" i="11"/>
  <c r="L626" i="11" s="1"/>
  <c r="H626" i="11"/>
  <c r="O625" i="11"/>
  <c r="J625" i="11"/>
  <c r="K625" i="11" s="1"/>
  <c r="L625" i="11"/>
  <c r="H625" i="11"/>
  <c r="O624" i="11"/>
  <c r="J624" i="11"/>
  <c r="K624" i="11"/>
  <c r="L624" i="11" s="1"/>
  <c r="H624" i="11"/>
  <c r="O623" i="11"/>
  <c r="J623" i="11"/>
  <c r="K623" i="11" s="1"/>
  <c r="L623" i="11"/>
  <c r="H623" i="11"/>
  <c r="O622" i="11"/>
  <c r="J622" i="11"/>
  <c r="K622" i="11"/>
  <c r="L622" i="11" s="1"/>
  <c r="H622" i="11"/>
  <c r="O621" i="11"/>
  <c r="J621" i="11"/>
  <c r="K621" i="11" s="1"/>
  <c r="L621" i="11"/>
  <c r="H621" i="11"/>
  <c r="O620" i="11"/>
  <c r="J620" i="11"/>
  <c r="K620" i="11"/>
  <c r="L620" i="11" s="1"/>
  <c r="H620" i="11"/>
  <c r="O619" i="11"/>
  <c r="J619" i="11"/>
  <c r="K619" i="11" s="1"/>
  <c r="L619" i="11"/>
  <c r="H619" i="11"/>
  <c r="O618" i="11"/>
  <c r="J618" i="11"/>
  <c r="K618" i="11"/>
  <c r="L618" i="11" s="1"/>
  <c r="H618" i="11"/>
  <c r="O617" i="11"/>
  <c r="J617" i="11"/>
  <c r="K617" i="11" s="1"/>
  <c r="L617" i="11"/>
  <c r="H617" i="11"/>
  <c r="O616" i="11"/>
  <c r="J616" i="11"/>
  <c r="K616" i="11"/>
  <c r="L616" i="11" s="1"/>
  <c r="H616" i="11"/>
  <c r="O615" i="11"/>
  <c r="J615" i="11"/>
  <c r="K615" i="11" s="1"/>
  <c r="L615" i="11"/>
  <c r="H615" i="11"/>
  <c r="O614" i="11"/>
  <c r="J614" i="11"/>
  <c r="K614" i="11"/>
  <c r="L614" i="11" s="1"/>
  <c r="H614" i="11"/>
  <c r="O613" i="11"/>
  <c r="J613" i="11"/>
  <c r="K613" i="11" s="1"/>
  <c r="L613" i="11"/>
  <c r="H613" i="11"/>
  <c r="O612" i="11"/>
  <c r="J612" i="11"/>
  <c r="K612" i="11"/>
  <c r="L612" i="11" s="1"/>
  <c r="H612" i="11"/>
  <c r="O611" i="11"/>
  <c r="J611" i="11"/>
  <c r="K611" i="11" s="1"/>
  <c r="L611" i="11"/>
  <c r="H611" i="11"/>
  <c r="O610" i="11"/>
  <c r="J610" i="11"/>
  <c r="K610" i="11"/>
  <c r="L610" i="11" s="1"/>
  <c r="H610" i="11"/>
  <c r="O609" i="11"/>
  <c r="J609" i="11"/>
  <c r="K609" i="11" s="1"/>
  <c r="L609" i="11"/>
  <c r="H609" i="11"/>
  <c r="O608" i="11"/>
  <c r="J608" i="11"/>
  <c r="K608" i="11"/>
  <c r="L608" i="11" s="1"/>
  <c r="H608" i="11"/>
  <c r="O607" i="11"/>
  <c r="J607" i="11"/>
  <c r="K607" i="11" s="1"/>
  <c r="L607" i="11"/>
  <c r="H607" i="11"/>
  <c r="O606" i="11"/>
  <c r="J606" i="11"/>
  <c r="K606" i="11"/>
  <c r="L606" i="11" s="1"/>
  <c r="H606" i="11"/>
  <c r="O605" i="11"/>
  <c r="J605" i="11"/>
  <c r="K605" i="11" s="1"/>
  <c r="L605" i="11"/>
  <c r="H605" i="11"/>
  <c r="O604" i="11"/>
  <c r="J604" i="11"/>
  <c r="K604" i="11"/>
  <c r="L604" i="11" s="1"/>
  <c r="H604" i="11"/>
  <c r="O603" i="11"/>
  <c r="J603" i="11"/>
  <c r="K603" i="11" s="1"/>
  <c r="L603" i="11"/>
  <c r="H603" i="11"/>
  <c r="O602" i="11"/>
  <c r="J602" i="11"/>
  <c r="K602" i="11"/>
  <c r="L602" i="11" s="1"/>
  <c r="H602" i="11"/>
  <c r="O601" i="11"/>
  <c r="J601" i="11"/>
  <c r="K601" i="11" s="1"/>
  <c r="L601" i="11"/>
  <c r="H601" i="11"/>
  <c r="O600" i="11"/>
  <c r="J600" i="11"/>
  <c r="K600" i="11"/>
  <c r="L600" i="11" s="1"/>
  <c r="H600" i="11"/>
  <c r="O599" i="11"/>
  <c r="J599" i="11"/>
  <c r="K599" i="11" s="1"/>
  <c r="L599" i="11"/>
  <c r="H599" i="11"/>
  <c r="O598" i="11"/>
  <c r="J598" i="11"/>
  <c r="K598" i="11"/>
  <c r="L598" i="11" s="1"/>
  <c r="H598" i="11"/>
  <c r="O597" i="11"/>
  <c r="J597" i="11"/>
  <c r="K597" i="11" s="1"/>
  <c r="L597" i="11"/>
  <c r="H597" i="11"/>
  <c r="O596" i="11"/>
  <c r="J596" i="11"/>
  <c r="K596" i="11"/>
  <c r="L596" i="11" s="1"/>
  <c r="H596" i="11"/>
  <c r="O595" i="11"/>
  <c r="J595" i="11"/>
  <c r="K595" i="11" s="1"/>
  <c r="L595" i="11"/>
  <c r="H595" i="11"/>
  <c r="O594" i="11"/>
  <c r="J594" i="11"/>
  <c r="K594" i="11"/>
  <c r="L594" i="11" s="1"/>
  <c r="H594" i="11"/>
  <c r="O593" i="11"/>
  <c r="J593" i="11"/>
  <c r="K593" i="11" s="1"/>
  <c r="L593" i="11"/>
  <c r="H593" i="11"/>
  <c r="O592" i="11"/>
  <c r="J592" i="11"/>
  <c r="K592" i="11"/>
  <c r="L592" i="11" s="1"/>
  <c r="H592" i="11"/>
  <c r="O591" i="11"/>
  <c r="J591" i="11"/>
  <c r="K591" i="11" s="1"/>
  <c r="L591" i="11"/>
  <c r="H591" i="11"/>
  <c r="O590" i="11"/>
  <c r="J590" i="11"/>
  <c r="K590" i="11"/>
  <c r="L590" i="11" s="1"/>
  <c r="H590" i="11"/>
  <c r="O589" i="11"/>
  <c r="J589" i="11"/>
  <c r="K589" i="11" s="1"/>
  <c r="L589" i="11"/>
  <c r="H589" i="11"/>
  <c r="O588" i="11"/>
  <c r="J588" i="11"/>
  <c r="K588" i="11"/>
  <c r="L588" i="11" s="1"/>
  <c r="H588" i="11"/>
  <c r="O587" i="11"/>
  <c r="J587" i="11"/>
  <c r="K587" i="11" s="1"/>
  <c r="L587" i="11"/>
  <c r="H587" i="11"/>
  <c r="O586" i="11"/>
  <c r="J586" i="11"/>
  <c r="K586" i="11"/>
  <c r="L586" i="11" s="1"/>
  <c r="H586" i="11"/>
  <c r="O585" i="11"/>
  <c r="J585" i="11"/>
  <c r="K585" i="11" s="1"/>
  <c r="L585" i="11"/>
  <c r="H585" i="11"/>
  <c r="O584" i="11"/>
  <c r="J584" i="11"/>
  <c r="K584" i="11"/>
  <c r="L584" i="11" s="1"/>
  <c r="H584" i="11"/>
  <c r="O583" i="11"/>
  <c r="J583" i="11"/>
  <c r="K583" i="11" s="1"/>
  <c r="L583" i="11"/>
  <c r="H583" i="11"/>
  <c r="O582" i="11"/>
  <c r="J582" i="11"/>
  <c r="K582" i="11"/>
  <c r="L582" i="11" s="1"/>
  <c r="H582" i="11"/>
  <c r="O581" i="11"/>
  <c r="J581" i="11"/>
  <c r="K581" i="11" s="1"/>
  <c r="L581" i="11"/>
  <c r="H581" i="11"/>
  <c r="O580" i="11"/>
  <c r="J580" i="11"/>
  <c r="K580" i="11"/>
  <c r="L580" i="11" s="1"/>
  <c r="H580" i="11"/>
  <c r="O579" i="11"/>
  <c r="J579" i="11"/>
  <c r="K579" i="11" s="1"/>
  <c r="L579" i="11"/>
  <c r="H579" i="11"/>
  <c r="O578" i="11"/>
  <c r="J578" i="11"/>
  <c r="K578" i="11"/>
  <c r="L578" i="11" s="1"/>
  <c r="H578" i="11"/>
  <c r="O577" i="11"/>
  <c r="J577" i="11"/>
  <c r="K577" i="11" s="1"/>
  <c r="L577" i="11"/>
  <c r="H577" i="11"/>
  <c r="O576" i="11"/>
  <c r="J576" i="11"/>
  <c r="K576" i="11"/>
  <c r="L576" i="11" s="1"/>
  <c r="H576" i="11"/>
  <c r="O575" i="11"/>
  <c r="J575" i="11"/>
  <c r="K575" i="11" s="1"/>
  <c r="L575" i="11"/>
  <c r="H575" i="11"/>
  <c r="O574" i="11"/>
  <c r="J574" i="11"/>
  <c r="K574" i="11"/>
  <c r="L574" i="11" s="1"/>
  <c r="H574" i="11"/>
  <c r="O573" i="11"/>
  <c r="J573" i="11"/>
  <c r="K573" i="11" s="1"/>
  <c r="L573" i="11"/>
  <c r="H573" i="11"/>
  <c r="O572" i="11"/>
  <c r="J572" i="11"/>
  <c r="K572" i="11"/>
  <c r="L572" i="11" s="1"/>
  <c r="H572" i="11"/>
  <c r="O571" i="11"/>
  <c r="J571" i="11"/>
  <c r="K571" i="11" s="1"/>
  <c r="L571" i="11"/>
  <c r="H571" i="11"/>
  <c r="O570" i="11"/>
  <c r="J570" i="11"/>
  <c r="K570" i="11"/>
  <c r="L570" i="11" s="1"/>
  <c r="H570" i="11"/>
  <c r="O569" i="11"/>
  <c r="J569" i="11"/>
  <c r="K569" i="11" s="1"/>
  <c r="L569" i="11"/>
  <c r="H569" i="11"/>
  <c r="O568" i="11"/>
  <c r="J568" i="11"/>
  <c r="K568" i="11"/>
  <c r="L568" i="11" s="1"/>
  <c r="H568" i="11"/>
  <c r="O567" i="11"/>
  <c r="J567" i="11"/>
  <c r="K567" i="11" s="1"/>
  <c r="L567" i="11"/>
  <c r="H567" i="11"/>
  <c r="O566" i="11"/>
  <c r="J566" i="11"/>
  <c r="K566" i="11"/>
  <c r="L566" i="11" s="1"/>
  <c r="H566" i="11"/>
  <c r="O565" i="11"/>
  <c r="J565" i="11"/>
  <c r="K565" i="11" s="1"/>
  <c r="L565" i="11"/>
  <c r="H565" i="11"/>
  <c r="O564" i="11"/>
  <c r="J564" i="11"/>
  <c r="K564" i="11"/>
  <c r="L564" i="11" s="1"/>
  <c r="H564" i="11"/>
  <c r="O563" i="11"/>
  <c r="J563" i="11"/>
  <c r="K563" i="11" s="1"/>
  <c r="L563" i="11"/>
  <c r="H563" i="11"/>
  <c r="O562" i="11"/>
  <c r="J562" i="11"/>
  <c r="K562" i="11"/>
  <c r="L562" i="11" s="1"/>
  <c r="H562" i="11"/>
  <c r="O561" i="11"/>
  <c r="J561" i="11"/>
  <c r="K561" i="11" s="1"/>
  <c r="L561" i="11"/>
  <c r="H561" i="11"/>
  <c r="O560" i="11"/>
  <c r="J560" i="11"/>
  <c r="K560" i="11"/>
  <c r="L560" i="11" s="1"/>
  <c r="H560" i="11"/>
  <c r="O559" i="11"/>
  <c r="J559" i="11"/>
  <c r="K559" i="11" s="1"/>
  <c r="L559" i="11"/>
  <c r="H559" i="11"/>
  <c r="O558" i="11"/>
  <c r="J558" i="11"/>
  <c r="K558" i="11"/>
  <c r="L558" i="11" s="1"/>
  <c r="H558" i="11"/>
  <c r="O557" i="11"/>
  <c r="J557" i="11"/>
  <c r="K557" i="11" s="1"/>
  <c r="L557" i="11"/>
  <c r="H557" i="11"/>
  <c r="O556" i="11"/>
  <c r="J556" i="11"/>
  <c r="K556" i="11"/>
  <c r="L556" i="11" s="1"/>
  <c r="H556" i="11"/>
  <c r="O555" i="11"/>
  <c r="J555" i="11"/>
  <c r="K555" i="11" s="1"/>
  <c r="L555" i="11"/>
  <c r="H555" i="11"/>
  <c r="O554" i="11"/>
  <c r="J554" i="11"/>
  <c r="K554" i="11"/>
  <c r="L554" i="11" s="1"/>
  <c r="H554" i="11"/>
  <c r="O553" i="11"/>
  <c r="J553" i="11"/>
  <c r="K553" i="11" s="1"/>
  <c r="L553" i="11"/>
  <c r="H553" i="11"/>
  <c r="O552" i="11"/>
  <c r="J552" i="11"/>
  <c r="K552" i="11"/>
  <c r="L552" i="11" s="1"/>
  <c r="H552" i="11"/>
  <c r="O551" i="11"/>
  <c r="J551" i="11"/>
  <c r="K551" i="11" s="1"/>
  <c r="L551" i="11"/>
  <c r="H551" i="11"/>
  <c r="O550" i="11"/>
  <c r="J550" i="11"/>
  <c r="K550" i="11"/>
  <c r="L550" i="11" s="1"/>
  <c r="H550" i="11"/>
  <c r="O549" i="11"/>
  <c r="J549" i="11"/>
  <c r="K549" i="11" s="1"/>
  <c r="L549" i="11"/>
  <c r="H549" i="11"/>
  <c r="O548" i="11"/>
  <c r="J548" i="11"/>
  <c r="K548" i="11"/>
  <c r="L548" i="11" s="1"/>
  <c r="H548" i="11"/>
  <c r="O547" i="11"/>
  <c r="J547" i="11"/>
  <c r="K547" i="11" s="1"/>
  <c r="L547" i="11"/>
  <c r="H547" i="11"/>
  <c r="O546" i="11"/>
  <c r="J546" i="11"/>
  <c r="K546" i="11"/>
  <c r="L546" i="11" s="1"/>
  <c r="H546" i="11"/>
  <c r="O545" i="11"/>
  <c r="J545" i="11"/>
  <c r="K545" i="11" s="1"/>
  <c r="L545" i="11"/>
  <c r="H545" i="11"/>
  <c r="O544" i="11"/>
  <c r="J544" i="11"/>
  <c r="K544" i="11"/>
  <c r="L544" i="11" s="1"/>
  <c r="H544" i="11"/>
  <c r="O543" i="11"/>
  <c r="J543" i="11"/>
  <c r="K543" i="11" s="1"/>
  <c r="L543" i="11"/>
  <c r="H543" i="11"/>
  <c r="O542" i="11"/>
  <c r="J542" i="11"/>
  <c r="K542" i="11"/>
  <c r="L542" i="11" s="1"/>
  <c r="H542" i="11"/>
  <c r="O541" i="11"/>
  <c r="J541" i="11"/>
  <c r="K541" i="11" s="1"/>
  <c r="L541" i="11"/>
  <c r="H541" i="11"/>
  <c r="O540" i="11"/>
  <c r="J540" i="11"/>
  <c r="K540" i="11"/>
  <c r="L540" i="11" s="1"/>
  <c r="H540" i="11"/>
  <c r="O539" i="11"/>
  <c r="J539" i="11"/>
  <c r="K539" i="11" s="1"/>
  <c r="L539" i="11"/>
  <c r="H539" i="11"/>
  <c r="O538" i="11"/>
  <c r="J538" i="11"/>
  <c r="K538" i="11"/>
  <c r="L538" i="11" s="1"/>
  <c r="H538" i="11"/>
  <c r="O537" i="11"/>
  <c r="J537" i="11"/>
  <c r="K537" i="11" s="1"/>
  <c r="L537" i="11"/>
  <c r="H537" i="11"/>
  <c r="O536" i="11"/>
  <c r="J536" i="11"/>
  <c r="K536" i="11"/>
  <c r="L536" i="11" s="1"/>
  <c r="H536" i="11"/>
  <c r="O535" i="11"/>
  <c r="J535" i="11"/>
  <c r="K535" i="11" s="1"/>
  <c r="L535" i="11"/>
  <c r="H535" i="11"/>
  <c r="O534" i="11"/>
  <c r="J534" i="11"/>
  <c r="K534" i="11"/>
  <c r="L534" i="11" s="1"/>
  <c r="H534" i="11"/>
  <c r="O533" i="11"/>
  <c r="J533" i="11"/>
  <c r="K533" i="11" s="1"/>
  <c r="L533" i="11"/>
  <c r="H533" i="11"/>
  <c r="O532" i="11"/>
  <c r="J532" i="11"/>
  <c r="K532" i="11"/>
  <c r="L532" i="11" s="1"/>
  <c r="H532" i="11"/>
  <c r="O531" i="11"/>
  <c r="J531" i="11"/>
  <c r="K531" i="11" s="1"/>
  <c r="L531" i="11"/>
  <c r="H531" i="11"/>
  <c r="O530" i="11"/>
  <c r="J530" i="11"/>
  <c r="K530" i="11"/>
  <c r="L530" i="11" s="1"/>
  <c r="H530" i="11"/>
  <c r="O529" i="11"/>
  <c r="J529" i="11"/>
  <c r="K529" i="11" s="1"/>
  <c r="L529" i="11"/>
  <c r="H529" i="11"/>
  <c r="O528" i="11"/>
  <c r="J528" i="11"/>
  <c r="K528" i="11"/>
  <c r="L528" i="11" s="1"/>
  <c r="H528" i="11"/>
  <c r="O527" i="11"/>
  <c r="J527" i="11"/>
  <c r="K527" i="11" s="1"/>
  <c r="L527" i="11"/>
  <c r="H527" i="11"/>
  <c r="O526" i="11"/>
  <c r="J526" i="11"/>
  <c r="K526" i="11"/>
  <c r="L526" i="11" s="1"/>
  <c r="H526" i="11"/>
  <c r="O525" i="11"/>
  <c r="J525" i="11"/>
  <c r="K525" i="11" s="1"/>
  <c r="L525" i="11"/>
  <c r="H525" i="11"/>
  <c r="O524" i="11"/>
  <c r="J524" i="11"/>
  <c r="K524" i="11"/>
  <c r="L524" i="11" s="1"/>
  <c r="H524" i="11"/>
  <c r="O523" i="11"/>
  <c r="G523" i="11"/>
  <c r="J523" i="11"/>
  <c r="K523" i="11"/>
  <c r="L523" i="11" s="1"/>
  <c r="H523" i="11"/>
  <c r="O522" i="11"/>
  <c r="G522" i="11"/>
  <c r="J522" i="11"/>
  <c r="O521" i="11"/>
  <c r="G521" i="11"/>
  <c r="K521" i="11" s="1"/>
  <c r="L521" i="11" s="1"/>
  <c r="J521" i="11"/>
  <c r="H521" i="11"/>
  <c r="O520" i="11"/>
  <c r="G520" i="11"/>
  <c r="J520" i="11"/>
  <c r="K520" i="11"/>
  <c r="L520" i="11" s="1"/>
  <c r="H520" i="11"/>
  <c r="O519" i="11"/>
  <c r="G519" i="11"/>
  <c r="J519" i="11"/>
  <c r="K519" i="11"/>
  <c r="L519" i="11" s="1"/>
  <c r="H519" i="11"/>
  <c r="O518" i="11"/>
  <c r="G518" i="11"/>
  <c r="J518" i="11"/>
  <c r="O517" i="11"/>
  <c r="G517" i="11"/>
  <c r="K517" i="11" s="1"/>
  <c r="L517" i="11" s="1"/>
  <c r="J517" i="11"/>
  <c r="O516" i="11"/>
  <c r="G516" i="11"/>
  <c r="J516" i="11"/>
  <c r="K516" i="11"/>
  <c r="L516" i="11" s="1"/>
  <c r="H516" i="11"/>
  <c r="O515" i="11"/>
  <c r="G515" i="11"/>
  <c r="J515" i="11"/>
  <c r="K515" i="11"/>
  <c r="L515" i="11" s="1"/>
  <c r="H515" i="11"/>
  <c r="O514" i="11"/>
  <c r="G514" i="11"/>
  <c r="J514" i="11"/>
  <c r="O513" i="11"/>
  <c r="J513" i="11"/>
  <c r="K513" i="11" s="1"/>
  <c r="L513" i="11" s="1"/>
  <c r="H513" i="11"/>
  <c r="O512" i="11"/>
  <c r="G512" i="11"/>
  <c r="J512" i="11"/>
  <c r="K512" i="11" s="1"/>
  <c r="L512" i="11" s="1"/>
  <c r="H512" i="11"/>
  <c r="O511" i="11"/>
  <c r="G511" i="11"/>
  <c r="J511" i="11"/>
  <c r="K511" i="11" s="1"/>
  <c r="L511" i="11"/>
  <c r="H511" i="11"/>
  <c r="O510" i="11"/>
  <c r="G510" i="11"/>
  <c r="J510" i="11"/>
  <c r="K510" i="11" s="1"/>
  <c r="L510" i="11"/>
  <c r="H510" i="11"/>
  <c r="O509" i="11"/>
  <c r="G509" i="11"/>
  <c r="J509" i="11"/>
  <c r="K509" i="11" s="1"/>
  <c r="L509" i="11" s="1"/>
  <c r="H509" i="11"/>
  <c r="O508" i="11"/>
  <c r="G508" i="11"/>
  <c r="J508" i="11"/>
  <c r="K508" i="11" s="1"/>
  <c r="L508" i="11" s="1"/>
  <c r="H508" i="11"/>
  <c r="O507" i="11"/>
  <c r="G507" i="11"/>
  <c r="J507" i="11"/>
  <c r="K507" i="11" s="1"/>
  <c r="L507" i="11"/>
  <c r="H507" i="11"/>
  <c r="O506" i="11"/>
  <c r="G506" i="11"/>
  <c r="J506" i="11"/>
  <c r="K506" i="11" s="1"/>
  <c r="L506" i="11"/>
  <c r="H506" i="11"/>
  <c r="O505" i="11"/>
  <c r="G505" i="11"/>
  <c r="J505" i="11"/>
  <c r="K505" i="11" s="1"/>
  <c r="L505" i="11" s="1"/>
  <c r="H505" i="11"/>
  <c r="O504" i="11"/>
  <c r="G504" i="11"/>
  <c r="J504" i="11"/>
  <c r="K504" i="11" s="1"/>
  <c r="L504" i="11" s="1"/>
  <c r="H504" i="11"/>
  <c r="O503" i="11"/>
  <c r="G503" i="11"/>
  <c r="J503" i="11"/>
  <c r="K503" i="11" s="1"/>
  <c r="L503" i="11"/>
  <c r="H503" i="11"/>
  <c r="O502" i="11"/>
  <c r="G502" i="11"/>
  <c r="J502" i="11"/>
  <c r="K502" i="11" s="1"/>
  <c r="L502" i="11"/>
  <c r="H502" i="11"/>
  <c r="O501" i="11"/>
  <c r="G501" i="11"/>
  <c r="J501" i="11"/>
  <c r="K501" i="11" s="1"/>
  <c r="L501" i="11" s="1"/>
  <c r="H501" i="11"/>
  <c r="O500" i="11"/>
  <c r="G500" i="11"/>
  <c r="J500" i="11"/>
  <c r="K500" i="11" s="1"/>
  <c r="L500" i="11" s="1"/>
  <c r="H500" i="11"/>
  <c r="O499" i="11"/>
  <c r="G499" i="11"/>
  <c r="J499" i="11"/>
  <c r="K499" i="11" s="1"/>
  <c r="L499" i="11"/>
  <c r="H499" i="11"/>
  <c r="O498" i="11"/>
  <c r="G498" i="11"/>
  <c r="J498" i="11"/>
  <c r="K498" i="11" s="1"/>
  <c r="L498" i="11"/>
  <c r="H498" i="11"/>
  <c r="O497" i="11"/>
  <c r="G497" i="11"/>
  <c r="J497" i="11"/>
  <c r="K497" i="11" s="1"/>
  <c r="L497" i="11" s="1"/>
  <c r="H497" i="11"/>
  <c r="O496" i="11"/>
  <c r="G496" i="11"/>
  <c r="J496" i="11"/>
  <c r="K496" i="11" s="1"/>
  <c r="L496" i="11" s="1"/>
  <c r="H496" i="11"/>
  <c r="O495" i="11"/>
  <c r="G495" i="11"/>
  <c r="J495" i="11"/>
  <c r="K495" i="11" s="1"/>
  <c r="L495" i="11"/>
  <c r="H495" i="11"/>
  <c r="O494" i="11"/>
  <c r="G494" i="11"/>
  <c r="J494" i="11"/>
  <c r="K494" i="11" s="1"/>
  <c r="L494" i="11"/>
  <c r="H494" i="11"/>
  <c r="O493" i="11"/>
  <c r="J493" i="11"/>
  <c r="K493" i="11"/>
  <c r="L493" i="11" s="1"/>
  <c r="H493" i="11"/>
  <c r="O492" i="11"/>
  <c r="J492" i="11"/>
  <c r="K492" i="11" s="1"/>
  <c r="L492" i="11"/>
  <c r="H492" i="11"/>
  <c r="O491" i="11"/>
  <c r="G491" i="11"/>
  <c r="J491" i="11"/>
  <c r="K491" i="11" s="1"/>
  <c r="L491" i="11" s="1"/>
  <c r="H491" i="11"/>
  <c r="O490" i="11"/>
  <c r="G490" i="11"/>
  <c r="J490" i="11"/>
  <c r="K490" i="11" s="1"/>
  <c r="L490" i="11" s="1"/>
  <c r="H490" i="11"/>
  <c r="O489" i="11"/>
  <c r="G489" i="11"/>
  <c r="J489" i="11"/>
  <c r="K489" i="11" s="1"/>
  <c r="L489" i="11"/>
  <c r="H489" i="11"/>
  <c r="O488" i="11"/>
  <c r="G488" i="11"/>
  <c r="J488" i="11"/>
  <c r="K488" i="11" s="1"/>
  <c r="L488" i="11"/>
  <c r="H488" i="11"/>
  <c r="O487" i="11"/>
  <c r="J487" i="11"/>
  <c r="K487" i="11"/>
  <c r="L487" i="11" s="1"/>
  <c r="H487" i="11"/>
  <c r="O486" i="11"/>
  <c r="J486" i="11"/>
  <c r="K486" i="11" s="1"/>
  <c r="L486" i="11"/>
  <c r="H486" i="11"/>
  <c r="O485" i="11"/>
  <c r="G485" i="11"/>
  <c r="J485" i="11"/>
  <c r="K485" i="11" s="1"/>
  <c r="L485" i="11" s="1"/>
  <c r="H485" i="11"/>
  <c r="O484" i="11"/>
  <c r="J484" i="11"/>
  <c r="K484" i="11"/>
  <c r="L484" i="11" s="1"/>
  <c r="H484" i="11"/>
  <c r="O483" i="11"/>
  <c r="J483" i="11"/>
  <c r="K483" i="11" s="1"/>
  <c r="L483" i="11" s="1"/>
  <c r="H483" i="11"/>
  <c r="O482" i="11"/>
  <c r="J482" i="11"/>
  <c r="K482" i="11"/>
  <c r="L482" i="11" s="1"/>
  <c r="H482" i="11"/>
  <c r="O481" i="11"/>
  <c r="J481" i="11"/>
  <c r="K481" i="11" s="1"/>
  <c r="L481" i="11" s="1"/>
  <c r="H481" i="11"/>
  <c r="O480" i="11"/>
  <c r="J480" i="11"/>
  <c r="K480" i="11"/>
  <c r="L480" i="11" s="1"/>
  <c r="H480" i="11"/>
  <c r="O479" i="11"/>
  <c r="J479" i="11"/>
  <c r="K479" i="11" s="1"/>
  <c r="L479" i="11"/>
  <c r="H479" i="11"/>
  <c r="O478" i="11"/>
  <c r="J478" i="11"/>
  <c r="K478" i="11"/>
  <c r="L478" i="11" s="1"/>
  <c r="H478" i="11"/>
  <c r="O477" i="11"/>
  <c r="J477" i="11"/>
  <c r="K477" i="11" s="1"/>
  <c r="L477" i="11"/>
  <c r="H477" i="11"/>
  <c r="O476" i="11"/>
  <c r="J476" i="11"/>
  <c r="K476" i="11"/>
  <c r="L476" i="11"/>
  <c r="H476" i="11"/>
  <c r="O475" i="11"/>
  <c r="J475" i="11"/>
  <c r="K475" i="11"/>
  <c r="L475" i="11" s="1"/>
  <c r="H475" i="11"/>
  <c r="O474" i="11"/>
  <c r="J474" i="11"/>
  <c r="K474" i="11" s="1"/>
  <c r="L474" i="11" s="1"/>
  <c r="H474" i="11"/>
  <c r="O473" i="11"/>
  <c r="J473" i="11"/>
  <c r="K473" i="11" s="1"/>
  <c r="L473" i="11" s="1"/>
  <c r="H473" i="11"/>
  <c r="O472" i="11"/>
  <c r="J472" i="11"/>
  <c r="K472" i="11"/>
  <c r="L472" i="11" s="1"/>
  <c r="H472" i="11"/>
  <c r="O471" i="11"/>
  <c r="J471" i="11"/>
  <c r="K471" i="11" s="1"/>
  <c r="L471" i="11" s="1"/>
  <c r="H471" i="11"/>
  <c r="O470" i="11"/>
  <c r="J470" i="11"/>
  <c r="K470" i="11"/>
  <c r="L470" i="11" s="1"/>
  <c r="H470" i="11"/>
  <c r="O469" i="11"/>
  <c r="J469" i="11"/>
  <c r="K469" i="11" s="1"/>
  <c r="L469" i="11"/>
  <c r="H469" i="11"/>
  <c r="O468" i="11"/>
  <c r="J468" i="11"/>
  <c r="K468" i="11"/>
  <c r="L468" i="11"/>
  <c r="H468" i="11"/>
  <c r="O467" i="11"/>
  <c r="J467" i="11"/>
  <c r="K467" i="11"/>
  <c r="L467" i="11" s="1"/>
  <c r="H467" i="11"/>
  <c r="O466" i="11"/>
  <c r="J466" i="11"/>
  <c r="K466" i="11" s="1"/>
  <c r="L466" i="11" s="1"/>
  <c r="H466" i="11"/>
  <c r="O465" i="11"/>
  <c r="J465" i="11"/>
  <c r="K465" i="11" s="1"/>
  <c r="L465" i="11" s="1"/>
  <c r="H465" i="11"/>
  <c r="O464" i="11"/>
  <c r="J464" i="11"/>
  <c r="K464" i="11" s="1"/>
  <c r="L464" i="11"/>
  <c r="H464" i="11"/>
  <c r="O463" i="11"/>
  <c r="J463" i="11"/>
  <c r="K463" i="11"/>
  <c r="L463" i="11" s="1"/>
  <c r="H463" i="11"/>
  <c r="O462" i="11"/>
  <c r="J462" i="11"/>
  <c r="K462" i="11" s="1"/>
  <c r="L462" i="11" s="1"/>
  <c r="H462" i="11"/>
  <c r="O461" i="11"/>
  <c r="J461" i="11"/>
  <c r="K461" i="11" s="1"/>
  <c r="L461" i="11" s="1"/>
  <c r="H461" i="11"/>
  <c r="O460" i="11"/>
  <c r="J460" i="11"/>
  <c r="K460" i="11" s="1"/>
  <c r="L460" i="11"/>
  <c r="H460" i="11"/>
  <c r="O459" i="11"/>
  <c r="J459" i="11"/>
  <c r="K459" i="11"/>
  <c r="L459" i="11" s="1"/>
  <c r="H459" i="11"/>
  <c r="O458" i="11"/>
  <c r="J458" i="11"/>
  <c r="K458" i="11" s="1"/>
  <c r="L458" i="11" s="1"/>
  <c r="H458" i="11"/>
  <c r="O457" i="11"/>
  <c r="J457" i="11"/>
  <c r="K457" i="11" s="1"/>
  <c r="L457" i="11" s="1"/>
  <c r="H457" i="11"/>
  <c r="O456" i="11"/>
  <c r="J456" i="11"/>
  <c r="K456" i="11" s="1"/>
  <c r="L456" i="11"/>
  <c r="H456" i="11"/>
  <c r="O455" i="11"/>
  <c r="J455" i="11"/>
  <c r="K455" i="11"/>
  <c r="L455" i="11" s="1"/>
  <c r="H455" i="11"/>
  <c r="O454" i="11"/>
  <c r="J454" i="11"/>
  <c r="K454" i="11" s="1"/>
  <c r="L454" i="11" s="1"/>
  <c r="H454" i="11"/>
  <c r="O453" i="11"/>
  <c r="J453" i="11"/>
  <c r="K453" i="11" s="1"/>
  <c r="L453" i="11" s="1"/>
  <c r="H453" i="11"/>
  <c r="O452" i="11"/>
  <c r="J452" i="11"/>
  <c r="K452" i="11" s="1"/>
  <c r="L452" i="11"/>
  <c r="H452" i="11"/>
  <c r="O451" i="11"/>
  <c r="J451" i="11"/>
  <c r="K451" i="11"/>
  <c r="L451" i="11" s="1"/>
  <c r="H451" i="11"/>
  <c r="O450" i="11"/>
  <c r="J450" i="11"/>
  <c r="K450" i="11" s="1"/>
  <c r="L450" i="11" s="1"/>
  <c r="H450" i="11"/>
  <c r="O449" i="11"/>
  <c r="J449" i="11"/>
  <c r="K449" i="11" s="1"/>
  <c r="L449" i="11" s="1"/>
  <c r="H449" i="11"/>
  <c r="O448" i="11"/>
  <c r="J448" i="11"/>
  <c r="K448" i="11" s="1"/>
  <c r="L448" i="11"/>
  <c r="H448" i="11"/>
  <c r="O447" i="11"/>
  <c r="J447" i="11"/>
  <c r="K447" i="11"/>
  <c r="L447" i="11" s="1"/>
  <c r="H447" i="11"/>
  <c r="O446" i="11"/>
  <c r="J446" i="11"/>
  <c r="K446" i="11" s="1"/>
  <c r="L446" i="11" s="1"/>
  <c r="H446" i="11"/>
  <c r="O445" i="11"/>
  <c r="J445" i="11"/>
  <c r="K445" i="11" s="1"/>
  <c r="L445" i="11" s="1"/>
  <c r="H445" i="11"/>
  <c r="O444" i="11"/>
  <c r="J444" i="11"/>
  <c r="K444" i="11" s="1"/>
  <c r="L444" i="11"/>
  <c r="H444" i="11"/>
  <c r="O443" i="11"/>
  <c r="J443" i="11"/>
  <c r="K443" i="11"/>
  <c r="L443" i="11" s="1"/>
  <c r="H443" i="11"/>
  <c r="O442" i="11"/>
  <c r="J442" i="11"/>
  <c r="K442" i="11" s="1"/>
  <c r="L442" i="11" s="1"/>
  <c r="H442" i="11"/>
  <c r="O441" i="11"/>
  <c r="J441" i="11"/>
  <c r="K441" i="11" s="1"/>
  <c r="L441" i="11" s="1"/>
  <c r="H441" i="11"/>
  <c r="O440" i="11"/>
  <c r="J440" i="11"/>
  <c r="K440" i="11" s="1"/>
  <c r="L440" i="11"/>
  <c r="H440" i="11"/>
  <c r="O439" i="11"/>
  <c r="J439" i="11"/>
  <c r="K439" i="11"/>
  <c r="L439" i="11" s="1"/>
  <c r="H439" i="11"/>
  <c r="O438" i="11"/>
  <c r="J438" i="11"/>
  <c r="K438" i="11" s="1"/>
  <c r="L438" i="11" s="1"/>
  <c r="H438" i="11"/>
  <c r="O437" i="11"/>
  <c r="J437" i="11"/>
  <c r="K437" i="11" s="1"/>
  <c r="L437" i="11" s="1"/>
  <c r="H437" i="11"/>
  <c r="O436" i="11"/>
  <c r="J436" i="11"/>
  <c r="K436" i="11" s="1"/>
  <c r="L436" i="11"/>
  <c r="H436" i="11"/>
  <c r="O435" i="11"/>
  <c r="J435" i="11"/>
  <c r="K435" i="11"/>
  <c r="L435" i="11" s="1"/>
  <c r="H435" i="11"/>
  <c r="O434" i="11"/>
  <c r="J434" i="11"/>
  <c r="K434" i="11" s="1"/>
  <c r="L434" i="11" s="1"/>
  <c r="H434" i="11"/>
  <c r="O433" i="11"/>
  <c r="J433" i="11"/>
  <c r="K433" i="11" s="1"/>
  <c r="L433" i="11" s="1"/>
  <c r="H433" i="11"/>
  <c r="O432" i="11"/>
  <c r="J432" i="11"/>
  <c r="K432" i="11" s="1"/>
  <c r="L432" i="11"/>
  <c r="H432" i="11"/>
  <c r="O431" i="11"/>
  <c r="J431" i="11"/>
  <c r="K431" i="11"/>
  <c r="L431" i="11" s="1"/>
  <c r="H431" i="11"/>
  <c r="O430" i="11"/>
  <c r="J430" i="11"/>
  <c r="K430" i="11" s="1"/>
  <c r="L430" i="11" s="1"/>
  <c r="H430" i="11"/>
  <c r="O429" i="11"/>
  <c r="J429" i="11"/>
  <c r="K429" i="11" s="1"/>
  <c r="L429" i="11" s="1"/>
  <c r="H429" i="11"/>
  <c r="O428" i="11"/>
  <c r="J428" i="11"/>
  <c r="K428" i="11" s="1"/>
  <c r="L428" i="11"/>
  <c r="H428" i="11"/>
  <c r="O427" i="11"/>
  <c r="J427" i="11"/>
  <c r="K427" i="11"/>
  <c r="L427" i="11" s="1"/>
  <c r="H427" i="11"/>
  <c r="O426" i="11"/>
  <c r="J426" i="11"/>
  <c r="K426" i="11" s="1"/>
  <c r="L426" i="11" s="1"/>
  <c r="H426" i="11"/>
  <c r="O425" i="11"/>
  <c r="J425" i="11"/>
  <c r="K425" i="11" s="1"/>
  <c r="L425" i="11" s="1"/>
  <c r="H425" i="11"/>
  <c r="O424" i="11"/>
  <c r="J424" i="11"/>
  <c r="K424" i="11" s="1"/>
  <c r="L424" i="11"/>
  <c r="H424" i="11"/>
  <c r="O423" i="11"/>
  <c r="J423" i="11"/>
  <c r="K423" i="11"/>
  <c r="L423" i="11" s="1"/>
  <c r="H423" i="11"/>
  <c r="O422" i="11"/>
  <c r="J422" i="11"/>
  <c r="K422" i="11" s="1"/>
  <c r="L422" i="11" s="1"/>
  <c r="H422" i="11"/>
  <c r="O421" i="11"/>
  <c r="J421" i="11"/>
  <c r="K421" i="11" s="1"/>
  <c r="L421" i="11" s="1"/>
  <c r="H421" i="11"/>
  <c r="O420" i="11"/>
  <c r="J420" i="11"/>
  <c r="K420" i="11" s="1"/>
  <c r="L420" i="11"/>
  <c r="H420" i="11"/>
  <c r="O419" i="11"/>
  <c r="J419" i="11"/>
  <c r="K419" i="11"/>
  <c r="L419" i="11" s="1"/>
  <c r="H419" i="11"/>
  <c r="O418" i="11"/>
  <c r="J418" i="11"/>
  <c r="K418" i="11" s="1"/>
  <c r="L418" i="11" s="1"/>
  <c r="H418" i="11"/>
  <c r="O417" i="11"/>
  <c r="J417" i="11"/>
  <c r="K417" i="11" s="1"/>
  <c r="L417" i="11" s="1"/>
  <c r="H417" i="11"/>
  <c r="O416" i="11"/>
  <c r="J416" i="11"/>
  <c r="K416" i="11" s="1"/>
  <c r="L416" i="11"/>
  <c r="H416" i="11"/>
  <c r="O415" i="11"/>
  <c r="J415" i="11"/>
  <c r="K415" i="11"/>
  <c r="L415" i="11" s="1"/>
  <c r="H415" i="11"/>
  <c r="O414" i="11"/>
  <c r="J414" i="11"/>
  <c r="K414" i="11" s="1"/>
  <c r="L414" i="11" s="1"/>
  <c r="H414" i="11"/>
  <c r="O413" i="11"/>
  <c r="J413" i="11"/>
  <c r="K413" i="11" s="1"/>
  <c r="L413" i="11" s="1"/>
  <c r="H413" i="11"/>
  <c r="O412" i="11"/>
  <c r="J412" i="11"/>
  <c r="K412" i="11" s="1"/>
  <c r="L412" i="11"/>
  <c r="H412" i="11"/>
  <c r="O411" i="11"/>
  <c r="J411" i="11"/>
  <c r="K411" i="11"/>
  <c r="L411" i="11" s="1"/>
  <c r="H411" i="11"/>
  <c r="O410" i="11"/>
  <c r="J410" i="11"/>
  <c r="K410" i="11" s="1"/>
  <c r="L410" i="11" s="1"/>
  <c r="H410" i="11"/>
  <c r="O409" i="11"/>
  <c r="J409" i="11"/>
  <c r="K409" i="11" s="1"/>
  <c r="L409" i="11" s="1"/>
  <c r="H409" i="11"/>
  <c r="O408" i="11"/>
  <c r="J408" i="11"/>
  <c r="K408" i="11" s="1"/>
  <c r="L408" i="11"/>
  <c r="H408" i="11"/>
  <c r="O407" i="11"/>
  <c r="J407" i="11"/>
  <c r="K407" i="11"/>
  <c r="L407" i="11" s="1"/>
  <c r="H407" i="11"/>
  <c r="O406" i="11"/>
  <c r="J406" i="11"/>
  <c r="K406" i="11" s="1"/>
  <c r="L406" i="11" s="1"/>
  <c r="H406" i="11"/>
  <c r="O405" i="11"/>
  <c r="J405" i="11"/>
  <c r="K405" i="11" s="1"/>
  <c r="L405" i="11" s="1"/>
  <c r="H405" i="11"/>
  <c r="O404" i="11"/>
  <c r="J404" i="11"/>
  <c r="K404" i="11" s="1"/>
  <c r="L404" i="11"/>
  <c r="H404" i="11"/>
  <c r="O403" i="11"/>
  <c r="J403" i="11"/>
  <c r="K403" i="11"/>
  <c r="L403" i="11" s="1"/>
  <c r="H403" i="11"/>
  <c r="O402" i="11"/>
  <c r="J402" i="11"/>
  <c r="K402" i="11" s="1"/>
  <c r="L402" i="11" s="1"/>
  <c r="H402" i="11"/>
  <c r="O401" i="11"/>
  <c r="J401" i="11"/>
  <c r="K401" i="11" s="1"/>
  <c r="L401" i="11" s="1"/>
  <c r="H401" i="11"/>
  <c r="O400" i="11"/>
  <c r="J400" i="11"/>
  <c r="K400" i="11" s="1"/>
  <c r="L400" i="11"/>
  <c r="H400" i="11"/>
  <c r="O399" i="11"/>
  <c r="J399" i="11"/>
  <c r="K399" i="11"/>
  <c r="L399" i="11" s="1"/>
  <c r="H399" i="11"/>
  <c r="O398" i="11"/>
  <c r="J398" i="11"/>
  <c r="K398" i="11" s="1"/>
  <c r="L398" i="11" s="1"/>
  <c r="H398" i="11"/>
  <c r="O397" i="11"/>
  <c r="J397" i="11"/>
  <c r="K397" i="11" s="1"/>
  <c r="L397" i="11" s="1"/>
  <c r="H397" i="11"/>
  <c r="O396" i="11"/>
  <c r="J396" i="11"/>
  <c r="K396" i="11" s="1"/>
  <c r="L396" i="11"/>
  <c r="H396" i="11"/>
  <c r="O395" i="11"/>
  <c r="J395" i="11"/>
  <c r="K395" i="11"/>
  <c r="L395" i="11" s="1"/>
  <c r="H395" i="11"/>
  <c r="O394" i="11"/>
  <c r="J394" i="11"/>
  <c r="K394" i="11" s="1"/>
  <c r="L394" i="11" s="1"/>
  <c r="H394" i="11"/>
  <c r="O393" i="11"/>
  <c r="J393" i="11"/>
  <c r="K393" i="11"/>
  <c r="L393" i="11" s="1"/>
  <c r="H393" i="11"/>
  <c r="O392" i="11"/>
  <c r="J392" i="11"/>
  <c r="K392" i="11" s="1"/>
  <c r="L392" i="11"/>
  <c r="H392" i="11"/>
  <c r="O391" i="11"/>
  <c r="J391" i="11"/>
  <c r="K391" i="11"/>
  <c r="L391" i="11"/>
  <c r="H391" i="11"/>
  <c r="O390" i="11"/>
  <c r="J390" i="11"/>
  <c r="K390" i="11"/>
  <c r="L390" i="11" s="1"/>
  <c r="H390" i="11"/>
  <c r="O389" i="11"/>
  <c r="J389" i="11"/>
  <c r="K389" i="11" s="1"/>
  <c r="L389" i="11" s="1"/>
  <c r="H389" i="11"/>
  <c r="O388" i="11"/>
  <c r="J388" i="11"/>
  <c r="K388" i="11" s="1"/>
  <c r="L388" i="11" s="1"/>
  <c r="H388" i="11"/>
  <c r="O387" i="11"/>
  <c r="J387" i="11"/>
  <c r="K387" i="11"/>
  <c r="L387" i="11" s="1"/>
  <c r="H387" i="11"/>
  <c r="O386" i="11"/>
  <c r="J386" i="11"/>
  <c r="K386" i="11" s="1"/>
  <c r="L386" i="11" s="1"/>
  <c r="H386" i="11"/>
  <c r="O385" i="11"/>
  <c r="J385" i="11"/>
  <c r="K385" i="11"/>
  <c r="L385" i="11" s="1"/>
  <c r="H385" i="11"/>
  <c r="O384" i="11"/>
  <c r="J384" i="11"/>
  <c r="K384" i="11" s="1"/>
  <c r="L384" i="11"/>
  <c r="H384" i="11"/>
  <c r="O383" i="11"/>
  <c r="J383" i="11"/>
  <c r="K383" i="11"/>
  <c r="L383" i="11"/>
  <c r="H383" i="11"/>
  <c r="O382" i="11"/>
  <c r="J382" i="11"/>
  <c r="K382" i="11"/>
  <c r="L382" i="11"/>
  <c r="H382" i="11"/>
  <c r="O381" i="11"/>
  <c r="J381" i="11"/>
  <c r="K381" i="11"/>
  <c r="L381" i="11" s="1"/>
  <c r="H381" i="11"/>
  <c r="O380" i="11"/>
  <c r="J380" i="11"/>
  <c r="K380" i="11" s="1"/>
  <c r="L380" i="11"/>
  <c r="H380" i="11"/>
  <c r="O379" i="11"/>
  <c r="J379" i="11"/>
  <c r="K379" i="11"/>
  <c r="L379" i="11" s="1"/>
  <c r="H379" i="11"/>
  <c r="O378" i="11"/>
  <c r="J378" i="11"/>
  <c r="K378" i="11" s="1"/>
  <c r="L378" i="11" s="1"/>
  <c r="H378" i="11"/>
  <c r="O377" i="11"/>
  <c r="J377" i="11"/>
  <c r="K377" i="11"/>
  <c r="L377" i="11" s="1"/>
  <c r="H377" i="11"/>
  <c r="O376" i="11"/>
  <c r="J376" i="11"/>
  <c r="K376" i="11" s="1"/>
  <c r="L376" i="11"/>
  <c r="H376" i="11"/>
  <c r="O375" i="11"/>
  <c r="J375" i="11"/>
  <c r="K375" i="11"/>
  <c r="L375" i="11"/>
  <c r="H375" i="11"/>
  <c r="O374" i="11"/>
  <c r="J374" i="11"/>
  <c r="K374" i="11"/>
  <c r="L374" i="11"/>
  <c r="H374" i="11"/>
  <c r="O373" i="11"/>
  <c r="J373" i="11"/>
  <c r="K373" i="11"/>
  <c r="L373" i="11" s="1"/>
  <c r="H373" i="11"/>
  <c r="O372" i="11"/>
  <c r="J372" i="11"/>
  <c r="K372" i="11" s="1"/>
  <c r="L372" i="11"/>
  <c r="H372" i="11"/>
  <c r="O371" i="11"/>
  <c r="J371" i="11"/>
  <c r="K371" i="11"/>
  <c r="L371" i="11" s="1"/>
  <c r="H371" i="11"/>
  <c r="O370" i="11"/>
  <c r="J370" i="11"/>
  <c r="K370" i="11" s="1"/>
  <c r="L370" i="11" s="1"/>
  <c r="H370" i="11"/>
  <c r="O369" i="11"/>
  <c r="J369" i="11"/>
  <c r="K369" i="11"/>
  <c r="L369" i="11" s="1"/>
  <c r="H369" i="11"/>
  <c r="O368" i="11"/>
  <c r="J368" i="11"/>
  <c r="K368" i="11" s="1"/>
  <c r="L368" i="11"/>
  <c r="H368" i="11"/>
  <c r="O367" i="11"/>
  <c r="J367" i="11"/>
  <c r="K367" i="11"/>
  <c r="L367" i="11"/>
  <c r="H367" i="11"/>
  <c r="O366" i="11"/>
  <c r="J366" i="11"/>
  <c r="K366" i="11"/>
  <c r="L366" i="11"/>
  <c r="H366" i="11"/>
  <c r="O365" i="11"/>
  <c r="J365" i="11"/>
  <c r="K365" i="11"/>
  <c r="L365" i="11" s="1"/>
  <c r="H365" i="11"/>
  <c r="O364" i="11"/>
  <c r="J364" i="11"/>
  <c r="K364" i="11" s="1"/>
  <c r="L364" i="11"/>
  <c r="H364" i="11"/>
  <c r="O363" i="11"/>
  <c r="J363" i="11"/>
  <c r="K363" i="11"/>
  <c r="L363" i="11" s="1"/>
  <c r="H363" i="11"/>
  <c r="O362" i="11"/>
  <c r="J362" i="11"/>
  <c r="K362" i="11" s="1"/>
  <c r="L362" i="11" s="1"/>
  <c r="H362" i="11"/>
  <c r="O361" i="11"/>
  <c r="J361" i="11"/>
  <c r="K361" i="11"/>
  <c r="L361" i="11" s="1"/>
  <c r="H361" i="11"/>
  <c r="O360" i="11"/>
  <c r="J360" i="11"/>
  <c r="K360" i="11" s="1"/>
  <c r="L360" i="11"/>
  <c r="H360" i="11"/>
  <c r="O359" i="11"/>
  <c r="J359" i="11"/>
  <c r="K359" i="11"/>
  <c r="L359" i="11"/>
  <c r="H359" i="11"/>
  <c r="O358" i="11"/>
  <c r="J358" i="11"/>
  <c r="K358" i="11"/>
  <c r="L358" i="11" s="1"/>
  <c r="H358" i="11"/>
  <c r="O357" i="11"/>
  <c r="J357" i="11"/>
  <c r="K357" i="11" s="1"/>
  <c r="L357" i="11" s="1"/>
  <c r="H357" i="11"/>
  <c r="O356" i="11"/>
  <c r="J356" i="11"/>
  <c r="K356" i="11" s="1"/>
  <c r="L356" i="11" s="1"/>
  <c r="H356" i="11"/>
  <c r="O355" i="11"/>
  <c r="J355" i="11"/>
  <c r="K355" i="11"/>
  <c r="L355" i="11" s="1"/>
  <c r="H355" i="11"/>
  <c r="O354" i="11"/>
  <c r="J354" i="11"/>
  <c r="K354" i="11" s="1"/>
  <c r="L354" i="11" s="1"/>
  <c r="H354" i="11"/>
  <c r="O353" i="11"/>
  <c r="J353" i="11"/>
  <c r="K353" i="11"/>
  <c r="L353" i="11" s="1"/>
  <c r="H353" i="11"/>
  <c r="O352" i="11"/>
  <c r="J352" i="11"/>
  <c r="K352" i="11" s="1"/>
  <c r="L352" i="11"/>
  <c r="H352" i="11"/>
  <c r="O351" i="11"/>
  <c r="J351" i="11"/>
  <c r="K351" i="11"/>
  <c r="L351" i="11"/>
  <c r="H351" i="11"/>
  <c r="O350" i="11"/>
  <c r="J350" i="11"/>
  <c r="K350" i="11"/>
  <c r="L350" i="11"/>
  <c r="H350" i="11"/>
  <c r="O349" i="11"/>
  <c r="J349" i="11"/>
  <c r="K349" i="11"/>
  <c r="L349" i="11" s="1"/>
  <c r="H349" i="11"/>
  <c r="O348" i="11"/>
  <c r="J348" i="11"/>
  <c r="K348" i="11" s="1"/>
  <c r="L348" i="11"/>
  <c r="H348" i="11"/>
  <c r="O347" i="11"/>
  <c r="J347" i="11"/>
  <c r="K347" i="11"/>
  <c r="L347" i="11" s="1"/>
  <c r="H347" i="11"/>
  <c r="O346" i="11"/>
  <c r="J346" i="11"/>
  <c r="K346" i="11" s="1"/>
  <c r="L346" i="11" s="1"/>
  <c r="H346" i="11"/>
  <c r="O345" i="11"/>
  <c r="J345" i="11"/>
  <c r="K345" i="11"/>
  <c r="L345" i="11" s="1"/>
  <c r="H345" i="11"/>
  <c r="O344" i="11"/>
  <c r="J344" i="11"/>
  <c r="K344" i="11" s="1"/>
  <c r="L344" i="11"/>
  <c r="H344" i="11"/>
  <c r="O343" i="11"/>
  <c r="J343" i="11"/>
  <c r="K343" i="11"/>
  <c r="L343" i="11"/>
  <c r="H343" i="11"/>
  <c r="O342" i="11"/>
  <c r="J342" i="11"/>
  <c r="K342" i="11"/>
  <c r="L342" i="11"/>
  <c r="H342" i="11"/>
  <c r="O341" i="11"/>
  <c r="J341" i="11"/>
  <c r="K341" i="11"/>
  <c r="L341" i="11" s="1"/>
  <c r="H341" i="11"/>
  <c r="O340" i="11"/>
  <c r="J340" i="11"/>
  <c r="K340" i="11" s="1"/>
  <c r="L340" i="11"/>
  <c r="H340" i="11"/>
  <c r="O339" i="11"/>
  <c r="J339" i="11"/>
  <c r="K339" i="11"/>
  <c r="L339" i="11" s="1"/>
  <c r="H339" i="11"/>
  <c r="O338" i="11"/>
  <c r="J338" i="11"/>
  <c r="K338" i="11" s="1"/>
  <c r="L338" i="11" s="1"/>
  <c r="H338" i="11"/>
  <c r="O337" i="11"/>
  <c r="J337" i="11"/>
  <c r="K337" i="11"/>
  <c r="L337" i="11" s="1"/>
  <c r="H337" i="11"/>
  <c r="O336" i="11"/>
  <c r="J336" i="11"/>
  <c r="K336" i="11" s="1"/>
  <c r="L336" i="11"/>
  <c r="H336" i="11"/>
  <c r="O335" i="11"/>
  <c r="J335" i="11"/>
  <c r="K335" i="11"/>
  <c r="L335" i="11"/>
  <c r="H335" i="11"/>
  <c r="O334" i="11"/>
  <c r="J334" i="11"/>
  <c r="K334" i="11"/>
  <c r="L334" i="11"/>
  <c r="H334" i="11"/>
  <c r="O333" i="11"/>
  <c r="J333" i="11"/>
  <c r="K333" i="11"/>
  <c r="L333" i="11" s="1"/>
  <c r="H333" i="11"/>
  <c r="O332" i="11"/>
  <c r="J332" i="11"/>
  <c r="K332" i="11" s="1"/>
  <c r="L332" i="11"/>
  <c r="H332" i="11"/>
  <c r="O331" i="11"/>
  <c r="J331" i="11"/>
  <c r="K331" i="11"/>
  <c r="L331" i="11" s="1"/>
  <c r="H331" i="11"/>
  <c r="O330" i="11"/>
  <c r="J330" i="11"/>
  <c r="K330" i="11" s="1"/>
  <c r="L330" i="11" s="1"/>
  <c r="H330" i="11"/>
  <c r="O329" i="11"/>
  <c r="J329" i="11"/>
  <c r="K329" i="11"/>
  <c r="L329" i="11" s="1"/>
  <c r="H329" i="11"/>
  <c r="O328" i="11"/>
  <c r="J328" i="11"/>
  <c r="K328" i="11" s="1"/>
  <c r="L328" i="11"/>
  <c r="H328" i="11"/>
  <c r="O327" i="11"/>
  <c r="J327" i="11"/>
  <c r="K327" i="11"/>
  <c r="L327" i="11"/>
  <c r="H327" i="11"/>
  <c r="O326" i="11"/>
  <c r="J326" i="11"/>
  <c r="K326" i="11"/>
  <c r="L326" i="11" s="1"/>
  <c r="H326" i="11"/>
  <c r="O325" i="11"/>
  <c r="J325" i="11"/>
  <c r="K325" i="11" s="1"/>
  <c r="L325" i="11" s="1"/>
  <c r="H325" i="11"/>
  <c r="O324" i="11"/>
  <c r="J324" i="11"/>
  <c r="K324" i="11" s="1"/>
  <c r="L324" i="11" s="1"/>
  <c r="H324" i="11"/>
  <c r="O323" i="11"/>
  <c r="J323" i="11"/>
  <c r="K323" i="11"/>
  <c r="L323" i="11" s="1"/>
  <c r="H323" i="11"/>
  <c r="O322" i="11"/>
  <c r="J322" i="11"/>
  <c r="K322" i="11" s="1"/>
  <c r="L322" i="11" s="1"/>
  <c r="H322" i="11"/>
  <c r="O321" i="11"/>
  <c r="J321" i="11"/>
  <c r="K321" i="11"/>
  <c r="L321" i="11" s="1"/>
  <c r="H321" i="11"/>
  <c r="O320" i="11"/>
  <c r="J320" i="11"/>
  <c r="K320" i="11" s="1"/>
  <c r="L320" i="11"/>
  <c r="H320" i="11"/>
  <c r="O319" i="11"/>
  <c r="J319" i="11"/>
  <c r="K319" i="11"/>
  <c r="L319" i="11"/>
  <c r="H319" i="11"/>
  <c r="O318" i="11"/>
  <c r="J318" i="11"/>
  <c r="K318" i="11"/>
  <c r="L318" i="11"/>
  <c r="H318" i="11"/>
  <c r="O317" i="11"/>
  <c r="J317" i="11"/>
  <c r="K317" i="11"/>
  <c r="L317" i="11" s="1"/>
  <c r="H317" i="11"/>
  <c r="O316" i="11"/>
  <c r="J316" i="11"/>
  <c r="K316" i="11" s="1"/>
  <c r="L316" i="11"/>
  <c r="H316" i="11"/>
  <c r="O315" i="11"/>
  <c r="J315" i="11"/>
  <c r="K315" i="11"/>
  <c r="L315" i="11" s="1"/>
  <c r="H315" i="11"/>
  <c r="O314" i="11"/>
  <c r="J314" i="11"/>
  <c r="K314" i="11" s="1"/>
  <c r="L314" i="11" s="1"/>
  <c r="H314" i="11"/>
  <c r="O313" i="11"/>
  <c r="J313" i="11"/>
  <c r="K313" i="11"/>
  <c r="L313" i="11" s="1"/>
  <c r="H313" i="11"/>
  <c r="O312" i="11"/>
  <c r="J312" i="11"/>
  <c r="K312" i="11" s="1"/>
  <c r="L312" i="11"/>
  <c r="H312" i="11"/>
  <c r="O311" i="11"/>
  <c r="J311" i="11"/>
  <c r="K311" i="11"/>
  <c r="L311" i="11"/>
  <c r="H311" i="11"/>
  <c r="O310" i="11"/>
  <c r="J310" i="11"/>
  <c r="K310" i="11"/>
  <c r="L310" i="11"/>
  <c r="H310" i="11"/>
  <c r="O309" i="11"/>
  <c r="J309" i="11"/>
  <c r="K309" i="11"/>
  <c r="L309" i="11" s="1"/>
  <c r="H309" i="11"/>
  <c r="O308" i="11"/>
  <c r="J308" i="11"/>
  <c r="K308" i="11" s="1"/>
  <c r="L308" i="11"/>
  <c r="H308" i="11"/>
  <c r="O307" i="11"/>
  <c r="J307" i="11"/>
  <c r="K307" i="11"/>
  <c r="L307" i="11" s="1"/>
  <c r="H307" i="11"/>
  <c r="O306" i="11"/>
  <c r="J306" i="11"/>
  <c r="K306" i="11" s="1"/>
  <c r="L306" i="11" s="1"/>
  <c r="H306" i="11"/>
  <c r="O305" i="11"/>
  <c r="J305" i="11"/>
  <c r="K305" i="11"/>
  <c r="L305" i="11" s="1"/>
  <c r="H305" i="11"/>
  <c r="O304" i="11"/>
  <c r="J304" i="11"/>
  <c r="K304" i="11" s="1"/>
  <c r="L304" i="11"/>
  <c r="H304" i="11"/>
  <c r="O303" i="11"/>
  <c r="J303" i="11"/>
  <c r="K303" i="11"/>
  <c r="L303" i="11"/>
  <c r="H303" i="11"/>
  <c r="O302" i="11"/>
  <c r="J302" i="11"/>
  <c r="K302" i="11"/>
  <c r="L302" i="11"/>
  <c r="H302" i="11"/>
  <c r="O301" i="11"/>
  <c r="J301" i="11"/>
  <c r="K301" i="11"/>
  <c r="L301" i="11" s="1"/>
  <c r="H301" i="11"/>
  <c r="O300" i="11"/>
  <c r="J300" i="11"/>
  <c r="K300" i="11" s="1"/>
  <c r="L300" i="11"/>
  <c r="H300" i="11"/>
  <c r="O299" i="11"/>
  <c r="J299" i="11"/>
  <c r="K299" i="11"/>
  <c r="L299" i="11" s="1"/>
  <c r="H299" i="11"/>
  <c r="O298" i="11"/>
  <c r="J298" i="11"/>
  <c r="K298" i="11" s="1"/>
  <c r="L298" i="11" s="1"/>
  <c r="H298" i="11"/>
  <c r="O297" i="11"/>
  <c r="J297" i="11"/>
  <c r="K297" i="11"/>
  <c r="L297" i="11" s="1"/>
  <c r="H297" i="11"/>
  <c r="O296" i="11"/>
  <c r="J296" i="11"/>
  <c r="K296" i="11" s="1"/>
  <c r="L296" i="11"/>
  <c r="H296" i="11"/>
  <c r="O295" i="11"/>
  <c r="J295" i="11"/>
  <c r="K295" i="11"/>
  <c r="L295" i="11"/>
  <c r="H295" i="11"/>
  <c r="O294" i="11"/>
  <c r="J294" i="11"/>
  <c r="K294" i="11"/>
  <c r="L294" i="11" s="1"/>
  <c r="H294" i="11"/>
  <c r="O293" i="11"/>
  <c r="J293" i="11"/>
  <c r="K293" i="11" s="1"/>
  <c r="L293" i="11" s="1"/>
  <c r="H293" i="11"/>
  <c r="O292" i="11"/>
  <c r="J292" i="11"/>
  <c r="K292" i="11" s="1"/>
  <c r="L292" i="11" s="1"/>
  <c r="H292" i="11"/>
  <c r="O291" i="11"/>
  <c r="J291" i="11"/>
  <c r="K291" i="11"/>
  <c r="L291" i="11" s="1"/>
  <c r="H291" i="11"/>
  <c r="O290" i="11"/>
  <c r="J290" i="11"/>
  <c r="K290" i="11" s="1"/>
  <c r="L290" i="11" s="1"/>
  <c r="H290" i="11"/>
  <c r="O289" i="11"/>
  <c r="J289" i="11"/>
  <c r="K289" i="11"/>
  <c r="L289" i="11" s="1"/>
  <c r="H289" i="11"/>
  <c r="O288" i="11"/>
  <c r="J288" i="11"/>
  <c r="K288" i="11" s="1"/>
  <c r="L288" i="11"/>
  <c r="H288" i="11"/>
  <c r="O287" i="11"/>
  <c r="J287" i="11"/>
  <c r="K287" i="11"/>
  <c r="L287" i="11"/>
  <c r="H287" i="11"/>
  <c r="O286" i="11"/>
  <c r="J286" i="11"/>
  <c r="K286" i="11"/>
  <c r="L286" i="11"/>
  <c r="H286" i="11"/>
  <c r="O285" i="11"/>
  <c r="J285" i="11"/>
  <c r="K285" i="11"/>
  <c r="L285" i="11" s="1"/>
  <c r="H285" i="11"/>
  <c r="O284" i="11"/>
  <c r="J284" i="11"/>
  <c r="K284" i="11" s="1"/>
  <c r="L284" i="11"/>
  <c r="H284" i="11"/>
  <c r="O283" i="11"/>
  <c r="J283" i="11"/>
  <c r="K283" i="11"/>
  <c r="L283" i="11" s="1"/>
  <c r="H283" i="11"/>
  <c r="O282" i="11"/>
  <c r="J282" i="11"/>
  <c r="K282" i="11" s="1"/>
  <c r="L282" i="11"/>
  <c r="H282" i="11"/>
  <c r="O281" i="11"/>
  <c r="J281" i="11"/>
  <c r="K281" i="11"/>
  <c r="L281" i="11" s="1"/>
  <c r="H281" i="11"/>
  <c r="O280" i="11"/>
  <c r="J280" i="11"/>
  <c r="K280" i="11" s="1"/>
  <c r="L280" i="11"/>
  <c r="H280" i="11"/>
  <c r="O279" i="11"/>
  <c r="J279" i="11"/>
  <c r="K279" i="11"/>
  <c r="L279" i="11"/>
  <c r="H279" i="11"/>
  <c r="O278" i="11"/>
  <c r="J278" i="11"/>
  <c r="K278" i="11"/>
  <c r="L278" i="11" s="1"/>
  <c r="H278" i="11"/>
  <c r="O277" i="11"/>
  <c r="J277" i="11"/>
  <c r="K277" i="11" s="1"/>
  <c r="L277" i="11" s="1"/>
  <c r="H277" i="11"/>
  <c r="O276" i="11"/>
  <c r="J276" i="11"/>
  <c r="K276" i="11" s="1"/>
  <c r="L276" i="11" s="1"/>
  <c r="H276" i="11"/>
  <c r="O275" i="11"/>
  <c r="J275" i="11"/>
  <c r="K275" i="11"/>
  <c r="L275" i="11" s="1"/>
  <c r="H275" i="11"/>
  <c r="O274" i="11"/>
  <c r="J274" i="11"/>
  <c r="K274" i="11" s="1"/>
  <c r="L274" i="11" s="1"/>
  <c r="H274" i="11"/>
  <c r="O273" i="11"/>
  <c r="J273" i="11"/>
  <c r="K273" i="11"/>
  <c r="L273" i="11" s="1"/>
  <c r="H273" i="11"/>
  <c r="O272" i="11"/>
  <c r="J272" i="11"/>
  <c r="K272" i="11" s="1"/>
  <c r="L272" i="11"/>
  <c r="H272" i="11"/>
  <c r="O271" i="11"/>
  <c r="J271" i="11"/>
  <c r="K271" i="11"/>
  <c r="L271" i="11"/>
  <c r="H271" i="11"/>
  <c r="O270" i="11"/>
  <c r="J270" i="11"/>
  <c r="K270" i="11"/>
  <c r="L270" i="11"/>
  <c r="H270" i="11"/>
  <c r="O269" i="11"/>
  <c r="J269" i="11"/>
  <c r="K269" i="11"/>
  <c r="L269" i="11" s="1"/>
  <c r="H269" i="11"/>
  <c r="O268" i="11"/>
  <c r="J268" i="11"/>
  <c r="K268" i="11" s="1"/>
  <c r="L268" i="11"/>
  <c r="H268" i="11"/>
  <c r="O267" i="11"/>
  <c r="J267" i="11"/>
  <c r="K267" i="11"/>
  <c r="L267" i="11" s="1"/>
  <c r="H267" i="11"/>
  <c r="O266" i="11"/>
  <c r="J266" i="11"/>
  <c r="K266" i="11" s="1"/>
  <c r="L266" i="11"/>
  <c r="H266" i="11"/>
  <c r="O265" i="11"/>
  <c r="J265" i="11"/>
  <c r="K265" i="11"/>
  <c r="L265" i="11" s="1"/>
  <c r="H265" i="11"/>
  <c r="O264" i="11"/>
  <c r="J264" i="11"/>
  <c r="K264" i="11" s="1"/>
  <c r="L264" i="11"/>
  <c r="H264" i="11"/>
  <c r="O263" i="11"/>
  <c r="J263" i="11"/>
  <c r="K263" i="11"/>
  <c r="L263" i="11"/>
  <c r="H263" i="11"/>
  <c r="O262" i="11"/>
  <c r="J262" i="11"/>
  <c r="K262" i="11"/>
  <c r="L262" i="11" s="1"/>
  <c r="H262" i="11"/>
  <c r="O261" i="11"/>
  <c r="J261" i="11"/>
  <c r="K261" i="11" s="1"/>
  <c r="L261" i="11" s="1"/>
  <c r="H261" i="11"/>
  <c r="O260" i="11"/>
  <c r="J260" i="11"/>
  <c r="K260" i="11" s="1"/>
  <c r="L260" i="11" s="1"/>
  <c r="H260" i="11"/>
  <c r="O259" i="11"/>
  <c r="J259" i="11"/>
  <c r="K259" i="11"/>
  <c r="L259" i="11" s="1"/>
  <c r="H259" i="11"/>
  <c r="O258" i="11"/>
  <c r="J258" i="11"/>
  <c r="K258" i="11" s="1"/>
  <c r="L258" i="11" s="1"/>
  <c r="H258" i="11"/>
  <c r="O257" i="11"/>
  <c r="J257" i="11"/>
  <c r="K257" i="11"/>
  <c r="L257" i="11" s="1"/>
  <c r="H257" i="11"/>
  <c r="O256" i="11"/>
  <c r="J256" i="11"/>
  <c r="K256" i="11" s="1"/>
  <c r="L256" i="11"/>
  <c r="H256" i="11"/>
  <c r="O255" i="11"/>
  <c r="J255" i="11"/>
  <c r="K255" i="11"/>
  <c r="L255" i="11"/>
  <c r="H255" i="11"/>
  <c r="O254" i="11"/>
  <c r="J254" i="11"/>
  <c r="K254" i="11"/>
  <c r="L254" i="11"/>
  <c r="H254" i="11"/>
  <c r="O253" i="11"/>
  <c r="J253" i="11"/>
  <c r="K253" i="11"/>
  <c r="L253" i="11" s="1"/>
  <c r="H253" i="11"/>
  <c r="O252" i="11"/>
  <c r="J252" i="11"/>
  <c r="K252" i="11" s="1"/>
  <c r="L252" i="11"/>
  <c r="H252" i="11"/>
  <c r="O251" i="11"/>
  <c r="J251" i="11"/>
  <c r="K251" i="11"/>
  <c r="L251" i="11" s="1"/>
  <c r="H251" i="11"/>
  <c r="O250" i="11"/>
  <c r="J250" i="11"/>
  <c r="K250" i="11" s="1"/>
  <c r="L250" i="11"/>
  <c r="H250" i="11"/>
  <c r="O249" i="11"/>
  <c r="J249" i="11"/>
  <c r="K249" i="11"/>
  <c r="L249" i="11" s="1"/>
  <c r="H249" i="11"/>
  <c r="O248" i="11"/>
  <c r="J248" i="11"/>
  <c r="K248" i="11" s="1"/>
  <c r="L248" i="11"/>
  <c r="H248" i="11"/>
  <c r="O247" i="11"/>
  <c r="J247" i="11"/>
  <c r="K247" i="11"/>
  <c r="L247" i="11"/>
  <c r="H247" i="11"/>
  <c r="O246" i="11"/>
  <c r="J246" i="11"/>
  <c r="K246" i="11"/>
  <c r="L246" i="11" s="1"/>
  <c r="H246" i="11"/>
  <c r="O245" i="11"/>
  <c r="J245" i="11"/>
  <c r="K245" i="11" s="1"/>
  <c r="L245" i="11" s="1"/>
  <c r="H245" i="11"/>
  <c r="O244" i="11"/>
  <c r="J244" i="11"/>
  <c r="K244" i="11" s="1"/>
  <c r="L244" i="11" s="1"/>
  <c r="H244" i="11"/>
  <c r="O243" i="11"/>
  <c r="J243" i="11"/>
  <c r="K243" i="11"/>
  <c r="L243" i="11" s="1"/>
  <c r="H243" i="11"/>
  <c r="O242" i="11"/>
  <c r="J242" i="11"/>
  <c r="K242" i="11" s="1"/>
  <c r="L242" i="11" s="1"/>
  <c r="H242" i="11"/>
  <c r="O241" i="11"/>
  <c r="J241" i="11"/>
  <c r="K241" i="11"/>
  <c r="L241" i="11" s="1"/>
  <c r="H241" i="11"/>
  <c r="O240" i="11"/>
  <c r="J240" i="11"/>
  <c r="K240" i="11" s="1"/>
  <c r="L240" i="11"/>
  <c r="H240" i="11"/>
  <c r="O239" i="11"/>
  <c r="J239" i="11"/>
  <c r="K239" i="11"/>
  <c r="L239" i="11"/>
  <c r="H239" i="11"/>
  <c r="O238" i="11"/>
  <c r="J238" i="11"/>
  <c r="K238" i="11"/>
  <c r="L238" i="11"/>
  <c r="H238" i="11"/>
  <c r="O237" i="11"/>
  <c r="J237" i="11"/>
  <c r="K237" i="11"/>
  <c r="L237" i="11" s="1"/>
  <c r="H237" i="11"/>
  <c r="O236" i="11"/>
  <c r="J236" i="11"/>
  <c r="K236" i="11" s="1"/>
  <c r="L236" i="11"/>
  <c r="H236" i="11"/>
  <c r="O235" i="11"/>
  <c r="J235" i="11"/>
  <c r="K235" i="11"/>
  <c r="L235" i="11" s="1"/>
  <c r="H235" i="11"/>
  <c r="O234" i="11"/>
  <c r="J234" i="11"/>
  <c r="K234" i="11" s="1"/>
  <c r="L234" i="11"/>
  <c r="H234" i="11"/>
  <c r="O233" i="11"/>
  <c r="J233" i="11"/>
  <c r="K233" i="11"/>
  <c r="L233" i="11" s="1"/>
  <c r="H233" i="11"/>
  <c r="O232" i="11"/>
  <c r="J232" i="11"/>
  <c r="K232" i="11" s="1"/>
  <c r="L232" i="11"/>
  <c r="H232" i="11"/>
  <c r="O231" i="11"/>
  <c r="J231" i="11"/>
  <c r="K231" i="11"/>
  <c r="L231" i="11"/>
  <c r="H231" i="11"/>
  <c r="O230" i="11"/>
  <c r="J230" i="11"/>
  <c r="K230" i="11"/>
  <c r="L230" i="11" s="1"/>
  <c r="H230" i="11"/>
  <c r="O229" i="11"/>
  <c r="J229" i="11"/>
  <c r="K229" i="11" s="1"/>
  <c r="L229" i="11" s="1"/>
  <c r="H229" i="11"/>
  <c r="O228" i="11"/>
  <c r="J228" i="11"/>
  <c r="K228" i="11" s="1"/>
  <c r="L228" i="11" s="1"/>
  <c r="H228" i="11"/>
  <c r="O227" i="11"/>
  <c r="J227" i="11"/>
  <c r="K227" i="11"/>
  <c r="L227" i="11" s="1"/>
  <c r="H227" i="11"/>
  <c r="O226" i="11"/>
  <c r="J226" i="11"/>
  <c r="K226" i="11" s="1"/>
  <c r="L226" i="11" s="1"/>
  <c r="H226" i="11"/>
  <c r="O225" i="11"/>
  <c r="J225" i="11"/>
  <c r="K225" i="11"/>
  <c r="L225" i="11" s="1"/>
  <c r="H225" i="11"/>
  <c r="O224" i="11"/>
  <c r="J224" i="11"/>
  <c r="K224" i="11" s="1"/>
  <c r="L224" i="11"/>
  <c r="H224" i="11"/>
  <c r="O223" i="11"/>
  <c r="J223" i="11"/>
  <c r="K223" i="11"/>
  <c r="L223" i="11"/>
  <c r="H223" i="11"/>
  <c r="O222" i="11"/>
  <c r="J222" i="11"/>
  <c r="K222" i="11"/>
  <c r="L222" i="11"/>
  <c r="H222" i="11"/>
  <c r="O221" i="11"/>
  <c r="J221" i="11"/>
  <c r="K221" i="11"/>
  <c r="L221" i="11" s="1"/>
  <c r="H221" i="11"/>
  <c r="O220" i="11"/>
  <c r="J220" i="11"/>
  <c r="K220" i="11" s="1"/>
  <c r="L220" i="11"/>
  <c r="H220" i="11"/>
  <c r="O219" i="11"/>
  <c r="J219" i="11"/>
  <c r="K219" i="11"/>
  <c r="L219" i="11" s="1"/>
  <c r="H219" i="11"/>
  <c r="O218" i="11"/>
  <c r="J218" i="11"/>
  <c r="K218" i="11" s="1"/>
  <c r="L218" i="11"/>
  <c r="H218" i="11"/>
  <c r="O217" i="11"/>
  <c r="J217" i="11"/>
  <c r="K217" i="11"/>
  <c r="L217" i="11" s="1"/>
  <c r="H217" i="11"/>
  <c r="O216" i="11"/>
  <c r="J216" i="11"/>
  <c r="K216" i="11" s="1"/>
  <c r="L216" i="11"/>
  <c r="H216" i="11"/>
  <c r="O215" i="11"/>
  <c r="J215" i="11"/>
  <c r="K215" i="11"/>
  <c r="L215" i="11"/>
  <c r="H215" i="11"/>
  <c r="O214" i="11"/>
  <c r="J214" i="11"/>
  <c r="K214" i="11"/>
  <c r="L214" i="11" s="1"/>
  <c r="H214" i="11"/>
  <c r="O213" i="11"/>
  <c r="J213" i="11"/>
  <c r="K213" i="11" s="1"/>
  <c r="L213" i="11" s="1"/>
  <c r="H213" i="11"/>
  <c r="O212" i="11"/>
  <c r="J212" i="11"/>
  <c r="K212" i="11" s="1"/>
  <c r="L212" i="11" s="1"/>
  <c r="H212" i="11"/>
  <c r="O211" i="11"/>
  <c r="J211" i="11"/>
  <c r="K211" i="11"/>
  <c r="L211" i="11" s="1"/>
  <c r="H211" i="11"/>
  <c r="O210" i="11"/>
  <c r="J210" i="11"/>
  <c r="K210" i="11" s="1"/>
  <c r="L210" i="11" s="1"/>
  <c r="H210" i="11"/>
  <c r="O209" i="11"/>
  <c r="J209" i="11"/>
  <c r="K209" i="11"/>
  <c r="L209" i="11" s="1"/>
  <c r="H209" i="11"/>
  <c r="O208" i="11"/>
  <c r="J208" i="11"/>
  <c r="K208" i="11" s="1"/>
  <c r="L208" i="11"/>
  <c r="H208" i="11"/>
  <c r="O207" i="11"/>
  <c r="J207" i="11"/>
  <c r="K207" i="11"/>
  <c r="L207" i="11"/>
  <c r="H207" i="11"/>
  <c r="O206" i="11"/>
  <c r="J206" i="11"/>
  <c r="K206" i="11"/>
  <c r="L206" i="11"/>
  <c r="H206" i="11"/>
  <c r="O205" i="11"/>
  <c r="J205" i="11"/>
  <c r="K205" i="11"/>
  <c r="L205" i="11" s="1"/>
  <c r="H205" i="11"/>
  <c r="O204" i="11"/>
  <c r="J204" i="11"/>
  <c r="K204" i="11" s="1"/>
  <c r="L204" i="11"/>
  <c r="H204" i="11"/>
  <c r="O203" i="11"/>
  <c r="J203" i="11"/>
  <c r="K203" i="11"/>
  <c r="L203" i="11" s="1"/>
  <c r="H203" i="11"/>
  <c r="O202" i="11"/>
  <c r="J202" i="11"/>
  <c r="K202" i="11" s="1"/>
  <c r="L202" i="11"/>
  <c r="H202" i="11"/>
  <c r="O201" i="11"/>
  <c r="J201" i="11"/>
  <c r="K201" i="11"/>
  <c r="L201" i="11" s="1"/>
  <c r="H201" i="11"/>
  <c r="O200" i="11"/>
  <c r="J200" i="11"/>
  <c r="K200" i="11" s="1"/>
  <c r="L200" i="11"/>
  <c r="H200" i="11"/>
  <c r="O199" i="11"/>
  <c r="J199" i="11"/>
  <c r="K199" i="11"/>
  <c r="L199" i="11"/>
  <c r="H199" i="11"/>
  <c r="O198" i="11"/>
  <c r="J198" i="11"/>
  <c r="K198" i="11"/>
  <c r="L198" i="11" s="1"/>
  <c r="H198" i="11"/>
  <c r="O197" i="11"/>
  <c r="J197" i="11"/>
  <c r="K197" i="11" s="1"/>
  <c r="L197" i="11" s="1"/>
  <c r="H197" i="11"/>
  <c r="O196" i="11"/>
  <c r="J196" i="11"/>
  <c r="K196" i="11" s="1"/>
  <c r="L196" i="11" s="1"/>
  <c r="H196" i="11"/>
  <c r="O195" i="11"/>
  <c r="J195" i="11"/>
  <c r="K195" i="11"/>
  <c r="L195" i="11" s="1"/>
  <c r="H195" i="11"/>
  <c r="O194" i="11"/>
  <c r="J194" i="11"/>
  <c r="K194" i="11" s="1"/>
  <c r="L194" i="11" s="1"/>
  <c r="H194" i="11"/>
  <c r="O193" i="11"/>
  <c r="J193" i="11"/>
  <c r="K193" i="11"/>
  <c r="L193" i="11" s="1"/>
  <c r="H193" i="11"/>
  <c r="O192" i="11"/>
  <c r="J192" i="11"/>
  <c r="K192" i="11" s="1"/>
  <c r="L192" i="11"/>
  <c r="H192" i="11"/>
  <c r="O191" i="11"/>
  <c r="J191" i="11"/>
  <c r="K191" i="11"/>
  <c r="L191" i="11"/>
  <c r="H191" i="11"/>
  <c r="O190" i="11"/>
  <c r="J190" i="11"/>
  <c r="K190" i="11"/>
  <c r="L190" i="11"/>
  <c r="H190" i="11"/>
  <c r="O189" i="11"/>
  <c r="J189" i="11"/>
  <c r="K189" i="11"/>
  <c r="L189" i="11" s="1"/>
  <c r="H189" i="11"/>
  <c r="O188" i="11"/>
  <c r="J188" i="11"/>
  <c r="K188" i="11" s="1"/>
  <c r="L188" i="11"/>
  <c r="H188" i="11"/>
  <c r="O187" i="11"/>
  <c r="J187" i="11"/>
  <c r="K187" i="11"/>
  <c r="L187" i="11" s="1"/>
  <c r="H187" i="11"/>
  <c r="O186" i="11"/>
  <c r="J186" i="11"/>
  <c r="K186" i="11" s="1"/>
  <c r="L186" i="11"/>
  <c r="H186" i="11"/>
  <c r="O185" i="11"/>
  <c r="J185" i="11"/>
  <c r="K185" i="11"/>
  <c r="L185" i="11" s="1"/>
  <c r="H185" i="11"/>
  <c r="O184" i="11"/>
  <c r="J184" i="11"/>
  <c r="K184" i="11" s="1"/>
  <c r="L184" i="11"/>
  <c r="H184" i="11"/>
  <c r="O183" i="11"/>
  <c r="J183" i="11"/>
  <c r="K183" i="11"/>
  <c r="L183" i="11"/>
  <c r="H183" i="11"/>
  <c r="O182" i="11"/>
  <c r="J182" i="11"/>
  <c r="K182" i="11"/>
  <c r="L182" i="11" s="1"/>
  <c r="H182" i="11"/>
  <c r="O181" i="11"/>
  <c r="J181" i="11"/>
  <c r="K181" i="11" s="1"/>
  <c r="L181" i="11" s="1"/>
  <c r="H181" i="11"/>
  <c r="O180" i="11"/>
  <c r="J180" i="11"/>
  <c r="K180" i="11" s="1"/>
  <c r="L180" i="11" s="1"/>
  <c r="H180" i="11"/>
  <c r="O179" i="11"/>
  <c r="J179" i="11"/>
  <c r="K179" i="11"/>
  <c r="L179" i="11" s="1"/>
  <c r="H179" i="11"/>
  <c r="O178" i="11"/>
  <c r="J178" i="11"/>
  <c r="K178" i="11" s="1"/>
  <c r="L178" i="11" s="1"/>
  <c r="H178" i="11"/>
  <c r="O177" i="11"/>
  <c r="J177" i="11"/>
  <c r="K177" i="11"/>
  <c r="L177" i="11" s="1"/>
  <c r="H177" i="11"/>
  <c r="O176" i="11"/>
  <c r="J176" i="11"/>
  <c r="K176" i="11" s="1"/>
  <c r="L176" i="11"/>
  <c r="H176" i="11"/>
  <c r="O175" i="11"/>
  <c r="J175" i="11"/>
  <c r="K175" i="11"/>
  <c r="L175" i="11"/>
  <c r="H175" i="11"/>
  <c r="O174" i="11"/>
  <c r="J174" i="11"/>
  <c r="K174" i="11"/>
  <c r="L174" i="11"/>
  <c r="H174" i="11"/>
  <c r="O173" i="11"/>
  <c r="J173" i="11"/>
  <c r="K173" i="11"/>
  <c r="L173" i="11" s="1"/>
  <c r="H173" i="11"/>
  <c r="O172" i="11"/>
  <c r="J172" i="11"/>
  <c r="K172" i="11" s="1"/>
  <c r="L172" i="11"/>
  <c r="H172" i="11"/>
  <c r="O171" i="11"/>
  <c r="J171" i="11"/>
  <c r="K171" i="11"/>
  <c r="L171" i="11" s="1"/>
  <c r="H171" i="11"/>
  <c r="O170" i="11"/>
  <c r="J170" i="11"/>
  <c r="K170" i="11" s="1"/>
  <c r="L170" i="11"/>
  <c r="H170" i="11"/>
  <c r="O169" i="11"/>
  <c r="J169" i="11"/>
  <c r="K169" i="11"/>
  <c r="L169" i="11" s="1"/>
  <c r="H169" i="11"/>
  <c r="O168" i="11"/>
  <c r="J168" i="11"/>
  <c r="K168" i="11" s="1"/>
  <c r="L168" i="11"/>
  <c r="H168" i="11"/>
  <c r="O167" i="11"/>
  <c r="J167" i="11"/>
  <c r="K167" i="11"/>
  <c r="L167" i="11"/>
  <c r="H167" i="11"/>
  <c r="O166" i="11"/>
  <c r="J166" i="11"/>
  <c r="K166" i="11"/>
  <c r="L166" i="11" s="1"/>
  <c r="H166" i="11"/>
  <c r="O165" i="11"/>
  <c r="J165" i="11"/>
  <c r="K165" i="11" s="1"/>
  <c r="L165" i="11" s="1"/>
  <c r="H165" i="11"/>
  <c r="O164" i="11"/>
  <c r="J164" i="11"/>
  <c r="K164" i="11" s="1"/>
  <c r="L164" i="11" s="1"/>
  <c r="H164" i="11"/>
  <c r="O163" i="11"/>
  <c r="J163" i="11"/>
  <c r="K163" i="11" s="1"/>
  <c r="L163" i="11" s="1"/>
  <c r="H163" i="11"/>
  <c r="O162" i="11"/>
  <c r="J162" i="11"/>
  <c r="K162" i="11"/>
  <c r="L162" i="11"/>
  <c r="H162" i="11"/>
  <c r="O161" i="11"/>
  <c r="J161" i="11"/>
  <c r="K161" i="11"/>
  <c r="L161" i="11"/>
  <c r="H161" i="11"/>
  <c r="O160" i="11"/>
  <c r="J160" i="11"/>
  <c r="K160" i="11"/>
  <c r="L160" i="11" s="1"/>
  <c r="H160" i="11"/>
  <c r="O159" i="11"/>
  <c r="J159" i="11"/>
  <c r="K159" i="11" s="1"/>
  <c r="L159" i="11"/>
  <c r="H159" i="11"/>
  <c r="O158" i="11"/>
  <c r="J158" i="11"/>
  <c r="K158" i="11"/>
  <c r="L158" i="11"/>
  <c r="H158" i="11"/>
  <c r="O157" i="11"/>
  <c r="J157" i="11"/>
  <c r="K157" i="11"/>
  <c r="L157" i="11" s="1"/>
  <c r="H157" i="11"/>
  <c r="O156" i="11"/>
  <c r="J156" i="11"/>
  <c r="K156" i="11" s="1"/>
  <c r="L156" i="11" s="1"/>
  <c r="H156" i="11"/>
  <c r="O155" i="11"/>
  <c r="J155" i="11"/>
  <c r="K155" i="11" s="1"/>
  <c r="L155" i="11" s="1"/>
  <c r="H155" i="11"/>
  <c r="O154" i="11"/>
  <c r="J154" i="11"/>
  <c r="K154" i="11"/>
  <c r="L154" i="11"/>
  <c r="H154" i="11"/>
  <c r="O153" i="11"/>
  <c r="J153" i="11"/>
  <c r="K153" i="11"/>
  <c r="L153" i="11"/>
  <c r="H153" i="11"/>
  <c r="O152" i="11"/>
  <c r="J152" i="11"/>
  <c r="K152" i="11"/>
  <c r="L152" i="11" s="1"/>
  <c r="H152" i="11"/>
  <c r="O151" i="11"/>
  <c r="J151" i="11"/>
  <c r="K151" i="11" s="1"/>
  <c r="L151" i="11"/>
  <c r="H151" i="11"/>
  <c r="O150" i="11"/>
  <c r="J150" i="11"/>
  <c r="K150" i="11"/>
  <c r="L150" i="11"/>
  <c r="H150" i="11"/>
  <c r="O149" i="11"/>
  <c r="J149" i="11"/>
  <c r="K149" i="11"/>
  <c r="L149" i="11" s="1"/>
  <c r="H149" i="11"/>
  <c r="O148" i="11"/>
  <c r="J148" i="11"/>
  <c r="K148" i="11" s="1"/>
  <c r="L148" i="11" s="1"/>
  <c r="H148" i="11"/>
  <c r="O147" i="11"/>
  <c r="J147" i="11"/>
  <c r="K147" i="11" s="1"/>
  <c r="L147" i="11" s="1"/>
  <c r="H147" i="11"/>
  <c r="O146" i="11"/>
  <c r="J146" i="11"/>
  <c r="K146" i="11"/>
  <c r="L146" i="11"/>
  <c r="H146" i="11"/>
  <c r="O145" i="11"/>
  <c r="J145" i="11"/>
  <c r="K145" i="11"/>
  <c r="L145" i="11"/>
  <c r="H145" i="11"/>
  <c r="O144" i="11"/>
  <c r="J144" i="11"/>
  <c r="K144" i="11"/>
  <c r="L144" i="11" s="1"/>
  <c r="H144" i="11"/>
  <c r="O143" i="11"/>
  <c r="J143" i="11"/>
  <c r="K143" i="11" s="1"/>
  <c r="L143" i="11"/>
  <c r="H143" i="11"/>
  <c r="O142" i="11"/>
  <c r="J142" i="11"/>
  <c r="K142" i="11"/>
  <c r="L142" i="11"/>
  <c r="H142" i="11"/>
  <c r="O141" i="11"/>
  <c r="J141" i="11"/>
  <c r="K141" i="11"/>
  <c r="L141" i="11" s="1"/>
  <c r="H141" i="11"/>
  <c r="O140" i="11"/>
  <c r="J140" i="11"/>
  <c r="K140" i="11" s="1"/>
  <c r="L140" i="11" s="1"/>
  <c r="H140" i="11"/>
  <c r="O139" i="11"/>
  <c r="J139" i="11"/>
  <c r="K139" i="11" s="1"/>
  <c r="L139" i="11" s="1"/>
  <c r="H139" i="11"/>
  <c r="O138" i="11"/>
  <c r="J138" i="11"/>
  <c r="K138" i="11"/>
  <c r="L138" i="11"/>
  <c r="H138" i="11"/>
  <c r="O137" i="11"/>
  <c r="J137" i="11"/>
  <c r="K137" i="11"/>
  <c r="L137" i="11"/>
  <c r="H137" i="11"/>
  <c r="O136" i="11"/>
  <c r="J136" i="11"/>
  <c r="K136" i="11"/>
  <c r="L136" i="11" s="1"/>
  <c r="H136" i="11"/>
  <c r="O135" i="11"/>
  <c r="J135" i="11"/>
  <c r="K135" i="11" s="1"/>
  <c r="L135" i="11"/>
  <c r="H135" i="11"/>
  <c r="O134" i="11"/>
  <c r="J134" i="11"/>
  <c r="K134" i="11"/>
  <c r="L134" i="11"/>
  <c r="H134" i="11"/>
  <c r="O133" i="11"/>
  <c r="J133" i="11"/>
  <c r="K133" i="11"/>
  <c r="L133" i="11" s="1"/>
  <c r="H133" i="11"/>
  <c r="O132" i="11"/>
  <c r="J132" i="11"/>
  <c r="K132" i="11" s="1"/>
  <c r="L132" i="11" s="1"/>
  <c r="H132" i="11"/>
  <c r="O131" i="11"/>
  <c r="J131" i="11"/>
  <c r="K131" i="11" s="1"/>
  <c r="L131" i="11" s="1"/>
  <c r="H131" i="11"/>
  <c r="O130" i="11"/>
  <c r="J130" i="11"/>
  <c r="K130" i="11"/>
  <c r="L130" i="11"/>
  <c r="H130" i="11"/>
  <c r="O129" i="11"/>
  <c r="J129" i="11"/>
  <c r="K129" i="11"/>
  <c r="L129" i="11"/>
  <c r="H129" i="11"/>
  <c r="O128" i="11"/>
  <c r="J128" i="11"/>
  <c r="K128" i="11"/>
  <c r="L128" i="11" s="1"/>
  <c r="H128" i="11"/>
  <c r="O127" i="11"/>
  <c r="J127" i="11"/>
  <c r="K127" i="11" s="1"/>
  <c r="L127" i="11"/>
  <c r="H127" i="11"/>
  <c r="O126" i="11"/>
  <c r="J126" i="11"/>
  <c r="K126" i="11"/>
  <c r="L126" i="11"/>
  <c r="H126" i="11"/>
  <c r="O125" i="11"/>
  <c r="J125" i="11"/>
  <c r="K125" i="11"/>
  <c r="L125" i="11" s="1"/>
  <c r="H125" i="11"/>
  <c r="O124" i="11"/>
  <c r="J124" i="11"/>
  <c r="K124" i="11" s="1"/>
  <c r="L124" i="11" s="1"/>
  <c r="H124" i="11"/>
  <c r="O123" i="11"/>
  <c r="J123" i="11"/>
  <c r="K123" i="11" s="1"/>
  <c r="L123" i="11" s="1"/>
  <c r="H123" i="11"/>
  <c r="O122" i="11"/>
  <c r="J122" i="11"/>
  <c r="K122" i="11"/>
  <c r="L122" i="11"/>
  <c r="H122" i="11"/>
  <c r="O121" i="11"/>
  <c r="J121" i="11"/>
  <c r="K121" i="11"/>
  <c r="L121" i="11"/>
  <c r="H121" i="11"/>
  <c r="O120" i="11"/>
  <c r="J120" i="11"/>
  <c r="K120" i="11"/>
  <c r="L120" i="11" s="1"/>
  <c r="H120" i="11"/>
  <c r="O119" i="11"/>
  <c r="J119" i="11"/>
  <c r="K119" i="11" s="1"/>
  <c r="L119" i="11"/>
  <c r="H119" i="11"/>
  <c r="O118" i="11"/>
  <c r="J118" i="11"/>
  <c r="K118" i="11"/>
  <c r="L118" i="11"/>
  <c r="H118" i="11"/>
  <c r="O117" i="11"/>
  <c r="J117" i="11"/>
  <c r="K117" i="11"/>
  <c r="L117" i="11" s="1"/>
  <c r="H117" i="11"/>
  <c r="O116" i="11"/>
  <c r="J116" i="11"/>
  <c r="K116" i="11" s="1"/>
  <c r="L116" i="11" s="1"/>
  <c r="H116" i="11"/>
  <c r="O115" i="11"/>
  <c r="J115" i="11"/>
  <c r="K115" i="11" s="1"/>
  <c r="L115" i="11" s="1"/>
  <c r="H115" i="11"/>
  <c r="O114" i="11"/>
  <c r="J114" i="11"/>
  <c r="K114" i="11"/>
  <c r="L114" i="11"/>
  <c r="H114" i="11"/>
  <c r="O113" i="11"/>
  <c r="J113" i="11"/>
  <c r="K113" i="11"/>
  <c r="L113" i="11"/>
  <c r="H113" i="11"/>
  <c r="O112" i="11"/>
  <c r="J112" i="11"/>
  <c r="K112" i="11"/>
  <c r="L112" i="11" s="1"/>
  <c r="H112" i="11"/>
  <c r="O111" i="11"/>
  <c r="J111" i="11"/>
  <c r="K111" i="11" s="1"/>
  <c r="L111" i="11"/>
  <c r="H111" i="11"/>
  <c r="O110" i="11"/>
  <c r="J110" i="11"/>
  <c r="K110" i="11"/>
  <c r="L110" i="11"/>
  <c r="H110" i="11"/>
  <c r="O109" i="11"/>
  <c r="J109" i="11"/>
  <c r="K109" i="11"/>
  <c r="L109" i="11" s="1"/>
  <c r="H109" i="11"/>
  <c r="O108" i="11"/>
  <c r="J108" i="11"/>
  <c r="K108" i="11" s="1"/>
  <c r="L108" i="11" s="1"/>
  <c r="H108" i="11"/>
  <c r="O107" i="11"/>
  <c r="J107" i="11"/>
  <c r="K107" i="11" s="1"/>
  <c r="L107" i="11" s="1"/>
  <c r="H107" i="11"/>
  <c r="O106" i="11"/>
  <c r="J106" i="11"/>
  <c r="K106" i="11"/>
  <c r="L106" i="11"/>
  <c r="H106" i="11"/>
  <c r="O105" i="11"/>
  <c r="J105" i="11"/>
  <c r="K105" i="11"/>
  <c r="L105" i="11"/>
  <c r="H105" i="11"/>
  <c r="O104" i="11"/>
  <c r="J104" i="11"/>
  <c r="K104" i="11"/>
  <c r="L104" i="11" s="1"/>
  <c r="H104" i="11"/>
  <c r="O103" i="11"/>
  <c r="J103" i="11"/>
  <c r="K103" i="11" s="1"/>
  <c r="L103" i="11"/>
  <c r="H103" i="11"/>
  <c r="O102" i="11"/>
  <c r="J102" i="11"/>
  <c r="K102" i="11"/>
  <c r="L102" i="11"/>
  <c r="H102" i="11"/>
  <c r="O101" i="11"/>
  <c r="J101" i="11"/>
  <c r="K101" i="11"/>
  <c r="L101" i="11" s="1"/>
  <c r="H101" i="11"/>
  <c r="O100" i="11"/>
  <c r="J100" i="11"/>
  <c r="K100" i="11" s="1"/>
  <c r="L100" i="11" s="1"/>
  <c r="H100" i="11"/>
  <c r="O99" i="11"/>
  <c r="J99" i="11"/>
  <c r="K99" i="11" s="1"/>
  <c r="L99" i="11" s="1"/>
  <c r="H99" i="11"/>
  <c r="O98" i="11"/>
  <c r="J98" i="11"/>
  <c r="K98" i="11"/>
  <c r="L98" i="11"/>
  <c r="H98" i="11"/>
  <c r="O97" i="11"/>
  <c r="J97" i="11"/>
  <c r="K97" i="11"/>
  <c r="L97" i="11"/>
  <c r="H97" i="11"/>
  <c r="O96" i="11"/>
  <c r="J96" i="11"/>
  <c r="K96" i="11"/>
  <c r="L96" i="11" s="1"/>
  <c r="H96" i="11"/>
  <c r="O95" i="11"/>
  <c r="J95" i="11"/>
  <c r="K95" i="11" s="1"/>
  <c r="L95" i="11"/>
  <c r="H95" i="11"/>
  <c r="O94" i="11"/>
  <c r="J94" i="11"/>
  <c r="K94" i="11"/>
  <c r="L94" i="11"/>
  <c r="H94" i="11"/>
  <c r="O93" i="11"/>
  <c r="J93" i="11"/>
  <c r="K93" i="11"/>
  <c r="L93" i="11" s="1"/>
  <c r="H93" i="11"/>
  <c r="O92" i="11"/>
  <c r="J92" i="11"/>
  <c r="K92" i="11" s="1"/>
  <c r="L92" i="11" s="1"/>
  <c r="H92" i="11"/>
  <c r="O91" i="11"/>
  <c r="J91" i="11"/>
  <c r="K91" i="11" s="1"/>
  <c r="L91" i="11" s="1"/>
  <c r="H91" i="11"/>
  <c r="O90" i="11"/>
  <c r="J90" i="11"/>
  <c r="K90" i="11"/>
  <c r="L90" i="11"/>
  <c r="H90" i="11"/>
  <c r="O89" i="11"/>
  <c r="J89" i="11"/>
  <c r="K89" i="11"/>
  <c r="L89" i="11"/>
  <c r="H89" i="11"/>
  <c r="O88" i="11"/>
  <c r="J88" i="11"/>
  <c r="K88" i="11"/>
  <c r="L88" i="11" s="1"/>
  <c r="H88" i="11"/>
  <c r="O87" i="11"/>
  <c r="J87" i="11"/>
  <c r="K87" i="11" s="1"/>
  <c r="L87" i="11"/>
  <c r="H87" i="11"/>
  <c r="O86" i="11"/>
  <c r="J86" i="11"/>
  <c r="K86" i="11"/>
  <c r="L86" i="11"/>
  <c r="H86" i="11"/>
  <c r="O85" i="11"/>
  <c r="J85" i="11"/>
  <c r="K85" i="11"/>
  <c r="L85" i="11" s="1"/>
  <c r="H85" i="11"/>
  <c r="O84" i="11"/>
  <c r="J84" i="11"/>
  <c r="K84" i="11" s="1"/>
  <c r="L84" i="11" s="1"/>
  <c r="H84" i="11"/>
  <c r="O83" i="11"/>
  <c r="J83" i="11"/>
  <c r="K83" i="11" s="1"/>
  <c r="L83" i="11" s="1"/>
  <c r="H83" i="11"/>
  <c r="O82" i="11"/>
  <c r="J82" i="11"/>
  <c r="K82" i="11"/>
  <c r="L82" i="11"/>
  <c r="H82" i="11"/>
  <c r="O81" i="11"/>
  <c r="J81" i="11"/>
  <c r="K81" i="11"/>
  <c r="L81" i="11"/>
  <c r="H81" i="11"/>
  <c r="O80" i="11"/>
  <c r="J80" i="11"/>
  <c r="K80" i="11"/>
  <c r="L80" i="11" s="1"/>
  <c r="H80" i="11"/>
  <c r="O79" i="11"/>
  <c r="J79" i="11"/>
  <c r="K79" i="11" s="1"/>
  <c r="L79" i="11"/>
  <c r="H79" i="11"/>
  <c r="O78" i="11"/>
  <c r="J78" i="11"/>
  <c r="K78" i="11"/>
  <c r="L78" i="11"/>
  <c r="H78" i="11"/>
  <c r="O77" i="11"/>
  <c r="J77" i="11"/>
  <c r="K77" i="11"/>
  <c r="L77" i="11" s="1"/>
  <c r="H77" i="11"/>
  <c r="O76" i="11"/>
  <c r="J76" i="11"/>
  <c r="K76" i="11" s="1"/>
  <c r="L76" i="11" s="1"/>
  <c r="H76" i="11"/>
  <c r="O75" i="11"/>
  <c r="J75" i="11"/>
  <c r="K75" i="11" s="1"/>
  <c r="L75" i="11" s="1"/>
  <c r="H75" i="11"/>
  <c r="O74" i="11"/>
  <c r="J74" i="11"/>
  <c r="K74" i="11"/>
  <c r="L74" i="11"/>
  <c r="H74" i="11"/>
  <c r="O73" i="11"/>
  <c r="J73" i="11"/>
  <c r="K73" i="11"/>
  <c r="L73" i="11"/>
  <c r="H73" i="11"/>
  <c r="O72" i="11"/>
  <c r="J72" i="11"/>
  <c r="K72" i="11"/>
  <c r="L72" i="11" s="1"/>
  <c r="H72" i="11"/>
  <c r="O71" i="11"/>
  <c r="J71" i="11"/>
  <c r="K71" i="11" s="1"/>
  <c r="L71" i="11"/>
  <c r="H71" i="11"/>
  <c r="O70" i="11"/>
  <c r="J70" i="11"/>
  <c r="K70" i="11"/>
  <c r="L70" i="11"/>
  <c r="H70" i="11"/>
  <c r="O69" i="11"/>
  <c r="J69" i="11"/>
  <c r="K69" i="11"/>
  <c r="L69" i="11" s="1"/>
  <c r="H69" i="11"/>
  <c r="O68" i="11"/>
  <c r="J68" i="11"/>
  <c r="K68" i="11" s="1"/>
  <c r="L68" i="11" s="1"/>
  <c r="H68" i="11"/>
  <c r="O67" i="11"/>
  <c r="J67" i="11"/>
  <c r="K67" i="11" s="1"/>
  <c r="L67" i="11" s="1"/>
  <c r="H67" i="11"/>
  <c r="O66" i="11"/>
  <c r="J66" i="11"/>
  <c r="K66" i="11"/>
  <c r="L66" i="11"/>
  <c r="H66" i="11"/>
  <c r="O65" i="11"/>
  <c r="J65" i="11"/>
  <c r="K65" i="11"/>
  <c r="L65" i="11"/>
  <c r="H65" i="11"/>
  <c r="O64" i="11"/>
  <c r="J64" i="11"/>
  <c r="K64" i="11"/>
  <c r="L64" i="11" s="1"/>
  <c r="H64" i="11"/>
  <c r="O63" i="11"/>
  <c r="J63" i="11"/>
  <c r="K63" i="11" s="1"/>
  <c r="L63" i="11"/>
  <c r="H63" i="11"/>
  <c r="O62" i="11"/>
  <c r="J62" i="11"/>
  <c r="K62" i="11"/>
  <c r="L62" i="11"/>
  <c r="H62" i="11"/>
  <c r="O61" i="11"/>
  <c r="J61" i="11"/>
  <c r="K61" i="11"/>
  <c r="L61" i="11" s="1"/>
  <c r="H61" i="11"/>
  <c r="O60" i="11"/>
  <c r="J60" i="11"/>
  <c r="K60" i="11" s="1"/>
  <c r="L60" i="11" s="1"/>
  <c r="H60" i="11"/>
  <c r="O59" i="11"/>
  <c r="J59" i="11"/>
  <c r="K59" i="11" s="1"/>
  <c r="L59" i="11" s="1"/>
  <c r="H59" i="11"/>
  <c r="O58" i="11"/>
  <c r="J58" i="11"/>
  <c r="K58" i="11"/>
  <c r="L58" i="11"/>
  <c r="H58" i="11"/>
  <c r="O57" i="11"/>
  <c r="J57" i="11"/>
  <c r="K57" i="11"/>
  <c r="L57" i="11"/>
  <c r="H57" i="11"/>
  <c r="O56" i="11"/>
  <c r="J56" i="11"/>
  <c r="K56" i="11"/>
  <c r="L56" i="11" s="1"/>
  <c r="H56" i="11"/>
  <c r="O55" i="11"/>
  <c r="J55" i="11"/>
  <c r="K55" i="11" s="1"/>
  <c r="L55" i="11"/>
  <c r="H55" i="11"/>
  <c r="O54" i="11"/>
  <c r="J54" i="11"/>
  <c r="K54" i="11"/>
  <c r="L54" i="11"/>
  <c r="H54" i="11"/>
  <c r="O53" i="11"/>
  <c r="J53" i="11"/>
  <c r="K53" i="11"/>
  <c r="L53" i="11" s="1"/>
  <c r="H53" i="11"/>
  <c r="O52" i="11"/>
  <c r="J52" i="11"/>
  <c r="K52" i="11" s="1"/>
  <c r="L52" i="11" s="1"/>
  <c r="H52" i="11"/>
  <c r="O51" i="11"/>
  <c r="J51" i="11"/>
  <c r="K51" i="11" s="1"/>
  <c r="L51" i="11" s="1"/>
  <c r="H51" i="11"/>
  <c r="O50" i="11"/>
  <c r="J50" i="11"/>
  <c r="K50" i="11"/>
  <c r="L50" i="11"/>
  <c r="H50" i="11"/>
  <c r="O49" i="11"/>
  <c r="J49" i="11"/>
  <c r="K49" i="11"/>
  <c r="L49" i="11"/>
  <c r="H49" i="11"/>
  <c r="O48" i="11"/>
  <c r="J48" i="11"/>
  <c r="K48" i="11"/>
  <c r="L48" i="11" s="1"/>
  <c r="H48" i="11"/>
  <c r="O47" i="11"/>
  <c r="J47" i="11"/>
  <c r="K47" i="11" s="1"/>
  <c r="L47" i="11"/>
  <c r="H47" i="11"/>
  <c r="O46" i="11"/>
  <c r="J46" i="11"/>
  <c r="K46" i="11"/>
  <c r="L46" i="11"/>
  <c r="H46" i="11"/>
  <c r="O45" i="11"/>
  <c r="J45" i="11"/>
  <c r="K45" i="11"/>
  <c r="L45" i="11" s="1"/>
  <c r="H45" i="11"/>
  <c r="O44" i="11"/>
  <c r="J44" i="11"/>
  <c r="K44" i="11" s="1"/>
  <c r="L44" i="11" s="1"/>
  <c r="H44" i="11"/>
  <c r="O43" i="11"/>
  <c r="J43" i="11"/>
  <c r="K43" i="11" s="1"/>
  <c r="L43" i="11" s="1"/>
  <c r="H43" i="11"/>
  <c r="O42" i="11"/>
  <c r="J42" i="11"/>
  <c r="K42" i="11"/>
  <c r="L42" i="11"/>
  <c r="H42" i="11"/>
  <c r="O41" i="11"/>
  <c r="J41" i="11"/>
  <c r="K41" i="11"/>
  <c r="L41" i="11"/>
  <c r="H41" i="11"/>
  <c r="O40" i="11"/>
  <c r="J40" i="11"/>
  <c r="K40" i="11"/>
  <c r="L40" i="11" s="1"/>
  <c r="H40" i="11"/>
  <c r="O39" i="11"/>
  <c r="J39" i="11"/>
  <c r="K39" i="11" s="1"/>
  <c r="L39" i="11"/>
  <c r="H39" i="11"/>
  <c r="O38" i="11"/>
  <c r="J38" i="11"/>
  <c r="K38" i="11"/>
  <c r="L38" i="11"/>
  <c r="H38" i="11"/>
  <c r="O37" i="11"/>
  <c r="J37" i="11"/>
  <c r="K37" i="11"/>
  <c r="L37" i="11" s="1"/>
  <c r="H37" i="11"/>
  <c r="O36" i="11"/>
  <c r="J36" i="11"/>
  <c r="K36" i="11" s="1"/>
  <c r="L36" i="11" s="1"/>
  <c r="H36" i="11"/>
  <c r="O35" i="11"/>
  <c r="J35" i="11"/>
  <c r="K35" i="11" s="1"/>
  <c r="L35" i="11" s="1"/>
  <c r="H35" i="11"/>
  <c r="O34" i="11"/>
  <c r="J34" i="11"/>
  <c r="K34" i="11"/>
  <c r="L34" i="11"/>
  <c r="H34" i="11"/>
  <c r="O33" i="11"/>
  <c r="J33" i="11"/>
  <c r="K33" i="11"/>
  <c r="L33" i="11"/>
  <c r="H33" i="11"/>
  <c r="O32" i="11"/>
  <c r="J32" i="11"/>
  <c r="K32" i="11"/>
  <c r="L32" i="11" s="1"/>
  <c r="H32" i="11"/>
  <c r="O31" i="11"/>
  <c r="J31" i="11"/>
  <c r="K31" i="11" s="1"/>
  <c r="L31" i="11"/>
  <c r="H31" i="11"/>
  <c r="O30" i="11"/>
  <c r="J30" i="11"/>
  <c r="K30" i="11"/>
  <c r="L30" i="11"/>
  <c r="H30" i="11"/>
  <c r="O29" i="11"/>
  <c r="J29" i="11"/>
  <c r="K29" i="11"/>
  <c r="L29" i="11" s="1"/>
  <c r="H29" i="11"/>
  <c r="O28" i="11"/>
  <c r="J28" i="11"/>
  <c r="K28" i="11" s="1"/>
  <c r="L28" i="11" s="1"/>
  <c r="H28" i="11"/>
  <c r="O27" i="11"/>
  <c r="J27" i="11"/>
  <c r="K27" i="11" s="1"/>
  <c r="L27" i="11" s="1"/>
  <c r="H27" i="11"/>
  <c r="O26" i="11"/>
  <c r="J26" i="11"/>
  <c r="K26" i="11"/>
  <c r="L26" i="11"/>
  <c r="H26" i="11"/>
  <c r="O25" i="11"/>
  <c r="J25" i="11"/>
  <c r="K25" i="11"/>
  <c r="L25" i="11"/>
  <c r="H25" i="11"/>
  <c r="O24" i="11"/>
  <c r="J24" i="11"/>
  <c r="K24" i="11"/>
  <c r="L24" i="11" s="1"/>
  <c r="H24" i="11"/>
  <c r="O23" i="11"/>
  <c r="J23" i="11"/>
  <c r="K23" i="11" s="1"/>
  <c r="L23" i="11"/>
  <c r="H23" i="11"/>
  <c r="O22" i="11"/>
  <c r="J22" i="11"/>
  <c r="K22" i="11"/>
  <c r="L22" i="11"/>
  <c r="H22" i="11"/>
  <c r="O21" i="11"/>
  <c r="J21" i="11"/>
  <c r="K21" i="11"/>
  <c r="L21" i="11" s="1"/>
  <c r="H21" i="11"/>
  <c r="O20" i="11"/>
  <c r="J20" i="11"/>
  <c r="K20" i="11" s="1"/>
  <c r="L20" i="11" s="1"/>
  <c r="H20" i="11"/>
  <c r="O19" i="11"/>
  <c r="J19" i="11"/>
  <c r="K19" i="11" s="1"/>
  <c r="L19" i="11" s="1"/>
  <c r="H19" i="11"/>
  <c r="O18" i="11"/>
  <c r="J18" i="11"/>
  <c r="K18" i="11"/>
  <c r="L18" i="11"/>
  <c r="H18" i="11"/>
  <c r="O17" i="11"/>
  <c r="J17" i="11"/>
  <c r="K17" i="11"/>
  <c r="L17" i="11"/>
  <c r="H17" i="11"/>
  <c r="O16" i="11"/>
  <c r="J16" i="11"/>
  <c r="K16" i="11"/>
  <c r="L16" i="11" s="1"/>
  <c r="H16" i="11"/>
  <c r="O15" i="11"/>
  <c r="J15" i="11"/>
  <c r="K15" i="11"/>
  <c r="L15" i="11"/>
  <c r="H15" i="11"/>
  <c r="O14" i="11"/>
  <c r="J14" i="11"/>
  <c r="K14" i="11"/>
  <c r="L14" i="11" s="1"/>
  <c r="H14" i="11"/>
  <c r="O13" i="11"/>
  <c r="J13" i="11"/>
  <c r="K13" i="11" s="1"/>
  <c r="L13" i="11" s="1"/>
  <c r="H13" i="11"/>
  <c r="O12" i="11"/>
  <c r="J12" i="11"/>
  <c r="K12" i="11"/>
  <c r="L12" i="11"/>
  <c r="H12" i="11"/>
  <c r="O11" i="11"/>
  <c r="J11" i="11"/>
  <c r="K11" i="11"/>
  <c r="L11" i="11"/>
  <c r="H11" i="11"/>
  <c r="O10" i="11"/>
  <c r="J10" i="11"/>
  <c r="K10" i="11"/>
  <c r="L10" i="11" s="1"/>
  <c r="H10" i="11"/>
  <c r="O9" i="11"/>
  <c r="J9" i="11"/>
  <c r="K9" i="11" s="1"/>
  <c r="L9" i="11" s="1"/>
  <c r="H9" i="11"/>
  <c r="O8" i="11"/>
  <c r="J8" i="11"/>
  <c r="K8" i="11"/>
  <c r="L8" i="11"/>
  <c r="H8" i="11"/>
  <c r="O7" i="11"/>
  <c r="J7" i="11"/>
  <c r="K7" i="11"/>
  <c r="L7" i="11"/>
  <c r="H7" i="11"/>
  <c r="O6" i="11"/>
  <c r="J6" i="11"/>
  <c r="K6" i="11"/>
  <c r="L6" i="11" s="1"/>
  <c r="H6" i="11"/>
  <c r="O5" i="11"/>
  <c r="J5" i="11"/>
  <c r="K5" i="11" s="1"/>
  <c r="L5" i="11" s="1"/>
  <c r="H5" i="11"/>
  <c r="O4" i="11"/>
  <c r="J4" i="11"/>
  <c r="K4" i="11"/>
  <c r="L4" i="11"/>
  <c r="H4" i="11"/>
  <c r="O3" i="11"/>
  <c r="J3" i="11"/>
  <c r="K3" i="11"/>
  <c r="L3" i="11"/>
  <c r="H3" i="11"/>
  <c r="O504" i="12"/>
  <c r="G116" i="5"/>
  <c r="O237" i="12"/>
  <c r="G174" i="5"/>
  <c r="O401" i="12"/>
  <c r="G9" i="5"/>
  <c r="O392" i="12"/>
  <c r="O306" i="12"/>
  <c r="G298" i="5"/>
  <c r="O29" i="12"/>
  <c r="G291" i="5"/>
  <c r="O191" i="12"/>
  <c r="O400" i="12"/>
  <c r="G13" i="5"/>
  <c r="O381" i="12"/>
  <c r="O379" i="12"/>
  <c r="G137" i="5"/>
  <c r="O376" i="12"/>
  <c r="O365" i="12"/>
  <c r="O361" i="12"/>
  <c r="O333" i="12"/>
  <c r="G180" i="5"/>
  <c r="O320" i="12"/>
  <c r="G15" i="5"/>
  <c r="O318" i="12"/>
  <c r="O305" i="12"/>
  <c r="G206" i="5"/>
  <c r="O304" i="12"/>
  <c r="G303" i="5"/>
  <c r="O303" i="12"/>
  <c r="O302" i="12"/>
  <c r="O301" i="12"/>
  <c r="O300" i="12"/>
  <c r="G109" i="5"/>
  <c r="O289" i="12"/>
  <c r="G331" i="5"/>
  <c r="O503" i="12"/>
  <c r="O502" i="12"/>
  <c r="G158" i="5"/>
  <c r="O501" i="12"/>
  <c r="O500" i="12"/>
  <c r="O499" i="12"/>
  <c r="O498" i="12"/>
  <c r="O497" i="12"/>
  <c r="O496" i="12"/>
  <c r="O495" i="12"/>
  <c r="O265" i="12"/>
  <c r="G308" i="5"/>
  <c r="O253" i="12"/>
  <c r="O222" i="12"/>
  <c r="O216" i="12"/>
  <c r="O134" i="12"/>
  <c r="G201" i="5"/>
  <c r="O119" i="12"/>
  <c r="G113" i="5"/>
  <c r="O111" i="12"/>
  <c r="O101" i="12"/>
  <c r="G125" i="5"/>
  <c r="O99" i="12"/>
  <c r="G20" i="5"/>
  <c r="O87" i="12"/>
  <c r="O79" i="12"/>
  <c r="G226" i="5"/>
  <c r="O67" i="12"/>
  <c r="G46" i="5"/>
  <c r="O26" i="12"/>
  <c r="G101" i="5"/>
  <c r="O20" i="12"/>
  <c r="O19" i="12"/>
  <c r="O14" i="12"/>
  <c r="G47" i="5"/>
  <c r="O8" i="12"/>
  <c r="G53" i="5"/>
  <c r="O574" i="12"/>
  <c r="O572" i="12"/>
  <c r="G179" i="5"/>
  <c r="O536" i="12"/>
  <c r="O534" i="12"/>
  <c r="G214" i="5"/>
  <c r="O532" i="12"/>
  <c r="G250" i="5"/>
  <c r="O529" i="12"/>
  <c r="O528" i="12"/>
  <c r="O526" i="12"/>
  <c r="O525" i="12"/>
  <c r="O517" i="12"/>
  <c r="O484" i="12"/>
  <c r="G202" i="5"/>
  <c r="O483" i="12"/>
  <c r="O482" i="12"/>
  <c r="O481" i="12"/>
  <c r="O478" i="12"/>
  <c r="G106" i="5"/>
  <c r="O477" i="12"/>
  <c r="G127" i="5"/>
  <c r="O476" i="12"/>
  <c r="G66" i="5"/>
  <c r="O474" i="12"/>
  <c r="O471" i="12"/>
  <c r="O460" i="12"/>
  <c r="O457" i="12"/>
  <c r="O455" i="12"/>
  <c r="O454" i="12"/>
  <c r="G91" i="5"/>
  <c r="O451" i="12"/>
  <c r="G118" i="5"/>
  <c r="O440" i="12"/>
  <c r="O436" i="12"/>
  <c r="O434" i="12"/>
  <c r="O432" i="12"/>
  <c r="O431" i="12"/>
  <c r="O430" i="12"/>
  <c r="O428" i="12"/>
  <c r="O426" i="12"/>
  <c r="O425" i="12"/>
  <c r="O424" i="12"/>
  <c r="O423" i="12"/>
  <c r="O422" i="12"/>
  <c r="O421" i="12"/>
  <c r="O420" i="12"/>
  <c r="O418" i="12"/>
  <c r="O412" i="12"/>
  <c r="O407" i="12"/>
  <c r="O405" i="12"/>
  <c r="G247" i="5"/>
  <c r="O386" i="12"/>
  <c r="O378" i="12"/>
  <c r="G254" i="5"/>
  <c r="O369" i="12"/>
  <c r="O368" i="12"/>
  <c r="O367" i="12"/>
  <c r="G231" i="5"/>
  <c r="O366" i="12"/>
  <c r="O356" i="12"/>
  <c r="G17" i="5"/>
  <c r="O345" i="12"/>
  <c r="G181" i="5"/>
  <c r="O343" i="12"/>
  <c r="G45" i="5"/>
  <c r="O312" i="12"/>
  <c r="O299" i="12"/>
  <c r="O298" i="12"/>
  <c r="O297" i="12"/>
  <c r="O296" i="12"/>
  <c r="O294" i="12"/>
  <c r="O293" i="12"/>
  <c r="O292" i="12"/>
  <c r="O291" i="12"/>
  <c r="O287" i="12"/>
  <c r="O286" i="12"/>
  <c r="O283" i="12"/>
  <c r="O282" i="12"/>
  <c r="O281" i="12"/>
  <c r="O279" i="12"/>
  <c r="O278" i="12"/>
  <c r="O277" i="12"/>
  <c r="O276" i="12"/>
  <c r="O275" i="12"/>
  <c r="O272" i="12"/>
  <c r="O271" i="12"/>
  <c r="G249" i="5"/>
  <c r="O263" i="12"/>
  <c r="O262" i="12"/>
  <c r="G320" i="5"/>
  <c r="O261" i="12"/>
  <c r="O260" i="12"/>
  <c r="O259" i="12"/>
  <c r="O252" i="12"/>
  <c r="O250" i="12"/>
  <c r="G257" i="5"/>
  <c r="O249" i="12"/>
  <c r="O248" i="12"/>
  <c r="O245" i="12"/>
  <c r="G85" i="5"/>
  <c r="O231" i="12"/>
  <c r="O230" i="12"/>
  <c r="O229" i="12"/>
  <c r="G205" i="5"/>
  <c r="O221" i="12"/>
  <c r="G246" i="5"/>
  <c r="O220" i="12"/>
  <c r="O214" i="12"/>
  <c r="G318" i="5"/>
  <c r="O211" i="12"/>
  <c r="G176" i="5"/>
  <c r="O208" i="12"/>
  <c r="O204" i="12"/>
  <c r="G83" i="5"/>
  <c r="O200" i="12"/>
  <c r="O190" i="12"/>
  <c r="G189" i="5"/>
  <c r="O189" i="12"/>
  <c r="G190" i="5"/>
  <c r="O184" i="12"/>
  <c r="G245" i="5"/>
  <c r="O183" i="12"/>
  <c r="O151" i="12"/>
  <c r="G84" i="5"/>
  <c r="O148" i="12"/>
  <c r="O123" i="12"/>
  <c r="O117" i="12"/>
  <c r="G220" i="5"/>
  <c r="O103" i="12"/>
  <c r="O92" i="12"/>
  <c r="G233" i="5"/>
  <c r="O91" i="12"/>
  <c r="O83" i="12"/>
  <c r="O75" i="12"/>
  <c r="O73" i="12"/>
  <c r="G19" i="5"/>
  <c r="O69" i="12"/>
  <c r="O64" i="12"/>
  <c r="G253" i="5"/>
  <c r="O60" i="12"/>
  <c r="G82" i="5"/>
  <c r="O48" i="12"/>
  <c r="O47" i="12"/>
  <c r="O46" i="12"/>
  <c r="O43" i="12"/>
  <c r="O40" i="12"/>
  <c r="O28" i="12"/>
  <c r="G243" i="5"/>
  <c r="O27" i="12"/>
  <c r="G242" i="5"/>
  <c r="O17" i="12"/>
  <c r="O12" i="12"/>
  <c r="G143" i="5"/>
  <c r="O11" i="12"/>
  <c r="G142" i="5"/>
  <c r="O6" i="12"/>
  <c r="G239" i="5"/>
  <c r="O3" i="12"/>
  <c r="L3" i="12"/>
  <c r="L431" i="3"/>
  <c r="L432" i="3"/>
  <c r="L433" i="3"/>
  <c r="L434" i="3"/>
  <c r="L435" i="3"/>
  <c r="L436" i="3"/>
  <c r="L437" i="3"/>
  <c r="L441" i="3"/>
  <c r="L442" i="3"/>
  <c r="L443" i="3"/>
  <c r="L444" i="3"/>
  <c r="L449" i="3"/>
  <c r="L450" i="3"/>
  <c r="L451" i="3"/>
  <c r="L452" i="3"/>
  <c r="L453" i="3"/>
  <c r="L455" i="3"/>
  <c r="L457" i="3"/>
  <c r="L458" i="3"/>
  <c r="L459" i="3"/>
  <c r="L460" i="3"/>
  <c r="L461" i="3"/>
  <c r="L462" i="3"/>
  <c r="L463" i="3"/>
  <c r="L464" i="3"/>
  <c r="L465" i="3"/>
  <c r="L466" i="3"/>
  <c r="L161" i="3"/>
  <c r="L162" i="3"/>
  <c r="L163" i="3"/>
  <c r="L164" i="3"/>
  <c r="L200" i="3"/>
  <c r="L201" i="3"/>
  <c r="L263" i="3"/>
  <c r="L279" i="3"/>
  <c r="L283" i="3"/>
  <c r="L284" i="3"/>
  <c r="L285" i="3"/>
  <c r="L286" i="3"/>
  <c r="L287" i="3"/>
  <c r="L291" i="3"/>
  <c r="L292" i="3"/>
  <c r="L293" i="3"/>
  <c r="L294" i="3"/>
  <c r="L295" i="3"/>
  <c r="L216" i="3"/>
  <c r="L217" i="3"/>
  <c r="L218" i="3"/>
  <c r="L219" i="3"/>
  <c r="L220" i="3"/>
  <c r="L303" i="3"/>
  <c r="L315" i="3"/>
  <c r="L331" i="3"/>
  <c r="L332" i="3"/>
  <c r="L333" i="3"/>
  <c r="L334" i="3"/>
  <c r="L335" i="3"/>
  <c r="L339" i="3"/>
  <c r="L340" i="3"/>
  <c r="L341" i="3"/>
  <c r="L342" i="3"/>
  <c r="L538" i="3"/>
  <c r="L539" i="3"/>
  <c r="L540" i="3"/>
  <c r="L541" i="3"/>
  <c r="L542" i="3"/>
  <c r="L544" i="3"/>
  <c r="L545" i="3"/>
  <c r="L546" i="3"/>
  <c r="L547" i="3"/>
  <c r="L548" i="3"/>
  <c r="L549" i="3"/>
  <c r="L550" i="3"/>
  <c r="L552" i="3"/>
  <c r="L553" i="3"/>
  <c r="L554" i="3"/>
  <c r="L236" i="12"/>
  <c r="H222" i="5" s="1"/>
  <c r="H344" i="5"/>
  <c r="H348" i="5"/>
  <c r="H352" i="5"/>
  <c r="H356" i="5"/>
  <c r="H362" i="5"/>
  <c r="H341" i="5"/>
  <c r="H345" i="5"/>
  <c r="H349" i="5"/>
  <c r="H353" i="5"/>
  <c r="H357" i="5"/>
  <c r="H363" i="5"/>
  <c r="H342" i="5"/>
  <c r="H346" i="5"/>
  <c r="H350" i="5"/>
  <c r="H354" i="5"/>
  <c r="H360" i="5"/>
  <c r="H364" i="5"/>
  <c r="L593" i="12"/>
  <c r="H343" i="5"/>
  <c r="H347" i="5"/>
  <c r="H351" i="5"/>
  <c r="H355" i="5"/>
  <c r="H361" i="5"/>
  <c r="H365" i="5"/>
  <c r="L588" i="12"/>
  <c r="H338" i="5"/>
  <c r="H339" i="5"/>
  <c r="L590" i="12"/>
  <c r="H340" i="5"/>
  <c r="L531" i="3"/>
  <c r="L375" i="3"/>
  <c r="L509" i="3"/>
  <c r="L417" i="3"/>
  <c r="L270" i="3"/>
  <c r="L233" i="3"/>
  <c r="L570" i="3"/>
  <c r="K61" i="2"/>
  <c r="K57" i="2"/>
  <c r="K53" i="2"/>
  <c r="K49" i="2"/>
  <c r="K45" i="2"/>
  <c r="K41" i="2"/>
  <c r="K37" i="2"/>
  <c r="K33" i="2"/>
  <c r="K23" i="2"/>
  <c r="K31" i="2"/>
  <c r="K17" i="2"/>
  <c r="K22" i="2"/>
  <c r="K27" i="2"/>
  <c r="K14" i="2"/>
  <c r="K66" i="2"/>
  <c r="L202" i="3"/>
  <c r="L203" i="3"/>
  <c r="L222" i="3"/>
  <c r="L223" i="3"/>
  <c r="L224" i="3"/>
  <c r="L225" i="3"/>
  <c r="L226" i="3"/>
  <c r="L251" i="3"/>
  <c r="L252" i="3"/>
  <c r="L253" i="3"/>
  <c r="L254" i="3"/>
  <c r="L255" i="3"/>
  <c r="L256" i="3"/>
  <c r="L259" i="3"/>
  <c r="L260" i="3"/>
  <c r="L261" i="3"/>
  <c r="L262" i="3"/>
  <c r="L299" i="3"/>
  <c r="L300" i="3"/>
  <c r="L301" i="3"/>
  <c r="L302" i="3"/>
  <c r="L347" i="3"/>
  <c r="L348" i="3"/>
  <c r="L349" i="3"/>
  <c r="L350" i="3"/>
  <c r="L351" i="3"/>
  <c r="L353" i="3"/>
  <c r="L355" i="3"/>
  <c r="L356" i="3"/>
  <c r="L357" i="3"/>
  <c r="L358" i="3"/>
  <c r="L359" i="3"/>
  <c r="L360" i="3"/>
  <c r="L399" i="3"/>
  <c r="L400" i="3"/>
  <c r="L401" i="3"/>
  <c r="L402" i="3"/>
  <c r="L403" i="3"/>
  <c r="L404" i="3"/>
  <c r="L405" i="3"/>
  <c r="L484" i="3"/>
  <c r="L485" i="3"/>
  <c r="L486" i="3"/>
  <c r="L489" i="3"/>
  <c r="L490" i="3"/>
  <c r="L491" i="3"/>
  <c r="L492" i="3"/>
  <c r="L493" i="3"/>
  <c r="L562" i="3"/>
  <c r="L563" i="3"/>
  <c r="L564" i="3"/>
  <c r="L565" i="3"/>
  <c r="L566" i="3"/>
  <c r="L567" i="3"/>
  <c r="L568" i="3"/>
  <c r="L183" i="3"/>
  <c r="L184" i="3"/>
  <c r="L185" i="3"/>
  <c r="L186" i="3"/>
  <c r="L204" i="3"/>
  <c r="L205" i="3"/>
  <c r="L206" i="3"/>
  <c r="L227" i="3"/>
  <c r="L228" i="3"/>
  <c r="L229" i="3"/>
  <c r="L230" i="3"/>
  <c r="L231" i="3"/>
  <c r="L232" i="3"/>
  <c r="L267" i="3"/>
  <c r="L268" i="3"/>
  <c r="L269" i="3"/>
  <c r="L307" i="3"/>
  <c r="L308" i="3"/>
  <c r="L309" i="3"/>
  <c r="L310" i="3"/>
  <c r="L311" i="3"/>
  <c r="L362" i="3"/>
  <c r="L363" i="3"/>
  <c r="L364" i="3"/>
  <c r="L365" i="3"/>
  <c r="L366" i="3"/>
  <c r="L409" i="3"/>
  <c r="L410" i="3"/>
  <c r="L411" i="3"/>
  <c r="L412" i="3"/>
  <c r="L413" i="3"/>
  <c r="L414" i="3"/>
  <c r="L415" i="3"/>
  <c r="L416" i="3"/>
  <c r="L499" i="3"/>
  <c r="L500" i="3"/>
  <c r="L501" i="3"/>
  <c r="L502" i="3"/>
  <c r="L504" i="3"/>
  <c r="L505" i="3"/>
  <c r="L506" i="3"/>
  <c r="L507" i="3"/>
  <c r="L508" i="3"/>
  <c r="L586" i="3"/>
  <c r="L587" i="3"/>
  <c r="L588" i="3"/>
  <c r="L589" i="3"/>
  <c r="L590" i="3"/>
  <c r="L591" i="3"/>
  <c r="L592" i="3"/>
  <c r="L208" i="3"/>
  <c r="L209" i="3"/>
  <c r="L211" i="3"/>
  <c r="L212" i="3"/>
  <c r="L213" i="3"/>
  <c r="L214" i="3"/>
  <c r="L234" i="3"/>
  <c r="L235" i="3"/>
  <c r="L236" i="3"/>
  <c r="L237" i="3"/>
  <c r="L238" i="3"/>
  <c r="L239" i="3"/>
  <c r="L271" i="3"/>
  <c r="L275" i="3"/>
  <c r="L276" i="3"/>
  <c r="L277" i="3"/>
  <c r="L278" i="3"/>
  <c r="L316" i="3"/>
  <c r="L317" i="3"/>
  <c r="L318" i="3"/>
  <c r="L319" i="3"/>
  <c r="L323" i="3"/>
  <c r="L324" i="3"/>
  <c r="L325" i="3"/>
  <c r="L326" i="3"/>
  <c r="L327" i="3"/>
  <c r="L368" i="3"/>
  <c r="L370" i="3"/>
  <c r="L371" i="3"/>
  <c r="L372" i="3"/>
  <c r="L373" i="3"/>
  <c r="L374" i="3"/>
  <c r="L425" i="3"/>
  <c r="L426" i="3"/>
  <c r="L427" i="3"/>
  <c r="L428" i="3"/>
  <c r="L429" i="3"/>
  <c r="L430" i="3"/>
  <c r="L523" i="3"/>
  <c r="L524" i="3"/>
  <c r="L525" i="3"/>
  <c r="L526" i="3"/>
  <c r="L528" i="3"/>
  <c r="L529" i="3"/>
  <c r="L530" i="3"/>
  <c r="L602" i="3"/>
  <c r="L603" i="3"/>
  <c r="L604" i="3"/>
  <c r="L605" i="3"/>
  <c r="L606" i="3"/>
  <c r="L607" i="3"/>
  <c r="L608" i="3"/>
  <c r="L609" i="3"/>
  <c r="L610" i="3"/>
  <c r="L611" i="3"/>
  <c r="L612" i="3"/>
  <c r="L613" i="3"/>
  <c r="L614" i="3"/>
  <c r="L615" i="3"/>
  <c r="L616" i="3"/>
  <c r="L343" i="3"/>
  <c r="L344" i="3"/>
  <c r="L345" i="3"/>
  <c r="L346" i="3"/>
  <c r="L376" i="3"/>
  <c r="L377" i="3"/>
  <c r="L378" i="3"/>
  <c r="L379" i="3"/>
  <c r="L380" i="3"/>
  <c r="L381" i="3"/>
  <c r="L382" i="3"/>
  <c r="L384" i="3"/>
  <c r="L386" i="3"/>
  <c r="L387" i="3"/>
  <c r="L388" i="3"/>
  <c r="L389" i="3"/>
  <c r="L418" i="3"/>
  <c r="L419" i="3"/>
  <c r="L420" i="3"/>
  <c r="L421" i="3"/>
  <c r="L424" i="3"/>
  <c r="L467" i="3"/>
  <c r="L474" i="3"/>
  <c r="L475" i="3"/>
  <c r="L476" i="3"/>
  <c r="L477" i="3"/>
  <c r="L478" i="3"/>
  <c r="L480" i="3"/>
  <c r="L481" i="3"/>
  <c r="L482" i="3"/>
  <c r="L483" i="3"/>
  <c r="L510" i="3"/>
  <c r="L512" i="3"/>
  <c r="L513" i="3"/>
  <c r="L514" i="3"/>
  <c r="L515" i="3"/>
  <c r="L516" i="3"/>
  <c r="L517" i="3"/>
  <c r="L518" i="3"/>
  <c r="L520" i="3"/>
  <c r="L521" i="3"/>
  <c r="L522" i="3"/>
  <c r="L556" i="3"/>
  <c r="L557" i="3"/>
  <c r="L558" i="3"/>
  <c r="L559" i="3"/>
  <c r="L560" i="3"/>
  <c r="L594" i="3"/>
  <c r="L595" i="3"/>
  <c r="L596" i="3"/>
  <c r="L597" i="3"/>
  <c r="L598" i="3"/>
  <c r="L599" i="3"/>
  <c r="L600" i="3"/>
  <c r="K60" i="2"/>
  <c r="K56" i="2"/>
  <c r="K65" i="2"/>
  <c r="K63" i="2"/>
  <c r="K59" i="2"/>
  <c r="K55" i="2"/>
  <c r="K51" i="2"/>
  <c r="K47" i="2"/>
  <c r="K43" i="2"/>
  <c r="K39" i="2"/>
  <c r="K35" i="2"/>
  <c r="K25" i="2"/>
  <c r="K15" i="2"/>
  <c r="K19" i="2"/>
  <c r="K10" i="2"/>
  <c r="K29" i="2"/>
  <c r="K7" i="2"/>
  <c r="K13" i="2"/>
  <c r="K64" i="2"/>
  <c r="L445" i="3"/>
  <c r="L446" i="3"/>
  <c r="L447" i="3"/>
  <c r="L448" i="3"/>
  <c r="L494" i="3"/>
  <c r="L496" i="3"/>
  <c r="L497" i="3"/>
  <c r="L498" i="3"/>
  <c r="L532" i="3"/>
  <c r="L533" i="3"/>
  <c r="L534" i="3"/>
  <c r="L535" i="3"/>
  <c r="L536" i="3"/>
  <c r="L537" i="3"/>
  <c r="L571" i="3"/>
  <c r="L572" i="3"/>
  <c r="L573" i="3"/>
  <c r="L574" i="3"/>
  <c r="L575" i="3"/>
  <c r="L576" i="3"/>
  <c r="L578" i="3"/>
  <c r="L579" i="3"/>
  <c r="L580" i="3"/>
  <c r="L581" i="3"/>
  <c r="L582" i="3"/>
  <c r="L583" i="3"/>
  <c r="L584" i="3"/>
  <c r="L618" i="3"/>
  <c r="L619" i="3"/>
  <c r="L620" i="3"/>
  <c r="L621" i="3"/>
  <c r="L622" i="3"/>
  <c r="L623" i="3"/>
  <c r="L624" i="3"/>
  <c r="L625" i="3"/>
  <c r="L626" i="3"/>
  <c r="L627" i="3"/>
  <c r="L628" i="3"/>
  <c r="L629" i="3"/>
  <c r="K62" i="2"/>
  <c r="K58" i="2"/>
  <c r="K67" i="2"/>
  <c r="K68" i="2"/>
  <c r="G56" i="10"/>
  <c r="L331" i="12"/>
  <c r="L582" i="12"/>
  <c r="H359" i="5"/>
  <c r="L22" i="12"/>
  <c r="L579" i="12"/>
  <c r="H358" i="5"/>
  <c r="G24" i="10"/>
  <c r="G39" i="10"/>
  <c r="G32" i="10"/>
  <c r="G28" i="10"/>
  <c r="G21" i="10"/>
  <c r="G17" i="10"/>
  <c r="G22" i="10"/>
  <c r="G10" i="10"/>
  <c r="G3" i="10"/>
  <c r="G31" i="10"/>
  <c r="G27" i="10"/>
  <c r="G20" i="10"/>
  <c r="G16" i="10"/>
  <c r="G15" i="10"/>
  <c r="G8" i="10"/>
  <c r="L69" i="12"/>
  <c r="L276" i="12"/>
  <c r="L281" i="12"/>
  <c r="L287" i="12"/>
  <c r="L426" i="12"/>
  <c r="L574" i="12"/>
  <c r="L327" i="12"/>
  <c r="L370" i="12"/>
  <c r="L332" i="12"/>
  <c r="L178" i="12"/>
  <c r="L190" i="12"/>
  <c r="H189" i="5" s="1"/>
  <c r="H311" i="5"/>
  <c r="L175" i="12"/>
  <c r="L57" i="12"/>
  <c r="L235" i="12"/>
  <c r="L5" i="12"/>
  <c r="L309" i="12"/>
  <c r="H30" i="5" s="1"/>
  <c r="L313" i="12"/>
  <c r="L176" i="12"/>
  <c r="L135" i="12"/>
  <c r="H175" i="5" s="1"/>
  <c r="L119" i="12"/>
  <c r="L89" i="12"/>
  <c r="H130" i="5" s="1"/>
  <c r="L533" i="12"/>
  <c r="L151" i="12"/>
  <c r="H84" i="5" s="1"/>
  <c r="L367" i="12"/>
  <c r="H96" i="5"/>
  <c r="L364" i="12"/>
  <c r="H211" i="5" s="1"/>
  <c r="L116" i="12"/>
  <c r="H200" i="5" s="1"/>
  <c r="L29" i="12"/>
  <c r="L141" i="12"/>
  <c r="H135" i="5" s="1"/>
  <c r="L346" i="12"/>
  <c r="L259" i="12"/>
  <c r="L173" i="12"/>
  <c r="H8" i="5" s="1"/>
  <c r="L169" i="12"/>
  <c r="L110" i="12"/>
  <c r="H335" i="5" s="1"/>
  <c r="L205" i="12"/>
  <c r="L139" i="12"/>
  <c r="L308" i="12"/>
  <c r="L302" i="12"/>
  <c r="L500" i="12"/>
  <c r="L265" i="12"/>
  <c r="H308" i="5" s="1"/>
  <c r="L87" i="12"/>
  <c r="L506" i="12"/>
  <c r="L494" i="12"/>
  <c r="L267" i="12"/>
  <c r="L486" i="12"/>
  <c r="L321" i="12"/>
  <c r="L344" i="12"/>
  <c r="L375" i="12"/>
  <c r="L212" i="12"/>
  <c r="H191" i="5" s="1"/>
  <c r="L132" i="12"/>
  <c r="H330" i="5" s="1"/>
  <c r="L233" i="12"/>
  <c r="H262" i="5" s="1"/>
  <c r="L456" i="12"/>
  <c r="H263" i="5" s="1"/>
  <c r="L372" i="12"/>
  <c r="H305" i="5" s="1"/>
  <c r="L468" i="12"/>
  <c r="L264" i="12"/>
  <c r="H229" i="5" s="1"/>
  <c r="L85" i="12"/>
  <c r="H304" i="5" s="1"/>
  <c r="L361" i="12"/>
  <c r="L184" i="12"/>
  <c r="H245" i="5" s="1"/>
  <c r="L326" i="12"/>
  <c r="L21" i="12"/>
  <c r="L461" i="12"/>
  <c r="L157" i="12"/>
  <c r="L60" i="12"/>
  <c r="L219" i="12"/>
  <c r="L181" i="12"/>
  <c r="L182" i="12"/>
  <c r="H18" i="5" s="1"/>
  <c r="L383" i="12"/>
  <c r="L317" i="12"/>
  <c r="H168" i="5" s="1"/>
  <c r="L268" i="12"/>
  <c r="H198" i="5"/>
  <c r="L218" i="12"/>
  <c r="H172" i="5" s="1"/>
  <c r="L170" i="12"/>
  <c r="H153" i="5" s="1"/>
  <c r="L165" i="12"/>
  <c r="L160" i="12"/>
  <c r="H151" i="5" s="1"/>
  <c r="L113" i="12"/>
  <c r="H146" i="5" s="1"/>
  <c r="L240" i="12"/>
  <c r="H110" i="5" s="1"/>
  <c r="L18" i="12"/>
  <c r="L419" i="12"/>
  <c r="L100" i="12"/>
  <c r="H123" i="5" s="1"/>
  <c r="L63" i="12"/>
  <c r="L369" i="12"/>
  <c r="L247" i="12"/>
  <c r="L229" i="12"/>
  <c r="H205" i="5" s="1"/>
  <c r="L514" i="12"/>
  <c r="L341" i="12"/>
  <c r="H218" i="5" s="1"/>
  <c r="L45" i="12"/>
  <c r="H197" i="5" s="1"/>
  <c r="L497" i="12"/>
  <c r="L280" i="12"/>
  <c r="L155" i="12"/>
  <c r="L9" i="12"/>
  <c r="H78" i="5" s="1"/>
  <c r="L14" i="12"/>
  <c r="H47" i="5" s="1"/>
  <c r="L107" i="12"/>
  <c r="L131" i="12"/>
  <c r="H281" i="5" s="1"/>
  <c r="L359" i="12"/>
  <c r="H288" i="5" s="1"/>
  <c r="L232" i="12"/>
  <c r="L186" i="12"/>
  <c r="L379" i="12"/>
  <c r="L37" i="12"/>
  <c r="L345" i="12"/>
  <c r="H181" i="5" s="1"/>
  <c r="L77" i="12"/>
  <c r="L307" i="12"/>
  <c r="L115" i="12"/>
  <c r="H57" i="5" s="1"/>
  <c r="L278" i="12"/>
  <c r="L292" i="12"/>
  <c r="L294" i="12"/>
  <c r="L312" i="12"/>
  <c r="L424" i="12"/>
  <c r="L430" i="12"/>
  <c r="L517" i="12"/>
  <c r="L298" i="12"/>
  <c r="L54" i="12"/>
  <c r="L171" i="12"/>
  <c r="L366" i="12"/>
  <c r="L552" i="12"/>
  <c r="L146" i="12"/>
  <c r="L414" i="12"/>
  <c r="L79" i="12"/>
  <c r="H226" i="5" s="1"/>
  <c r="L463" i="12"/>
  <c r="L388" i="12"/>
  <c r="L242" i="12"/>
  <c r="L161" i="12"/>
  <c r="L31" i="12"/>
  <c r="L274" i="12"/>
  <c r="L214" i="12"/>
  <c r="H318" i="5" s="1"/>
  <c r="L51" i="12"/>
  <c r="L261" i="12"/>
  <c r="L230" i="12"/>
  <c r="L362" i="12"/>
  <c r="L273" i="12"/>
  <c r="L284" i="12"/>
  <c r="L81" i="12"/>
  <c r="H114" i="5" s="1"/>
  <c r="L350" i="12"/>
  <c r="L329" i="12"/>
  <c r="L142" i="12"/>
  <c r="L46" i="12"/>
  <c r="L91" i="12"/>
  <c r="L103" i="12"/>
  <c r="L183" i="12"/>
  <c r="L277" i="12"/>
  <c r="L279" i="12"/>
  <c r="L282" i="12"/>
  <c r="L286" i="12"/>
  <c r="L293" i="12"/>
  <c r="L296" i="12"/>
  <c r="L299" i="12"/>
  <c r="L343" i="12"/>
  <c r="H45" i="5" s="1"/>
  <c r="L418" i="12"/>
  <c r="L428" i="12"/>
  <c r="L431" i="12"/>
  <c r="L460" i="12"/>
  <c r="L474" i="12"/>
  <c r="L335" i="12"/>
  <c r="H271" i="5" s="1"/>
  <c r="L328" i="12"/>
  <c r="L153" i="12"/>
  <c r="L78" i="12"/>
  <c r="L172" i="12"/>
  <c r="L311" i="12"/>
  <c r="L238" i="12"/>
  <c r="L444" i="12"/>
  <c r="L324" i="12"/>
  <c r="H102" i="5" s="1"/>
  <c r="L123" i="12"/>
  <c r="L138" i="12"/>
  <c r="L179" i="12"/>
  <c r="H11" i="5" s="1"/>
  <c r="L301" i="12"/>
  <c r="L499" i="12"/>
  <c r="L253" i="12"/>
  <c r="L20" i="12"/>
  <c r="L554" i="12"/>
  <c r="L550" i="12"/>
  <c r="H260" i="5" s="1"/>
  <c r="L13" i="12"/>
  <c r="L202" i="12"/>
  <c r="L250" i="12"/>
  <c r="H257" i="5" s="1"/>
  <c r="L473" i="12"/>
  <c r="L143" i="12"/>
  <c r="H287" i="5" s="1"/>
  <c r="L223" i="12"/>
  <c r="L174" i="12"/>
  <c r="L198" i="12"/>
  <c r="H186" i="5" s="1"/>
  <c r="L258" i="12"/>
  <c r="L93" i="12"/>
  <c r="L297" i="12"/>
  <c r="L535" i="12"/>
  <c r="L288" i="12"/>
  <c r="L121" i="12"/>
  <c r="L390" i="12"/>
  <c r="H309" i="5" s="1"/>
  <c r="L467" i="12"/>
  <c r="H310" i="5" s="1"/>
  <c r="L84" i="12"/>
  <c r="L337" i="12"/>
  <c r="L532" i="12"/>
  <c r="H250" i="5" s="1"/>
  <c r="L39" i="12"/>
  <c r="L10" i="12"/>
  <c r="L6" i="12"/>
  <c r="H239" i="5" s="1"/>
  <c r="L28" i="12"/>
  <c r="H243" i="5" s="1"/>
  <c r="L408" i="12"/>
  <c r="L23" i="12"/>
  <c r="H36" i="5" s="1"/>
  <c r="L108" i="12"/>
  <c r="L109" i="12"/>
  <c r="H32" i="5" s="1"/>
  <c r="L347" i="12"/>
  <c r="L94" i="12"/>
  <c r="H25" i="5" s="1"/>
  <c r="L357" i="12"/>
  <c r="L356" i="12"/>
  <c r="H17" i="5" s="1"/>
  <c r="L137" i="12"/>
  <c r="L400" i="12"/>
  <c r="H13" i="5" s="1"/>
  <c r="L73" i="12"/>
  <c r="L380" i="12"/>
  <c r="H164" i="5" s="1"/>
  <c r="L315" i="12"/>
  <c r="H170" i="5" s="1"/>
  <c r="L257" i="12"/>
  <c r="L215" i="12"/>
  <c r="H144" i="5" s="1"/>
  <c r="L168" i="12"/>
  <c r="L164" i="12"/>
  <c r="H155" i="5" s="1"/>
  <c r="L159" i="12"/>
  <c r="L397" i="12"/>
  <c r="L396" i="12"/>
  <c r="H111" i="5" s="1"/>
  <c r="L544" i="12"/>
  <c r="L413" i="12"/>
  <c r="H268" i="5" s="1"/>
  <c r="L381" i="12"/>
  <c r="L349" i="12"/>
  <c r="L291" i="12"/>
  <c r="L227" i="12"/>
  <c r="H129" i="5" s="1"/>
  <c r="L163" i="12"/>
  <c r="H323" i="5" s="1"/>
  <c r="L35" i="12"/>
  <c r="L92" i="12"/>
  <c r="L272" i="12"/>
  <c r="L283" i="12"/>
  <c r="L199" i="12"/>
  <c r="L177" i="12"/>
  <c r="L295" i="12"/>
  <c r="H108" i="5" s="1"/>
  <c r="L352" i="12"/>
  <c r="H156" i="5" s="1"/>
  <c r="L415" i="12"/>
  <c r="L318" i="12"/>
  <c r="L303" i="12"/>
  <c r="L134" i="12"/>
  <c r="H201" i="5" s="1"/>
  <c r="L538" i="12"/>
  <c r="H273" i="5" s="1"/>
  <c r="L270" i="12"/>
  <c r="L191" i="12"/>
  <c r="L439" i="12"/>
  <c r="L472" i="12"/>
  <c r="H267" i="5" s="1"/>
  <c r="L221" i="12"/>
  <c r="H246" i="5" s="1"/>
  <c r="L7" i="12"/>
  <c r="L450" i="12"/>
  <c r="L65" i="12"/>
  <c r="L320" i="12"/>
  <c r="L353" i="12"/>
  <c r="L166" i="12"/>
  <c r="L11" i="12"/>
  <c r="L300" i="12"/>
  <c r="H109" i="5" s="1"/>
  <c r="L59" i="12"/>
  <c r="L111" i="12"/>
  <c r="H128" i="5"/>
  <c r="L534" i="12"/>
  <c r="H214" i="5" s="1"/>
  <c r="L44" i="12"/>
  <c r="H196" i="5" s="1"/>
  <c r="L55" i="12"/>
  <c r="H89" i="5"/>
  <c r="L254" i="12"/>
  <c r="L8" i="12"/>
  <c r="L36" i="12"/>
  <c r="H63" i="5" s="1"/>
  <c r="L196" i="12"/>
  <c r="H76" i="5" s="1"/>
  <c r="L255" i="12"/>
  <c r="H65" i="5" s="1"/>
  <c r="L68" i="12"/>
  <c r="L306" i="12"/>
  <c r="H298" i="5" s="1"/>
  <c r="L385" i="12"/>
  <c r="H139" i="5" s="1"/>
  <c r="L249" i="12"/>
  <c r="L263" i="12"/>
  <c r="L477" i="12"/>
  <c r="H127" i="5" s="1"/>
  <c r="L528" i="12"/>
  <c r="L75" i="12"/>
  <c r="L148" i="12"/>
  <c r="L200" i="12"/>
  <c r="L231" i="12"/>
  <c r="L248" i="12"/>
  <c r="L260" i="12"/>
  <c r="L262" i="12"/>
  <c r="H320" i="5" s="1"/>
  <c r="L386" i="12"/>
  <c r="L526" i="12"/>
  <c r="L556" i="12"/>
  <c r="H306" i="5" s="1"/>
  <c r="L540" i="12"/>
  <c r="H94" i="5" s="1"/>
  <c r="L524" i="12"/>
  <c r="L469" i="12"/>
  <c r="L437" i="12"/>
  <c r="H16" i="5" s="1"/>
  <c r="L373" i="12"/>
  <c r="L275" i="12"/>
  <c r="L211" i="12"/>
  <c r="L147" i="12"/>
  <c r="L83" i="12"/>
  <c r="L478" i="12"/>
  <c r="L95" i="12"/>
  <c r="H150" i="5"/>
  <c r="L101" i="12"/>
  <c r="L47" i="12"/>
  <c r="L150" i="12"/>
  <c r="L124" i="12"/>
  <c r="H236" i="5" s="1"/>
  <c r="L118" i="12"/>
  <c r="L193" i="12"/>
  <c r="L117" i="12"/>
  <c r="H220" i="5" s="1"/>
  <c r="L149" i="12"/>
  <c r="H203" i="5" s="1"/>
  <c r="L339" i="12"/>
  <c r="L252" i="12"/>
  <c r="L363" i="12"/>
  <c r="H210" i="5" s="1"/>
  <c r="L70" i="12"/>
  <c r="H77" i="5" s="1"/>
  <c r="L140" i="12"/>
  <c r="L443" i="12"/>
  <c r="L16" i="12"/>
  <c r="H70" i="5" s="1"/>
  <c r="L129" i="12"/>
  <c r="H75" i="5" s="1"/>
  <c r="L126" i="12"/>
  <c r="L395" i="12"/>
  <c r="H277" i="5" s="1"/>
  <c r="L145" i="12"/>
  <c r="L323" i="12"/>
  <c r="L572" i="12"/>
  <c r="L333" i="12"/>
  <c r="H180" i="5" s="1"/>
  <c r="L548" i="12"/>
  <c r="L515" i="12"/>
  <c r="L76" i="12"/>
  <c r="L269" i="12"/>
  <c r="H121" i="5" s="1"/>
  <c r="L239" i="12"/>
  <c r="H319" i="5" s="1"/>
  <c r="L358" i="12"/>
  <c r="H286" i="5" s="1"/>
  <c r="L213" i="12"/>
  <c r="L453" i="12"/>
  <c r="L520" i="12"/>
  <c r="L394" i="12"/>
  <c r="L241" i="12"/>
  <c r="L325" i="12"/>
  <c r="L195" i="12"/>
  <c r="H48" i="5" s="1"/>
  <c r="L435" i="12"/>
  <c r="H119" i="5" s="1"/>
  <c r="L156" i="12"/>
  <c r="L244" i="12"/>
  <c r="H178" i="5" s="1"/>
  <c r="L365" i="12"/>
  <c r="L304" i="12"/>
  <c r="H303" i="5" s="1"/>
  <c r="L289" i="12"/>
  <c r="H331" i="5" s="1"/>
  <c r="L498" i="12"/>
  <c r="L216" i="12"/>
  <c r="L316" i="12"/>
  <c r="L508" i="12"/>
  <c r="L402" i="12"/>
  <c r="L492" i="12"/>
  <c r="L185" i="12"/>
  <c r="L398" i="12"/>
  <c r="H182" i="5" s="1"/>
  <c r="L243" i="12"/>
  <c r="H177" i="5" s="1"/>
  <c r="L342" i="12"/>
  <c r="L224" i="12"/>
  <c r="H192" i="5" s="1"/>
  <c r="L189" i="12"/>
  <c r="H190" i="5" s="1"/>
  <c r="H312" i="5"/>
  <c r="L217" i="12"/>
  <c r="L429" i="12"/>
  <c r="H332" i="5" s="1"/>
  <c r="L105" i="12"/>
  <c r="H258" i="5" s="1"/>
  <c r="L319" i="12"/>
  <c r="H261" i="5" s="1"/>
  <c r="L446" i="12"/>
  <c r="L127" i="12"/>
  <c r="L207" i="12"/>
  <c r="H314" i="5" s="1"/>
  <c r="L62" i="12"/>
  <c r="H301" i="5" s="1"/>
  <c r="L49" i="12"/>
  <c r="H300" i="5" s="1"/>
  <c r="L41" i="12"/>
  <c r="L271" i="12"/>
  <c r="H249" i="5" s="1"/>
  <c r="L405" i="12"/>
  <c r="H247" i="5" s="1"/>
  <c r="L209" i="12"/>
  <c r="H230" i="5" s="1"/>
  <c r="L4" i="12"/>
  <c r="H223" i="5" s="1"/>
  <c r="L256" i="12"/>
  <c r="H244" i="5" s="1"/>
  <c r="L482" i="12"/>
  <c r="L406" i="12"/>
  <c r="H38" i="5" s="1"/>
  <c r="L102" i="12"/>
  <c r="H39" i="5" s="1"/>
  <c r="L86" i="12"/>
  <c r="L348" i="12"/>
  <c r="H28" i="5" s="1"/>
  <c r="L334" i="12"/>
  <c r="H24" i="5" s="1"/>
  <c r="H231" i="5"/>
  <c r="L71" i="12"/>
  <c r="L180" i="12"/>
  <c r="L351" i="12"/>
  <c r="L99" i="12"/>
  <c r="H20" i="5" s="1"/>
  <c r="L237" i="12"/>
  <c r="L404" i="12"/>
  <c r="L354" i="12"/>
  <c r="L246" i="12"/>
  <c r="H161" i="5" s="1"/>
  <c r="L194" i="12"/>
  <c r="H169" i="5" s="1"/>
  <c r="L167" i="12"/>
  <c r="H171" i="5" s="1"/>
  <c r="L162" i="12"/>
  <c r="L158" i="12"/>
  <c r="H145" i="5" s="1"/>
  <c r="L12" i="12"/>
  <c r="H143" i="5" s="1"/>
  <c r="L133" i="12"/>
  <c r="H112" i="5" s="1"/>
  <c r="L285" i="12"/>
  <c r="L355" i="12"/>
  <c r="L25" i="12"/>
  <c r="H104" i="5" s="1"/>
  <c r="L226" i="12"/>
  <c r="H117" i="5" s="1"/>
  <c r="L389" i="12"/>
  <c r="L454" i="12"/>
  <c r="H91" i="5" s="1"/>
  <c r="L245" i="12"/>
  <c r="H85" i="5" s="1"/>
  <c r="L61" i="12"/>
  <c r="L336" i="12"/>
  <c r="L228" i="12"/>
  <c r="L484" i="12"/>
  <c r="L340" i="12"/>
  <c r="L222" i="12"/>
  <c r="L310" i="12"/>
  <c r="H207" i="5" s="1"/>
  <c r="L305" i="12"/>
  <c r="L67" i="12"/>
  <c r="H46" i="5" s="1"/>
  <c r="L220" i="12"/>
  <c r="H86" i="5"/>
  <c r="L476" i="12"/>
  <c r="L33" i="12"/>
  <c r="H67" i="5" s="1"/>
  <c r="L192" i="12"/>
  <c r="L52" i="12"/>
  <c r="H81" i="5" s="1"/>
  <c r="L536" i="12"/>
  <c r="L97" i="12"/>
  <c r="L30" i="12"/>
  <c r="L188" i="12"/>
  <c r="H292" i="5" s="1"/>
  <c r="L338" i="12"/>
  <c r="H133" i="5" s="1"/>
  <c r="L38" i="12"/>
  <c r="L322" i="12"/>
  <c r="H131" i="5" s="1"/>
  <c r="L290" i="12"/>
  <c r="L564" i="12"/>
  <c r="L566" i="12"/>
  <c r="L562" i="12"/>
  <c r="L558" i="12"/>
  <c r="H307" i="5" s="1"/>
  <c r="L546" i="12"/>
  <c r="H302" i="5" s="1"/>
  <c r="L522" i="12"/>
  <c r="L513" i="12"/>
  <c r="L489" i="12"/>
  <c r="L481" i="12"/>
  <c r="L465" i="12"/>
  <c r="H58" i="5" s="1"/>
  <c r="L417" i="12"/>
  <c r="L377" i="12"/>
  <c r="H313" i="5" s="1"/>
  <c r="L251" i="12"/>
  <c r="L203" i="12"/>
  <c r="L187" i="12"/>
  <c r="H293" i="5" s="1"/>
  <c r="L43" i="12"/>
  <c r="H216" i="5" s="1"/>
  <c r="L27" i="12"/>
  <c r="H242" i="5" s="1"/>
  <c r="L560" i="12"/>
  <c r="H328" i="5" s="1"/>
  <c r="L568" i="12"/>
  <c r="L125" i="12"/>
  <c r="L569" i="12"/>
  <c r="L565" i="12"/>
  <c r="L561" i="12"/>
  <c r="L553" i="12"/>
  <c r="L549" i="12"/>
  <c r="H95" i="5" s="1"/>
  <c r="L521" i="12"/>
  <c r="H157" i="5"/>
  <c r="L496" i="12"/>
  <c r="L464" i="12"/>
  <c r="L416" i="12"/>
  <c r="H120" i="5" s="1"/>
  <c r="H154" i="5"/>
  <c r="L384" i="12"/>
  <c r="H29" i="5" s="1"/>
  <c r="L368" i="12"/>
  <c r="L360" i="12"/>
  <c r="L330" i="12"/>
  <c r="H49" i="5" s="1"/>
  <c r="L314" i="12"/>
  <c r="H163" i="5" s="1"/>
  <c r="L266" i="12"/>
  <c r="H215" i="5" s="1"/>
  <c r="L234" i="12"/>
  <c r="L154" i="12"/>
  <c r="H134" i="5" s="1"/>
  <c r="L479" i="12"/>
  <c r="L543" i="12"/>
  <c r="L539" i="12"/>
  <c r="H274" i="5" s="1"/>
  <c r="L571" i="12"/>
  <c r="L559" i="12"/>
  <c r="L531" i="12"/>
  <c r="H333" i="5" s="1"/>
  <c r="L495" i="12"/>
  <c r="L547" i="12"/>
  <c r="L511" i="12"/>
  <c r="H115" i="5" s="1"/>
  <c r="L507" i="12"/>
  <c r="L491" i="12"/>
  <c r="L487" i="12"/>
  <c r="H296" i="5" s="1"/>
  <c r="L527" i="12"/>
  <c r="H162" i="5" s="1"/>
  <c r="L563" i="12"/>
  <c r="L475" i="12"/>
  <c r="L551" i="12"/>
  <c r="H264" i="5" s="1"/>
  <c r="L503" i="12"/>
  <c r="L523" i="12"/>
  <c r="H269" i="5" s="1"/>
  <c r="L555" i="12"/>
  <c r="L567" i="12"/>
  <c r="G34" i="10"/>
  <c r="G59" i="10"/>
  <c r="G6" i="10"/>
  <c r="G58" i="10"/>
  <c r="G23" i="10"/>
  <c r="G38" i="10"/>
  <c r="G14" i="10"/>
  <c r="D61" i="10"/>
  <c r="G11" i="10"/>
  <c r="G9" i="10"/>
  <c r="G53" i="10"/>
  <c r="G49" i="10"/>
  <c r="G48" i="10"/>
  <c r="G7" i="10"/>
  <c r="H336" i="5"/>
  <c r="H297" i="5"/>
  <c r="H97" i="5"/>
  <c r="H327" i="5"/>
  <c r="H329" i="5"/>
  <c r="H187" i="5"/>
  <c r="H322" i="5"/>
  <c r="H92" i="5"/>
  <c r="H158" i="5"/>
  <c r="H321" i="5"/>
  <c r="H82" i="5"/>
  <c r="H149" i="5"/>
  <c r="H167" i="5"/>
  <c r="H113" i="5"/>
  <c r="H173" i="5"/>
  <c r="H295" i="5"/>
  <c r="H291" i="5"/>
  <c r="H227" i="5"/>
  <c r="H126" i="5"/>
  <c r="H234" i="5"/>
  <c r="H55" i="5"/>
  <c r="H238" i="5"/>
  <c r="H118" i="5"/>
  <c r="H290" i="5"/>
  <c r="H289" i="5"/>
  <c r="H208" i="5"/>
  <c r="H315" i="5"/>
  <c r="H265" i="5"/>
  <c r="H272" i="5"/>
  <c r="H282" i="5"/>
  <c r="H270" i="5"/>
  <c r="H285" i="5"/>
  <c r="H142" i="5"/>
  <c r="H132" i="5"/>
  <c r="H279" i="5"/>
  <c r="H99" i="5"/>
  <c r="H276" i="5"/>
  <c r="H140" i="5"/>
  <c r="H179" i="5"/>
  <c r="H213" i="5"/>
  <c r="H294" i="5"/>
  <c r="H136" i="5"/>
  <c r="H106" i="5"/>
  <c r="H160" i="5"/>
  <c r="H165" i="5"/>
  <c r="H137" i="5"/>
  <c r="H79" i="5"/>
  <c r="H122" i="5"/>
  <c r="H224" i="5"/>
  <c r="H255" i="5"/>
  <c r="H248" i="5"/>
  <c r="H266" i="5"/>
  <c r="H241" i="5"/>
  <c r="H148" i="5"/>
  <c r="H35" i="5"/>
  <c r="H202" i="5"/>
  <c r="H221" i="5"/>
  <c r="H87" i="5"/>
  <c r="H7" i="5"/>
  <c r="H125" i="5"/>
  <c r="H166" i="5"/>
  <c r="H176" i="5"/>
  <c r="H184" i="5"/>
  <c r="H19" i="5"/>
  <c r="H103" i="5"/>
  <c r="H183" i="5"/>
  <c r="H256" i="5"/>
  <c r="H185" i="5"/>
  <c r="H240" i="5"/>
  <c r="H41" i="5"/>
  <c r="H235" i="5"/>
  <c r="H34" i="5"/>
  <c r="H193" i="5"/>
  <c r="H232" i="5"/>
  <c r="H195" i="5"/>
  <c r="H23" i="5"/>
  <c r="H66" i="5"/>
  <c r="H147" i="5"/>
  <c r="H152" i="5"/>
  <c r="H199" i="5"/>
  <c r="H174" i="5"/>
  <c r="H206" i="5"/>
  <c r="H68" i="5"/>
  <c r="H33" i="5"/>
  <c r="H60" i="5"/>
  <c r="H252" i="5"/>
  <c r="H209" i="5"/>
  <c r="H259" i="5"/>
  <c r="H54" i="5"/>
  <c r="H217" i="5"/>
  <c r="H100" i="5"/>
  <c r="H124" i="5"/>
  <c r="H233" i="5"/>
  <c r="H31" i="5"/>
  <c r="H59" i="5"/>
  <c r="H42" i="5"/>
  <c r="H10" i="5"/>
  <c r="H26" i="5"/>
  <c r="H80" i="5"/>
  <c r="H44" i="5"/>
  <c r="H14" i="5"/>
  <c r="H61" i="5"/>
  <c r="H9" i="5"/>
  <c r="H74" i="5"/>
  <c r="H53" i="5"/>
  <c r="H15" i="5"/>
  <c r="H27" i="5"/>
  <c r="H62" i="5"/>
  <c r="H12" i="5"/>
  <c r="H40" i="5"/>
  <c r="R71" i="10" l="1"/>
  <c r="C23" i="10"/>
  <c r="E23" i="10" s="1"/>
  <c r="F23" i="10"/>
  <c r="H23" i="10" s="1"/>
  <c r="C51" i="10"/>
  <c r="E51" i="10" s="1"/>
  <c r="C36" i="10"/>
  <c r="E36" i="10" s="1"/>
  <c r="C15" i="10"/>
  <c r="E15" i="10" s="1"/>
  <c r="Q66" i="10"/>
  <c r="Q85" i="10"/>
  <c r="Q63" i="10"/>
  <c r="Q84" i="10"/>
  <c r="Q94" i="10"/>
  <c r="Q77" i="10"/>
  <c r="Q72" i="10"/>
  <c r="Q90" i="10"/>
  <c r="Q71" i="10"/>
  <c r="Q83" i="10"/>
  <c r="Q69" i="10"/>
  <c r="Q82" i="10"/>
  <c r="Q67" i="10"/>
  <c r="Q91" i="10"/>
  <c r="Q68" i="10"/>
  <c r="Q65" i="10"/>
  <c r="Q89" i="10"/>
  <c r="Q93" i="10"/>
  <c r="Q92" i="10"/>
  <c r="Q76" i="10"/>
  <c r="Q88" i="10"/>
  <c r="Q87" i="10"/>
  <c r="Q79" i="10"/>
  <c r="Q64" i="10"/>
  <c r="Q86" i="10"/>
  <c r="Q73" i="10"/>
  <c r="Q81" i="10"/>
  <c r="Q78" i="10"/>
  <c r="Q70" i="10"/>
  <c r="R76" i="10"/>
  <c r="R87" i="10"/>
  <c r="R72" i="10"/>
  <c r="F3" i="10"/>
  <c r="H3" i="10" s="1"/>
  <c r="F5" i="10"/>
  <c r="H5" i="10" s="1"/>
  <c r="F43" i="10"/>
  <c r="H43" i="10" s="1"/>
  <c r="F52" i="10"/>
  <c r="H52" i="10" s="1"/>
  <c r="F14" i="10"/>
  <c r="H14" i="10" s="1"/>
  <c r="F59" i="10"/>
  <c r="H59" i="10" s="1"/>
  <c r="F9" i="10"/>
  <c r="H9" i="10" s="1"/>
  <c r="F48" i="10"/>
  <c r="H48" i="10" s="1"/>
  <c r="F28" i="10"/>
  <c r="H28" i="10" s="1"/>
  <c r="F27" i="10"/>
  <c r="H27" i="10" s="1"/>
  <c r="F24" i="10"/>
  <c r="H24" i="10" s="1"/>
  <c r="F47" i="10"/>
  <c r="H47" i="10" s="1"/>
  <c r="F33" i="10"/>
  <c r="H33" i="10" s="1"/>
  <c r="F17" i="10"/>
  <c r="H17" i="10" s="1"/>
  <c r="F56" i="10"/>
  <c r="H56" i="10" s="1"/>
  <c r="F37" i="10"/>
  <c r="H37" i="10" s="1"/>
  <c r="F60" i="10"/>
  <c r="H60" i="10" s="1"/>
  <c r="F2" i="10"/>
  <c r="F53" i="10"/>
  <c r="H53" i="10" s="1"/>
  <c r="F57" i="10"/>
  <c r="H57" i="10" s="1"/>
  <c r="F39" i="10"/>
  <c r="H39" i="10" s="1"/>
  <c r="F4" i="10"/>
  <c r="H4" i="10" s="1"/>
  <c r="F44" i="10"/>
  <c r="H44" i="10" s="1"/>
  <c r="F34" i="10"/>
  <c r="H34" i="10" s="1"/>
  <c r="F21" i="10"/>
  <c r="H21" i="10" s="1"/>
  <c r="F54" i="10"/>
  <c r="H54" i="10" s="1"/>
  <c r="F51" i="10"/>
  <c r="H51" i="10" s="1"/>
  <c r="F7" i="10"/>
  <c r="H7" i="10" s="1"/>
  <c r="F40" i="10"/>
  <c r="H40" i="10" s="1"/>
  <c r="F18" i="10"/>
  <c r="H18" i="10" s="1"/>
  <c r="F38" i="10"/>
  <c r="H38" i="10" s="1"/>
  <c r="F20" i="10"/>
  <c r="H20" i="10" s="1"/>
  <c r="F11" i="10"/>
  <c r="H11" i="10" s="1"/>
  <c r="F55" i="10"/>
  <c r="H55" i="10" s="1"/>
  <c r="F16" i="10"/>
  <c r="H16" i="10" s="1"/>
  <c r="F45" i="10"/>
  <c r="H45" i="10" s="1"/>
  <c r="F31" i="10"/>
  <c r="H31" i="10" s="1"/>
  <c r="F32" i="10"/>
  <c r="H32" i="10" s="1"/>
  <c r="C5" i="10"/>
  <c r="E5" i="10" s="1"/>
  <c r="C46" i="10"/>
  <c r="E46" i="10" s="1"/>
  <c r="C56" i="10"/>
  <c r="E56" i="10" s="1"/>
  <c r="C33" i="10"/>
  <c r="E33" i="10" s="1"/>
  <c r="C16" i="10"/>
  <c r="E16" i="10" s="1"/>
  <c r="C26" i="10"/>
  <c r="E26" i="10" s="1"/>
  <c r="C4" i="10"/>
  <c r="E4" i="10" s="1"/>
  <c r="C13" i="10"/>
  <c r="E13" i="10" s="1"/>
  <c r="C11" i="10"/>
  <c r="E11" i="10" s="1"/>
  <c r="C53" i="10"/>
  <c r="E53" i="10" s="1"/>
  <c r="C40" i="10"/>
  <c r="E40" i="10" s="1"/>
  <c r="C31" i="10"/>
  <c r="E31" i="10" s="1"/>
  <c r="C32" i="10"/>
  <c r="E32" i="10" s="1"/>
  <c r="C41" i="10"/>
  <c r="E41" i="10" s="1"/>
  <c r="C59" i="10"/>
  <c r="E59" i="10" s="1"/>
  <c r="C48" i="10"/>
  <c r="E48" i="10" s="1"/>
  <c r="F22" i="10"/>
  <c r="H22" i="10" s="1"/>
  <c r="F6" i="10"/>
  <c r="H6" i="10" s="1"/>
  <c r="F49" i="10"/>
  <c r="H49" i="10" s="1"/>
  <c r="F42" i="10"/>
  <c r="H42" i="10" s="1"/>
  <c r="F30" i="10"/>
  <c r="H30" i="10" s="1"/>
  <c r="F26" i="10"/>
  <c r="H26" i="10" s="1"/>
  <c r="F46" i="10"/>
  <c r="H46" i="10" s="1"/>
  <c r="K518" i="11"/>
  <c r="L518" i="11" s="1"/>
  <c r="H518" i="11"/>
  <c r="K765" i="11"/>
  <c r="L765" i="11" s="1"/>
  <c r="H765" i="11"/>
  <c r="C25" i="10"/>
  <c r="E25" i="10" s="1"/>
  <c r="C8" i="10"/>
  <c r="E8" i="10" s="1"/>
  <c r="C45" i="10"/>
  <c r="E45" i="10" s="1"/>
  <c r="C17" i="10"/>
  <c r="E17" i="10" s="1"/>
  <c r="C20" i="10"/>
  <c r="E20" i="10" s="1"/>
  <c r="C55" i="10"/>
  <c r="E55" i="10" s="1"/>
  <c r="C24" i="10"/>
  <c r="E24" i="10" s="1"/>
  <c r="C12" i="10"/>
  <c r="E12" i="10" s="1"/>
  <c r="L3" i="2"/>
  <c r="F25" i="10"/>
  <c r="H25" i="10" s="1"/>
  <c r="F35" i="10"/>
  <c r="H35" i="10" s="1"/>
  <c r="F36" i="10"/>
  <c r="H36" i="10" s="1"/>
  <c r="F15" i="10"/>
  <c r="H15" i="10" s="1"/>
  <c r="F8" i="10"/>
  <c r="H8" i="10" s="1"/>
  <c r="F19" i="10"/>
  <c r="H19" i="10" s="1"/>
  <c r="G61" i="10"/>
  <c r="R68" i="10"/>
  <c r="R93" i="10"/>
  <c r="R90" i="10"/>
  <c r="R83" i="10"/>
  <c r="R73" i="10"/>
  <c r="R85" i="10"/>
  <c r="R88" i="10"/>
  <c r="R94" i="10"/>
  <c r="R70" i="10"/>
  <c r="R92" i="10"/>
  <c r="R81" i="10"/>
  <c r="R74" i="10"/>
  <c r="R78" i="10"/>
  <c r="R82" i="10"/>
  <c r="R80" i="10"/>
  <c r="R91" i="10"/>
  <c r="R69" i="10"/>
  <c r="R64" i="10"/>
  <c r="R75" i="10"/>
  <c r="R86" i="10"/>
  <c r="R79" i="10"/>
  <c r="L3" i="5"/>
  <c r="R89" i="10"/>
  <c r="R63" i="10"/>
  <c r="R84" i="10"/>
  <c r="Q74" i="10"/>
  <c r="R66" i="10"/>
  <c r="F10" i="10"/>
  <c r="H10" i="10" s="1"/>
  <c r="F58" i="10"/>
  <c r="H58" i="10" s="1"/>
  <c r="F41" i="10"/>
  <c r="H41" i="10" s="1"/>
  <c r="F12" i="10"/>
  <c r="H12" i="10" s="1"/>
  <c r="Q80" i="10"/>
  <c r="S80" i="10" s="1"/>
  <c r="T80" i="10" s="1"/>
  <c r="Q75" i="10"/>
  <c r="S75" i="10" s="1"/>
  <c r="T75" i="10" s="1"/>
  <c r="R67" i="10"/>
  <c r="R77" i="10"/>
  <c r="R65" i="10"/>
  <c r="F50" i="10"/>
  <c r="H50" i="10" s="1"/>
  <c r="F13" i="10"/>
  <c r="H13" i="10" s="1"/>
  <c r="F29" i="10"/>
  <c r="H29" i="10" s="1"/>
  <c r="C34" i="10"/>
  <c r="E34" i="10" s="1"/>
  <c r="C38" i="10"/>
  <c r="E38" i="10" s="1"/>
  <c r="C3" i="10"/>
  <c r="E3" i="10" s="1"/>
  <c r="C21" i="10"/>
  <c r="E21" i="10" s="1"/>
  <c r="C18" i="10"/>
  <c r="E18" i="10" s="1"/>
  <c r="C6" i="10"/>
  <c r="E6" i="10" s="1"/>
  <c r="C54" i="10"/>
  <c r="E54" i="10" s="1"/>
  <c r="C2" i="10"/>
  <c r="C29" i="10"/>
  <c r="E29" i="10" s="1"/>
  <c r="C44" i="10"/>
  <c r="E44" i="10" s="1"/>
  <c r="C42" i="10"/>
  <c r="E42" i="10" s="1"/>
  <c r="C19" i="10"/>
  <c r="E19" i="10" s="1"/>
  <c r="C49" i="10"/>
  <c r="E49" i="10" s="1"/>
  <c r="C14" i="10"/>
  <c r="E14" i="10" s="1"/>
  <c r="C28" i="10"/>
  <c r="E28" i="10" s="1"/>
  <c r="C39" i="10"/>
  <c r="E39" i="10" s="1"/>
  <c r="C43" i="10"/>
  <c r="E43" i="10" s="1"/>
  <c r="C9" i="10"/>
  <c r="E9" i="10" s="1"/>
  <c r="C57" i="10"/>
  <c r="E57" i="10" s="1"/>
  <c r="C22" i="10"/>
  <c r="E22" i="10" s="1"/>
  <c r="C60" i="10"/>
  <c r="E60" i="10" s="1"/>
  <c r="C47" i="10"/>
  <c r="E47" i="10" s="1"/>
  <c r="C37" i="10"/>
  <c r="E37" i="10" s="1"/>
  <c r="C50" i="10"/>
  <c r="E50" i="10" s="1"/>
  <c r="C27" i="10"/>
  <c r="E27" i="10" s="1"/>
  <c r="C10" i="10"/>
  <c r="E10" i="10" s="1"/>
  <c r="C58" i="10"/>
  <c r="E58" i="10" s="1"/>
  <c r="C35" i="10"/>
  <c r="E35" i="10" s="1"/>
  <c r="C52" i="10"/>
  <c r="E52" i="10" s="1"/>
  <c r="C30" i="10"/>
  <c r="E30" i="10" s="1"/>
  <c r="C7" i="10"/>
  <c r="E7" i="10" s="1"/>
  <c r="K522" i="11"/>
  <c r="L522" i="11" s="1"/>
  <c r="H522" i="11"/>
  <c r="K514" i="11"/>
  <c r="L514" i="11" s="1"/>
  <c r="H514" i="11"/>
  <c r="H517" i="11"/>
  <c r="K761" i="11"/>
  <c r="L761" i="11" s="1"/>
  <c r="H761" i="11"/>
  <c r="K757" i="11"/>
  <c r="L757" i="11" s="1"/>
  <c r="H757" i="11"/>
  <c r="K773" i="11"/>
  <c r="L773" i="11" s="1"/>
  <c r="H773" i="11"/>
  <c r="K781" i="11"/>
  <c r="L781" i="11" s="1"/>
  <c r="H781" i="11"/>
  <c r="K684" i="11"/>
  <c r="L684" i="11" s="1"/>
  <c r="K690" i="11"/>
  <c r="L690" i="11" s="1"/>
  <c r="K694" i="11"/>
  <c r="L694" i="11" s="1"/>
  <c r="K707" i="11"/>
  <c r="L707" i="11" s="1"/>
  <c r="K711" i="11"/>
  <c r="L711" i="11" s="1"/>
  <c r="K715" i="11"/>
  <c r="L715" i="11" s="1"/>
  <c r="K719" i="11"/>
  <c r="L719" i="11" s="1"/>
  <c r="K723" i="11"/>
  <c r="L723" i="11" s="1"/>
  <c r="K727" i="11"/>
  <c r="L727" i="11" s="1"/>
  <c r="K731" i="11"/>
  <c r="L731" i="11" s="1"/>
  <c r="K735" i="11"/>
  <c r="L735" i="11" s="1"/>
  <c r="K739" i="11"/>
  <c r="L739" i="11" s="1"/>
  <c r="K743" i="11"/>
  <c r="L743" i="11" s="1"/>
  <c r="K747" i="11"/>
  <c r="L747" i="11" s="1"/>
  <c r="K751" i="11"/>
  <c r="L751" i="11" s="1"/>
  <c r="K755" i="11"/>
  <c r="L755" i="11" s="1"/>
  <c r="H771" i="11"/>
  <c r="H779" i="11"/>
  <c r="K680" i="11"/>
  <c r="L680" i="11" s="1"/>
  <c r="K688" i="11"/>
  <c r="L688" i="11" s="1"/>
  <c r="K692" i="11"/>
  <c r="L692" i="11" s="1"/>
  <c r="K696" i="11"/>
  <c r="L696" i="11" s="1"/>
  <c r="K709" i="11"/>
  <c r="L709" i="11" s="1"/>
  <c r="K713" i="11"/>
  <c r="L713" i="11" s="1"/>
  <c r="K717" i="11"/>
  <c r="L717" i="11" s="1"/>
  <c r="K721" i="11"/>
  <c r="L721" i="11" s="1"/>
  <c r="K725" i="11"/>
  <c r="L725" i="11" s="1"/>
  <c r="K729" i="11"/>
  <c r="L729" i="11" s="1"/>
  <c r="K733" i="11"/>
  <c r="L733" i="11" s="1"/>
  <c r="K737" i="11"/>
  <c r="L737" i="11" s="1"/>
  <c r="K741" i="11"/>
  <c r="L741" i="11" s="1"/>
  <c r="K745" i="11"/>
  <c r="L745" i="11" s="1"/>
  <c r="K749" i="11"/>
  <c r="L749" i="11" s="1"/>
  <c r="K753" i="11"/>
  <c r="L753" i="11" s="1"/>
  <c r="H759" i="11"/>
  <c r="H763" i="11"/>
  <c r="S71" i="10" l="1"/>
  <c r="T71" i="10" s="1"/>
  <c r="E2" i="10"/>
  <c r="E61" i="10" s="1"/>
  <c r="C61" i="10"/>
  <c r="S78" i="10"/>
  <c r="T78" i="10" s="1"/>
  <c r="S64" i="10"/>
  <c r="T64" i="10" s="1"/>
  <c r="S76" i="10"/>
  <c r="T76" i="10" s="1"/>
  <c r="S65" i="10"/>
  <c r="T65" i="10" s="1"/>
  <c r="S82" i="10"/>
  <c r="T82" i="10" s="1"/>
  <c r="S90" i="10"/>
  <c r="T90" i="10" s="1"/>
  <c r="S84" i="10"/>
  <c r="T84" i="10" s="1"/>
  <c r="S74" i="10"/>
  <c r="T74" i="10" s="1"/>
  <c r="L4" i="5"/>
  <c r="L5" i="5" s="1"/>
  <c r="S81" i="10"/>
  <c r="T81" i="10" s="1"/>
  <c r="S79" i="10"/>
  <c r="T79" i="10" s="1"/>
  <c r="S92" i="10"/>
  <c r="T92" i="10" s="1"/>
  <c r="S68" i="10"/>
  <c r="T68" i="10" s="1"/>
  <c r="S69" i="10"/>
  <c r="T69" i="10" s="1"/>
  <c r="S72" i="10"/>
  <c r="T72" i="10" s="1"/>
  <c r="S63" i="10"/>
  <c r="Q95" i="10"/>
  <c r="L4" i="2"/>
  <c r="L5" i="2" s="1"/>
  <c r="F61" i="10"/>
  <c r="H2" i="10"/>
  <c r="H61" i="10" s="1"/>
  <c r="S73" i="10"/>
  <c r="T73" i="10" s="1"/>
  <c r="S87" i="10"/>
  <c r="T87" i="10" s="1"/>
  <c r="S93" i="10"/>
  <c r="T93" i="10" s="1"/>
  <c r="S91" i="10"/>
  <c r="T91" i="10" s="1"/>
  <c r="S83" i="10"/>
  <c r="T83" i="10" s="1"/>
  <c r="S77" i="10"/>
  <c r="T77" i="10" s="1"/>
  <c r="S85" i="10"/>
  <c r="T85" i="10" s="1"/>
  <c r="R95" i="10"/>
  <c r="S70" i="10"/>
  <c r="T70" i="10" s="1"/>
  <c r="S86" i="10"/>
  <c r="T86" i="10" s="1"/>
  <c r="S88" i="10"/>
  <c r="T88" i="10" s="1"/>
  <c r="S89" i="10"/>
  <c r="T89" i="10" s="1"/>
  <c r="S67" i="10"/>
  <c r="T67" i="10" s="1"/>
  <c r="S94" i="10"/>
  <c r="T94" i="10" s="1"/>
  <c r="S66" i="10"/>
  <c r="T66" i="10" s="1"/>
  <c r="T63" i="10" l="1"/>
  <c r="S95" i="10"/>
</calcChain>
</file>

<file path=xl/sharedStrings.xml><?xml version="1.0" encoding="utf-8"?>
<sst xmlns="http://schemas.openxmlformats.org/spreadsheetml/2006/main" count="10404" uniqueCount="1688">
  <si>
    <t>NOVATOS 7 Y 8 AÑOS</t>
  </si>
  <si>
    <t>NOVATOS 9 Y 10 AÑOS</t>
  </si>
  <si>
    <t>NOVATOS 11 Y 12 AÑOS</t>
  </si>
  <si>
    <t>NOVATOS 13 Y 14 AÑOS</t>
  </si>
  <si>
    <t>NOVATOS 15 AÑOS Y MAS</t>
  </si>
  <si>
    <t>EXPERTOS 9 Y 10 AÑOS</t>
  </si>
  <si>
    <t>EXPERTOS 11 Y 12 AÑOS</t>
  </si>
  <si>
    <t>EXPERTOS 13 Y 14 AÑOS</t>
  </si>
  <si>
    <t>MASTER</t>
  </si>
  <si>
    <t>OPEN DAMAS</t>
  </si>
  <si>
    <t>OPEN VARONES</t>
  </si>
  <si>
    <t>CATEGORIAS</t>
  </si>
  <si>
    <t>STRIDERS</t>
  </si>
  <si>
    <t>NOVATOS</t>
  </si>
  <si>
    <t>DAMAS</t>
  </si>
  <si>
    <t>EXPERTOS</t>
  </si>
  <si>
    <t>NIVELES DE HABILIDAD</t>
  </si>
  <si>
    <t>CLAS. CAT.</t>
  </si>
  <si>
    <t>CATEGORIA</t>
  </si>
  <si>
    <t>RANGO DE EDAD</t>
  </si>
  <si>
    <t>AÑO NACIMIENTO</t>
  </si>
  <si>
    <t>NIVEL</t>
  </si>
  <si>
    <t>EDAD</t>
  </si>
  <si>
    <t>S</t>
  </si>
  <si>
    <t>N</t>
  </si>
  <si>
    <t>D</t>
  </si>
  <si>
    <t>P</t>
  </si>
  <si>
    <t>EX</t>
  </si>
  <si>
    <t>OV</t>
  </si>
  <si>
    <t>9 - 10 AÑOS</t>
  </si>
  <si>
    <t>7 - 8 AÑOS</t>
  </si>
  <si>
    <t>11 - 12 AÑOS</t>
  </si>
  <si>
    <t>13 - 14 AÑOS</t>
  </si>
  <si>
    <t>15 - 29 AÑOS</t>
  </si>
  <si>
    <t>NOMBRES</t>
  </si>
  <si>
    <t>APELLIDOS</t>
  </si>
  <si>
    <t>NIVEL DE HABILIDAD</t>
  </si>
  <si>
    <t>SNH</t>
  </si>
  <si>
    <t>SCAT</t>
  </si>
  <si>
    <t>VALOR INSCRIPCION</t>
  </si>
  <si>
    <t>CLUB</t>
  </si>
  <si>
    <t>FORCE TEAM BMX</t>
  </si>
  <si>
    <t>DOCUMENTO IDENTIDAD</t>
  </si>
  <si>
    <t>PILOTOS BMX</t>
  </si>
  <si>
    <t>BMX ATTACK</t>
  </si>
  <si>
    <t>XTREMO BMX</t>
  </si>
  <si>
    <t>GUEPARDOS</t>
  </si>
  <si>
    <t>OBSERVACIONES</t>
  </si>
  <si>
    <t>SEXO</t>
  </si>
  <si>
    <t>YUMBIKE</t>
  </si>
  <si>
    <t>BMX CALI</t>
  </si>
  <si>
    <t>HECHO EN COLOMBIA</t>
  </si>
  <si>
    <t>DREAM TEAM BMX CAUCA</t>
  </si>
  <si>
    <t>XTREME RACING</t>
  </si>
  <si>
    <t>ID</t>
  </si>
  <si>
    <t>PRO RIDERS</t>
  </si>
  <si>
    <t>TABLERO No</t>
  </si>
  <si>
    <t>DELEGADO:</t>
  </si>
  <si>
    <t>TELEFONO:</t>
  </si>
  <si>
    <t>CLUB:</t>
  </si>
  <si>
    <t>PRINCIPIANTES 6 AÑOS Y MENOS</t>
  </si>
  <si>
    <t>PRINCIPIANTES 7 Y 8 AÑOS</t>
  </si>
  <si>
    <t>PRINCIPIANTES 9 Y 10 AÑOS</t>
  </si>
  <si>
    <t>PRINCIPIANTES 11 Y 12 AÑOS</t>
  </si>
  <si>
    <t>PRINCIPIANTES 13 Y 14 AÑOS</t>
  </si>
  <si>
    <t>EXPERTOS 15 Y 16 AÑOS</t>
  </si>
  <si>
    <t>EXPERTOS 17 AÑOS Y MAS</t>
  </si>
  <si>
    <t>PRINCIPIANTES</t>
  </si>
  <si>
    <t>15 - 16 AÑOS</t>
  </si>
  <si>
    <t>17 - 29 AÑOS</t>
  </si>
  <si>
    <t>CARTAGO XTREMO</t>
  </si>
  <si>
    <t>TABLERO</t>
  </si>
  <si>
    <t>SENIOR MASTER</t>
  </si>
  <si>
    <t>STRIDERS 2 Y 3 AÑOS</t>
  </si>
  <si>
    <t>IMDERTY</t>
  </si>
  <si>
    <t>SHAKA RACING</t>
  </si>
  <si>
    <t>BUGA RACING</t>
  </si>
  <si>
    <t>TIGER BMX</t>
  </si>
  <si>
    <t>VELOCIRAPTOR YUMBO</t>
  </si>
  <si>
    <t>INDEPENDIENTE</t>
  </si>
  <si>
    <t>MANUBRIOS DE ORO</t>
  </si>
  <si>
    <t>OD</t>
  </si>
  <si>
    <t>BMX PALMIRA</t>
  </si>
  <si>
    <t>TRUENO BMX</t>
  </si>
  <si>
    <t>NACIONALES</t>
  </si>
  <si>
    <t>BMX RIDERS BUGA</t>
  </si>
  <si>
    <t>QUINDIO</t>
  </si>
  <si>
    <t>DELEGACIONES</t>
  </si>
  <si>
    <t>VALOR 
INSCRIPCION</t>
  </si>
  <si>
    <t>SANTAMARIA RACING</t>
  </si>
  <si>
    <t>ANTIGUOS</t>
  </si>
  <si>
    <t>NUEVOS</t>
  </si>
  <si>
    <t>TOTAL</t>
  </si>
  <si>
    <t>ITEM</t>
  </si>
  <si>
    <t># DOCUMENTO IDENTIDAD</t>
  </si>
  <si>
    <t>2 - 3 AÑOS</t>
  </si>
  <si>
    <t>4 - 5 AÑOS</t>
  </si>
  <si>
    <t>E</t>
  </si>
  <si>
    <t>MINIRIDERS 7 Y 8 AÑOS</t>
  </si>
  <si>
    <t>MINIRIDERS 9 Y 10 AÑOS</t>
  </si>
  <si>
    <t>MINIRIDERS</t>
  </si>
  <si>
    <t>MINIRIDERS 4 Y 5 AÑOS</t>
  </si>
  <si>
    <t>MINIRIDERS 6 AÑOS</t>
  </si>
  <si>
    <t>6 AÑOS</t>
  </si>
  <si>
    <t>SM</t>
  </si>
  <si>
    <t>EXPERTOS 8 AÑOS Y MENOS</t>
  </si>
  <si>
    <t>5 - 8 AÑOS</t>
  </si>
  <si>
    <t>Total</t>
  </si>
  <si>
    <t>TEAM CARBONO</t>
  </si>
  <si>
    <t>CHAMPIONS FACTORY</t>
  </si>
  <si>
    <t>REAL RIDERS POPAYAN</t>
  </si>
  <si>
    <t>RACING CAUCA</t>
  </si>
  <si>
    <t>CICLON BMX</t>
  </si>
  <si>
    <t>BMXA</t>
  </si>
  <si>
    <t>BMXC</t>
  </si>
  <si>
    <t>BMXPA</t>
  </si>
  <si>
    <t>BRB</t>
  </si>
  <si>
    <t>BR</t>
  </si>
  <si>
    <t>CHF</t>
  </si>
  <si>
    <t>DTC</t>
  </si>
  <si>
    <t>FTB</t>
  </si>
  <si>
    <t>GUE</t>
  </si>
  <si>
    <t>HC</t>
  </si>
  <si>
    <t>IMD</t>
  </si>
  <si>
    <t>---</t>
  </si>
  <si>
    <t>MDO</t>
  </si>
  <si>
    <t>PR</t>
  </si>
  <si>
    <t>RC</t>
  </si>
  <si>
    <t>RRP</t>
  </si>
  <si>
    <t>SMR</t>
  </si>
  <si>
    <t>SHR</t>
  </si>
  <si>
    <t>SXB</t>
  </si>
  <si>
    <t>TIG</t>
  </si>
  <si>
    <t>VRY</t>
  </si>
  <si>
    <t>XRA</t>
  </si>
  <si>
    <t>XTRB</t>
  </si>
  <si>
    <t>YB</t>
  </si>
  <si>
    <t>CLUB NET BMX NARIÑO</t>
  </si>
  <si>
    <t>CNBN</t>
  </si>
  <si>
    <t>TSUNAMI</t>
  </si>
  <si>
    <t>CICL</t>
  </si>
  <si>
    <t>TRU</t>
  </si>
  <si>
    <t>TSU</t>
  </si>
  <si>
    <t>PLACA</t>
  </si>
  <si>
    <t>PRINCIPIANTES 15 AÑOS Y MAS</t>
  </si>
  <si>
    <t>ABREVIATURA</t>
  </si>
  <si>
    <t>FASE</t>
  </si>
  <si>
    <t>UNIR</t>
  </si>
  <si>
    <t>FINAL</t>
  </si>
  <si>
    <t xml:space="preserve"> </t>
  </si>
  <si>
    <t>SEMI</t>
  </si>
  <si>
    <t>CUARTOS</t>
  </si>
  <si>
    <t>OCTAVOS</t>
  </si>
  <si>
    <t>DIECISEISAVOS</t>
  </si>
  <si>
    <t>30 - 65 AÑOS</t>
  </si>
  <si>
    <t>VR ANTIGUOS</t>
  </si>
  <si>
    <t>VR NUEVOS</t>
  </si>
  <si>
    <t>VR TOTAL</t>
  </si>
  <si>
    <t>PIL</t>
  </si>
  <si>
    <t>FECHA:</t>
  </si>
  <si>
    <t>4 - 6 AÑOS</t>
  </si>
  <si>
    <t>DAMAS 11 Y 12 AÑOS</t>
  </si>
  <si>
    <t>DAMAS 13 Y 14 AÑOS</t>
  </si>
  <si>
    <t>DAMAS 7 Y 8 AÑOS</t>
  </si>
  <si>
    <t>DAMAS 9 Y 10 AÑOS</t>
  </si>
  <si>
    <t>CHAMPIONS TEAM</t>
  </si>
  <si>
    <t>W1</t>
  </si>
  <si>
    <t>SUPER CROSS</t>
  </si>
  <si>
    <t>TALENTOS COLOMBIA BMX</t>
  </si>
  <si>
    <t>TCB</t>
  </si>
  <si>
    <t>5 AÑOS</t>
  </si>
  <si>
    <t>STRIDERS 5 AÑOS</t>
  </si>
  <si>
    <t>4 AÑOS</t>
  </si>
  <si>
    <t>STRIDERS 4 AÑOS</t>
  </si>
  <si>
    <t>NAZAR SPORT BIKE - TOLIMA</t>
  </si>
  <si>
    <t>DR BUGA</t>
  </si>
  <si>
    <t>NSB</t>
  </si>
  <si>
    <t>SUBIDO DE CATEGORIA</t>
  </si>
  <si>
    <t>4X</t>
  </si>
  <si>
    <t>VALORES</t>
  </si>
  <si>
    <t>JUMPERS BMX</t>
  </si>
  <si>
    <t>JBMX</t>
  </si>
  <si>
    <t>CX</t>
  </si>
  <si>
    <t>NET BMX NARIÑO</t>
  </si>
  <si>
    <t>FOR RIDE HARD</t>
  </si>
  <si>
    <t>FRH</t>
  </si>
  <si>
    <t>SANTAMARIA RACING - JAMUNDI MTB</t>
  </si>
  <si>
    <t>MATECAÑITAS</t>
  </si>
  <si>
    <t>MAT</t>
  </si>
  <si>
    <t>LA PIRAÑA DEL VALLE</t>
  </si>
  <si>
    <t>LA MARAVILLA</t>
  </si>
  <si>
    <t>PAPICHULO</t>
  </si>
  <si>
    <t>LEOPARDO</t>
  </si>
  <si>
    <t>EL HALCON</t>
  </si>
  <si>
    <t>QUIQUILLO</t>
  </si>
  <si>
    <t>AVIONCITO</t>
  </si>
  <si>
    <t>EL GATO KWETH YU</t>
  </si>
  <si>
    <t>RAYO</t>
  </si>
  <si>
    <t>MAJITO</t>
  </si>
  <si>
    <t>EL TORITO</t>
  </si>
  <si>
    <t>EL PUMA</t>
  </si>
  <si>
    <t>LA BESTIA MARQUEZ</t>
  </si>
  <si>
    <t>EL GUEPARDO</t>
  </si>
  <si>
    <t>TURBO MURIEL</t>
  </si>
  <si>
    <t>TIBURON VILLACORTE</t>
  </si>
  <si>
    <t>CALIDOCITO</t>
  </si>
  <si>
    <t>HURACAN</t>
  </si>
  <si>
    <t>LA MAQUINA RIVERA</t>
  </si>
  <si>
    <t>PANTERA</t>
  </si>
  <si>
    <t>PAVAROTI</t>
  </si>
  <si>
    <t>LA MAQUINA</t>
  </si>
  <si>
    <t>GATO</t>
  </si>
  <si>
    <t>LA BICHOTA DEL VALLE</t>
  </si>
  <si>
    <t>LA LEONA</t>
  </si>
  <si>
    <t>EL CAPO SUPIA</t>
  </si>
  <si>
    <t>KAYU</t>
  </si>
  <si>
    <t>EL NIÑO</t>
  </si>
  <si>
    <t>EL MISIL</t>
  </si>
  <si>
    <t>EL MONO GARCIA</t>
  </si>
  <si>
    <t>EL MONO DEL CAUCA</t>
  </si>
  <si>
    <t>LA PULGUITA HOYOS</t>
  </si>
  <si>
    <t>EL TORITO DEL CAUCA</t>
  </si>
  <si>
    <t>RAYO MATIAS</t>
  </si>
  <si>
    <t>EL LEON QUIROZ</t>
  </si>
  <si>
    <t>TIGRE FRANCO</t>
  </si>
  <si>
    <t>LA FLECHA LUPITA</t>
  </si>
  <si>
    <t>SANCOCHO</t>
  </si>
  <si>
    <t>EL MONO</t>
  </si>
  <si>
    <t>LA GATA VELOZ</t>
  </si>
  <si>
    <t>CORRECAMINOS</t>
  </si>
  <si>
    <t>CRC</t>
  </si>
  <si>
    <t>VALLE</t>
  </si>
  <si>
    <t>Columna1</t>
  </si>
  <si>
    <t>CAUCA</t>
  </si>
  <si>
    <t>FECHA DE NACIMIENTO</t>
  </si>
  <si>
    <t>SUPERCOPA 2026 - BASE DE DATOS</t>
  </si>
  <si>
    <t>MATIAS</t>
  </si>
  <si>
    <t>FORERO ALDANA</t>
  </si>
  <si>
    <t>ANTONY</t>
  </si>
  <si>
    <t>GALICIA CLAROS</t>
  </si>
  <si>
    <t>LUCIANO</t>
  </si>
  <si>
    <t>LASSO STERLING</t>
  </si>
  <si>
    <t>CHARLOTTE VALENTINA</t>
  </si>
  <si>
    <t>BELALCAZAR OSORIO</t>
  </si>
  <si>
    <t>MAXIMILIANO</t>
  </si>
  <si>
    <t>HOYOS TORO</t>
  </si>
  <si>
    <t>EZEQUIEL</t>
  </si>
  <si>
    <t>ALVARADO ASTORQUIZA</t>
  </si>
  <si>
    <t>LIAM SANTIAGO</t>
  </si>
  <si>
    <t>MORENO CHITO</t>
  </si>
  <si>
    <t>JOSUÉ ALEXANDER</t>
  </si>
  <si>
    <t>MONTOYA OROZCO</t>
  </si>
  <si>
    <t>VALENTINO</t>
  </si>
  <si>
    <t>VALENCIA BETANCOURT</t>
  </si>
  <si>
    <t>LIAM FELIPE</t>
  </si>
  <si>
    <t>QUIROZ ESCOBAR</t>
  </si>
  <si>
    <t>CAMILO</t>
  </si>
  <si>
    <t>CAMPO QUINTERO</t>
  </si>
  <si>
    <t>MARTÍN</t>
  </si>
  <si>
    <t>SANTIAGO</t>
  </si>
  <si>
    <t>RAMIREZ CIFUENTES</t>
  </si>
  <si>
    <t>JERÓNIMO</t>
  </si>
  <si>
    <t>PERALTA MORIANO</t>
  </si>
  <si>
    <t>JUAN ANTONIO</t>
  </si>
  <si>
    <t>LOAIZA MEJÍA</t>
  </si>
  <si>
    <t>FRANCO MUÑOZ</t>
  </si>
  <si>
    <t>LUCCA</t>
  </si>
  <si>
    <t>DIAZ DEL CHIARO</t>
  </si>
  <si>
    <t>KOHEMAN CABANI</t>
  </si>
  <si>
    <t>ZUÑIGA BERRIO</t>
  </si>
  <si>
    <t>MONTENEGRO RESTREPO</t>
  </si>
  <si>
    <t>MARTIN</t>
  </si>
  <si>
    <t>ESCOBAR ORTIZ</t>
  </si>
  <si>
    <t>AGUSTIN</t>
  </si>
  <si>
    <t>JARAMILLO GUEVARA</t>
  </si>
  <si>
    <t>ISAAC</t>
  </si>
  <si>
    <t>VELASCO ARISTIZABAL</t>
  </si>
  <si>
    <t>JUAN SALVADOR</t>
  </si>
  <si>
    <t>YARA VERGARA</t>
  </si>
  <si>
    <t>MARÍA JOSÉ</t>
  </si>
  <si>
    <t>MORALES HINCAPIE</t>
  </si>
  <si>
    <t>MOJICA PEREZ</t>
  </si>
  <si>
    <t>SOTO VELASCO</t>
  </si>
  <si>
    <t>LIAM ESTIVEN</t>
  </si>
  <si>
    <t>GRAJALES VARGAS</t>
  </si>
  <si>
    <t>LUCIANA</t>
  </si>
  <si>
    <t>ACEVEDO OBANDO</t>
  </si>
  <si>
    <t xml:space="preserve">EITHIAN </t>
  </si>
  <si>
    <t xml:space="preserve">BERMUDEZ </t>
  </si>
  <si>
    <t>MARCUS</t>
  </si>
  <si>
    <t>CALERO</t>
  </si>
  <si>
    <t>MARIA PAULA</t>
  </si>
  <si>
    <t>CHILITO FAJARDO</t>
  </si>
  <si>
    <t>DYLAN SANTIAGO</t>
  </si>
  <si>
    <t>CAMPO SUAREZ</t>
  </si>
  <si>
    <t>EMANUEL</t>
  </si>
  <si>
    <t>MORENO</t>
  </si>
  <si>
    <t>MARIANO</t>
  </si>
  <si>
    <t>AREIZA GRAJALES</t>
  </si>
  <si>
    <t>EMILIANO</t>
  </si>
  <si>
    <t>ERAZO</t>
  </si>
  <si>
    <t>JACOBO</t>
  </si>
  <si>
    <t>VELASCO ASTAIZA</t>
  </si>
  <si>
    <t>JERONIMO</t>
  </si>
  <si>
    <t>VASQUEZ</t>
  </si>
  <si>
    <t>VIVAS COCUY</t>
  </si>
  <si>
    <t>JOEL SANTIAGO</t>
  </si>
  <si>
    <t>JOVEN ERAZO</t>
  </si>
  <si>
    <t>SEBASTIAN</t>
  </si>
  <si>
    <t>VELASQUEZ GALLEGO</t>
  </si>
  <si>
    <t>FRANCO</t>
  </si>
  <si>
    <t>GIRALDO GARCÍA</t>
  </si>
  <si>
    <t>EMMANUEL</t>
  </si>
  <si>
    <t>ROMERO MEDINA</t>
  </si>
  <si>
    <t>GERONIMO</t>
  </si>
  <si>
    <t>RODRÍGUEZ VALLEJO</t>
  </si>
  <si>
    <t>THOMAS VICENTE</t>
  </si>
  <si>
    <t>RODRIGUEZ PENAGOS</t>
  </si>
  <si>
    <t>VARGAS PÉREZ,</t>
  </si>
  <si>
    <t>JUAN JOSE</t>
  </si>
  <si>
    <t>TOVAR MONTILLA</t>
  </si>
  <si>
    <t>JUAN ESTEBAN</t>
  </si>
  <si>
    <t>SALAMANCA DAVILA</t>
  </si>
  <si>
    <t>MATHEW</t>
  </si>
  <si>
    <t>HERNANDEZ VARGAS</t>
  </si>
  <si>
    <t>JUAN DAVID</t>
  </si>
  <si>
    <t>CUARAN</t>
  </si>
  <si>
    <t>LIAYAN STIVEN</t>
  </si>
  <si>
    <t>RIOS ROMERO</t>
  </si>
  <si>
    <t>MARTHIN</t>
  </si>
  <si>
    <t>LOSADA MARQUEZ</t>
  </si>
  <si>
    <t>JHONJEY</t>
  </si>
  <si>
    <t>HIGUITA SALAZAR</t>
  </si>
  <si>
    <t>JORGE EMMANUEL</t>
  </si>
  <si>
    <t>MARQUEZ GAVIRIA</t>
  </si>
  <si>
    <t>RIVERA JARAMILLO</t>
  </si>
  <si>
    <t>THIAGO ITZAE</t>
  </si>
  <si>
    <t>LUNA GARCIA</t>
  </si>
  <si>
    <t>BELALCAZAR</t>
  </si>
  <si>
    <t>MIGUEL ANGEL</t>
  </si>
  <si>
    <t>CARDOZO ARCOS</t>
  </si>
  <si>
    <t>JOSE NIGUEL</t>
  </si>
  <si>
    <t>GURRUTE BOLAÑOS</t>
  </si>
  <si>
    <t>JOAQUIN</t>
  </si>
  <si>
    <t>ROSAS DORADO</t>
  </si>
  <si>
    <t>ANGEL ANDRES</t>
  </si>
  <si>
    <t>MUÑOZ RAMIREZ</t>
  </si>
  <si>
    <t>JOAQUIN ALEJANDRO</t>
  </si>
  <si>
    <t>SANDOVAL ROJAS</t>
  </si>
  <si>
    <t>MUÑOZ ERAZO</t>
  </si>
  <si>
    <t>JACOB</t>
  </si>
  <si>
    <t>VELAZCO DIAZ</t>
  </si>
  <si>
    <t>LUIS ALEJANDRO</t>
  </si>
  <si>
    <t>PARDO VALENCIA</t>
  </si>
  <si>
    <t>MATEO</t>
  </si>
  <si>
    <t>ARROYAVE ACOSTA</t>
  </si>
  <si>
    <t>NICOLAS</t>
  </si>
  <si>
    <t>DANTE</t>
  </si>
  <si>
    <t>LOZANO GONZALES</t>
  </si>
  <si>
    <t>CONDE HINCAPIE</t>
  </si>
  <si>
    <t>ARISTIZABAL MUÑOZ</t>
  </si>
  <si>
    <t>JUAN MARTÍN</t>
  </si>
  <si>
    <t>GIRALDO REYES</t>
  </si>
  <si>
    <t>TRUJILLO IDARRAGA</t>
  </si>
  <si>
    <t>TOMAS</t>
  </si>
  <si>
    <t>ARANGO CAICEDO</t>
  </si>
  <si>
    <t xml:space="preserve">MAILEN </t>
  </si>
  <si>
    <t>GONZALEZ SEPULVEDA</t>
  </si>
  <si>
    <t>1.116.382.670</t>
  </si>
  <si>
    <t>GUADALUPE</t>
  </si>
  <si>
    <t>CORTES</t>
  </si>
  <si>
    <t>MATTHEW YAHEL</t>
  </si>
  <si>
    <t>VARELA</t>
  </si>
  <si>
    <t>MAXIMO</t>
  </si>
  <si>
    <t>GALLARDO</t>
  </si>
  <si>
    <t>MOLINA</t>
  </si>
  <si>
    <t>JOSÉ DAVID</t>
  </si>
  <si>
    <t>GUZMAN</t>
  </si>
  <si>
    <t>THIAGO</t>
  </si>
  <si>
    <t>PEREZ</t>
  </si>
  <si>
    <t>GABRIEL</t>
  </si>
  <si>
    <t>TRUJILLO</t>
  </si>
  <si>
    <t>LÓPEZ</t>
  </si>
  <si>
    <t>JULIETA</t>
  </si>
  <si>
    <t>TACUMA</t>
  </si>
  <si>
    <t>MUÑOZ</t>
  </si>
  <si>
    <t>ALEJANDRO</t>
  </si>
  <si>
    <t>BENITEZ</t>
  </si>
  <si>
    <t>VALENCIA GRAFFE</t>
  </si>
  <si>
    <t>MEDINILLO</t>
  </si>
  <si>
    <t>LOPEZ</t>
  </si>
  <si>
    <t>CABRERA</t>
  </si>
  <si>
    <t>DIEGO</t>
  </si>
  <si>
    <t>JIMENEZ</t>
  </si>
  <si>
    <t>JUAN SEBASTIÁN</t>
  </si>
  <si>
    <t>CHAMORRO MORENO</t>
  </si>
  <si>
    <t>KWETH YU</t>
  </si>
  <si>
    <t>GUETIO ÑUSCUE</t>
  </si>
  <si>
    <t xml:space="preserve">JERONIMO </t>
  </si>
  <si>
    <t>CAMPO CUBIDES</t>
  </si>
  <si>
    <t>BUITRAGO COUTIN</t>
  </si>
  <si>
    <t>MARTIN ALEJANDRO</t>
  </si>
  <si>
    <t>VALENCIA GUZMAN</t>
  </si>
  <si>
    <t>MORENO JARAMILLO</t>
  </si>
  <si>
    <t>1.241.989.012</t>
  </si>
  <si>
    <t>GORDILLO ALZATE</t>
  </si>
  <si>
    <t>MELISSA</t>
  </si>
  <si>
    <t>SILVA MARTINEZ</t>
  </si>
  <si>
    <t>ALEXANDER</t>
  </si>
  <si>
    <t>MANCILLA TROCHEZ</t>
  </si>
  <si>
    <t>JUAN MARTIN</t>
  </si>
  <si>
    <t>BOLAÑOS RIOS</t>
  </si>
  <si>
    <t>LIA GABRIELA</t>
  </si>
  <si>
    <t>QUIROZ VALENCIA</t>
  </si>
  <si>
    <t>SALVADOR</t>
  </si>
  <si>
    <t>GOMEZ CARABALI</t>
  </si>
  <si>
    <t>ORDOÑEZ DIAZ</t>
  </si>
  <si>
    <t>JUANITA</t>
  </si>
  <si>
    <t>OCHOA MARTINEZ</t>
  </si>
  <si>
    <t>CAICEDO RECALDE</t>
  </si>
  <si>
    <t>ELENA</t>
  </si>
  <si>
    <t>VIDAL SOLANO</t>
  </si>
  <si>
    <t>PILLIMUE FERNANDEZ</t>
  </si>
  <si>
    <t>MEJIA</t>
  </si>
  <si>
    <t>ZAJIRA</t>
  </si>
  <si>
    <t>OTERO</t>
  </si>
  <si>
    <t>CRISTHIAN JOEL</t>
  </si>
  <si>
    <t>HERRERA CUAJI</t>
  </si>
  <si>
    <t>CRUZ TORRES</t>
  </si>
  <si>
    <t>MATHIAS</t>
  </si>
  <si>
    <t>HERNANDEZ VAQUIRO</t>
  </si>
  <si>
    <t>JULEN ALEJANDRO</t>
  </si>
  <si>
    <t>ORTEGA TORRES</t>
  </si>
  <si>
    <t>MARTÍNEZ VALLEJO</t>
  </si>
  <si>
    <t>MARINO</t>
  </si>
  <si>
    <t>CUELLAR</t>
  </si>
  <si>
    <t>SAMUEL</t>
  </si>
  <si>
    <t>RODRIGUEZ</t>
  </si>
  <si>
    <t>ROMERO UPARELA</t>
  </si>
  <si>
    <t>CHISTOPHER</t>
  </si>
  <si>
    <t>DUQUE NOSSA</t>
  </si>
  <si>
    <t>DYLAN</t>
  </si>
  <si>
    <t>GALLEGO</t>
  </si>
  <si>
    <t>ZAPATA</t>
  </si>
  <si>
    <t>LÓPEZ PATIÑO</t>
  </si>
  <si>
    <t>CARLOS DANIEL</t>
  </si>
  <si>
    <t>FIGUEROA</t>
  </si>
  <si>
    <t>BARON SALGADO</t>
  </si>
  <si>
    <t>CARDONA VELASQUEZ</t>
  </si>
  <si>
    <t>MOSQUERA</t>
  </si>
  <si>
    <t>HELENA</t>
  </si>
  <si>
    <t>ESCOBAR GARCIA</t>
  </si>
  <si>
    <t>ALFARO GARCIA</t>
  </si>
  <si>
    <t>RAFAEL</t>
  </si>
  <si>
    <t>RAMIREZ MERCHAN</t>
  </si>
  <si>
    <t>MARIA JOSE</t>
  </si>
  <si>
    <t>VALENCIA</t>
  </si>
  <si>
    <t>DIAZ</t>
  </si>
  <si>
    <t>HAKIM</t>
  </si>
  <si>
    <t>CALLE</t>
  </si>
  <si>
    <t>PARAMO</t>
  </si>
  <si>
    <t>GOMEZ</t>
  </si>
  <si>
    <t>MENDOZA LEYTON</t>
  </si>
  <si>
    <t>SOTO ACEVEDO</t>
  </si>
  <si>
    <t>GUTIÉRREZ</t>
  </si>
  <si>
    <t>SEBASTIÁN</t>
  </si>
  <si>
    <t>MARTÍNEZ</t>
  </si>
  <si>
    <t>ORTIZ</t>
  </si>
  <si>
    <t>JOAQUÍN</t>
  </si>
  <si>
    <t>LASSO</t>
  </si>
  <si>
    <t>EMILIO</t>
  </si>
  <si>
    <t>DÍAZ</t>
  </si>
  <si>
    <t>JUAN PABLO</t>
  </si>
  <si>
    <t>LONDOÑO</t>
  </si>
  <si>
    <t>PUENTES SALAZAR</t>
  </si>
  <si>
    <t xml:space="preserve"> NICOLAS</t>
  </si>
  <si>
    <t>CARDENAS ARIAS</t>
  </si>
  <si>
    <t xml:space="preserve">MATIAS </t>
  </si>
  <si>
    <t>OSORIO PRADO</t>
  </si>
  <si>
    <t>SARA</t>
  </si>
  <si>
    <t>ZEA DUEÑAS</t>
  </si>
  <si>
    <t>PINO MORENO</t>
  </si>
  <si>
    <t>LOPEZ SUAREZ</t>
  </si>
  <si>
    <t>CHASE</t>
  </si>
  <si>
    <t>ANDRADE ERAZO</t>
  </si>
  <si>
    <t>SANEM</t>
  </si>
  <si>
    <t>JARAMILLO HERNANDEZ</t>
  </si>
  <si>
    <t>CRISTOPHER</t>
  </si>
  <si>
    <t>CASTILLO GONZALEZ</t>
  </si>
  <si>
    <t>CHARRY ARMERO</t>
  </si>
  <si>
    <t>ANTONELLA</t>
  </si>
  <si>
    <t>CARDOZO ROMERO</t>
  </si>
  <si>
    <t>SANCHEZ MIRANDA</t>
  </si>
  <si>
    <t>MERINO PEÑA</t>
  </si>
  <si>
    <t>BOJASSEN PELAEZ</t>
  </si>
  <si>
    <t>GARZON MOYANO</t>
  </si>
  <si>
    <t>MILAN</t>
  </si>
  <si>
    <t>CARDONA OVALLE</t>
  </si>
  <si>
    <t>ANDRES MAURICIO</t>
  </si>
  <si>
    <t>RIOS BARRANTES</t>
  </si>
  <si>
    <t>ÍKER</t>
  </si>
  <si>
    <t>BASTIDAS</t>
  </si>
  <si>
    <t>OQUENDO</t>
  </si>
  <si>
    <t>NAVAS</t>
  </si>
  <si>
    <t>CHAVEZ</t>
  </si>
  <si>
    <t>MARTINEZ IDROBO</t>
  </si>
  <si>
    <t>CRUZ CRUZ</t>
  </si>
  <si>
    <t>TOVAR</t>
  </si>
  <si>
    <t>GONZALES RIVERA</t>
  </si>
  <si>
    <t>RAMIREZ RENDON</t>
  </si>
  <si>
    <t>FIGUEROA MOSQUERA</t>
  </si>
  <si>
    <t>ZAPATA CARLOSSAMA</t>
  </si>
  <si>
    <t>POLANCO NARANJO</t>
  </si>
  <si>
    <t>GORDILLO CRUZ</t>
  </si>
  <si>
    <t>WILSON ALEXIS</t>
  </si>
  <si>
    <t>RODRIGUEZ RESTREPO</t>
  </si>
  <si>
    <t>CHAMORRO BECERRA</t>
  </si>
  <si>
    <t>THOMÁS</t>
  </si>
  <si>
    <t>GIRALDO VILLA</t>
  </si>
  <si>
    <t>SIMÓN</t>
  </si>
  <si>
    <t>HEREDIA CORTÉS</t>
  </si>
  <si>
    <t>ZUÑIGA ACHINTE</t>
  </si>
  <si>
    <t>ANTHONELLA</t>
  </si>
  <si>
    <t>GUENGUE VARGAS</t>
  </si>
  <si>
    <t>ROMERO GONZALEZ</t>
  </si>
  <si>
    <t>ELIZABETH</t>
  </si>
  <si>
    <t>ASTAIZA TEJADA</t>
  </si>
  <si>
    <t>SOFIA</t>
  </si>
  <si>
    <t>URREA BOTERO</t>
  </si>
  <si>
    <t>EMILY ARIANNA</t>
  </si>
  <si>
    <t>MACHABAJOY GUACHETA</t>
  </si>
  <si>
    <t>BOSSA BALANTA</t>
  </si>
  <si>
    <t>BRAVO MENECES</t>
  </si>
  <si>
    <t>MATHEUS</t>
  </si>
  <si>
    <t>ZUÑIGA NARVAEZ</t>
  </si>
  <si>
    <t>MONTES RODRÍGUEZ</t>
  </si>
  <si>
    <t>ABBY</t>
  </si>
  <si>
    <t>PRADO PANTOJA</t>
  </si>
  <si>
    <t>GAMBOA GONZALEZ</t>
  </si>
  <si>
    <t>DIEGO ARMANDO</t>
  </si>
  <si>
    <t>OCAMPO MORALES</t>
  </si>
  <si>
    <t>MAYA</t>
  </si>
  <si>
    <t>BERMUDEZ GONZALEZ</t>
  </si>
  <si>
    <t>TORRES</t>
  </si>
  <si>
    <t>JUAQUIN</t>
  </si>
  <si>
    <t>TOBAR LÓPEZ</t>
  </si>
  <si>
    <t>LIAM STEVEN</t>
  </si>
  <si>
    <t>GUEVARA GARCÍA</t>
  </si>
  <si>
    <t>JUAN MANUEL</t>
  </si>
  <si>
    <t>QUINTERO REALPE</t>
  </si>
  <si>
    <t>CARLOS MARIO</t>
  </si>
  <si>
    <t>TAMAYO REY</t>
  </si>
  <si>
    <t>LIAM AARON</t>
  </si>
  <si>
    <t>ARBOLEDA GIMENEZ</t>
  </si>
  <si>
    <t>MUÑOZ LONDOÑO</t>
  </si>
  <si>
    <t>JIMÉNEZ</t>
  </si>
  <si>
    <t>JUAN JOSÉ</t>
  </si>
  <si>
    <t>VILLA</t>
  </si>
  <si>
    <t>NARVÁEZ</t>
  </si>
  <si>
    <t>NICOLÁS</t>
  </si>
  <si>
    <t>MELO OTERO</t>
  </si>
  <si>
    <t>MARLON SANTIAGO</t>
  </si>
  <si>
    <t>BUITRON ALMEIDA</t>
  </si>
  <si>
    <t>MACKENZIE</t>
  </si>
  <si>
    <t>RUIZ NAVARRO</t>
  </si>
  <si>
    <t>VELAZCO ZAPATA</t>
  </si>
  <si>
    <t>MUÑOZ MARTINEZ</t>
  </si>
  <si>
    <t>EMILY JULIANA</t>
  </si>
  <si>
    <t>LEDEZMA PEREZ</t>
  </si>
  <si>
    <t>MACA URBANO</t>
  </si>
  <si>
    <t>CHRISTOPHER</t>
  </si>
  <si>
    <t>TIRADA GONZALEZ</t>
  </si>
  <si>
    <t>ASAF JOEL</t>
  </si>
  <si>
    <t>SANCHEZ</t>
  </si>
  <si>
    <t>GIRALDO JARAMILLO</t>
  </si>
  <si>
    <t>MEJÍA</t>
  </si>
  <si>
    <t>ANDER</t>
  </si>
  <si>
    <t>RUBIO</t>
  </si>
  <si>
    <t>SAMARA</t>
  </si>
  <si>
    <t>RENTERIA MOSQUERA</t>
  </si>
  <si>
    <t>GIOVANNY</t>
  </si>
  <si>
    <t>CHILITO BENAVIDES</t>
  </si>
  <si>
    <t>MATÍAS</t>
  </si>
  <si>
    <t>GIL PAREDES</t>
  </si>
  <si>
    <t>ARANGO CASTAÑO</t>
  </si>
  <si>
    <t>ROBAYO RODRIGUEZ</t>
  </si>
  <si>
    <t>GUERRERO</t>
  </si>
  <si>
    <t>SALIM</t>
  </si>
  <si>
    <t>HINOJOSA CASTRO</t>
  </si>
  <si>
    <t>EMMA</t>
  </si>
  <si>
    <t>GIRALDO</t>
  </si>
  <si>
    <t>VIERA</t>
  </si>
  <si>
    <t>EVAN MARTIN</t>
  </si>
  <si>
    <t>NARANJO</t>
  </si>
  <si>
    <t>DIEGO ALEJANDRO</t>
  </si>
  <si>
    <t>GIL</t>
  </si>
  <si>
    <t>VELASQUEZ MARIN</t>
  </si>
  <si>
    <t>ORTIZ VASQUEZ</t>
  </si>
  <si>
    <t>VELASCO MAGLIONI</t>
  </si>
  <si>
    <t>ARIZA PUENTES</t>
  </si>
  <si>
    <t>JOSE ANGEL</t>
  </si>
  <si>
    <t>ACOSTA URIBE</t>
  </si>
  <si>
    <t>NOAH</t>
  </si>
  <si>
    <t>ROJAS FRANCO</t>
  </si>
  <si>
    <t>MANUEL SANTIAGO</t>
  </si>
  <si>
    <t>MEDINA POTOSI</t>
  </si>
  <si>
    <t>EVAN TOMAS</t>
  </si>
  <si>
    <t>CALVACHE GUACHETA</t>
  </si>
  <si>
    <t>NAVAS ROSERO</t>
  </si>
  <si>
    <t>GARCIA</t>
  </si>
  <si>
    <t>MARIANGEL</t>
  </si>
  <si>
    <t>MONTENEGRO FERNANDEZ</t>
  </si>
  <si>
    <t>GARCIA MANZANO</t>
  </si>
  <si>
    <t>RENTERIA GALINDEZ</t>
  </si>
  <si>
    <t>MAEL</t>
  </si>
  <si>
    <t>LLANOS POSSO</t>
  </si>
  <si>
    <t>SOTO MURILLO</t>
  </si>
  <si>
    <t>VALENCIA ARROYAVE</t>
  </si>
  <si>
    <t>BANGUERO</t>
  </si>
  <si>
    <t>CARDONA</t>
  </si>
  <si>
    <t>JULIÁN</t>
  </si>
  <si>
    <t>BOTINA REINA</t>
  </si>
  <si>
    <t>JIMÉNEZ HERNÁNDEZ</t>
  </si>
  <si>
    <t>CHAUZA LOPEZ</t>
  </si>
  <si>
    <t>CORRALES FERNANDEZ</t>
  </si>
  <si>
    <t>VALENCIA MURIEL</t>
  </si>
  <si>
    <t>EYMI</t>
  </si>
  <si>
    <t>RAMIREZ</t>
  </si>
  <si>
    <t>VALENTINA</t>
  </si>
  <si>
    <t>IBARGUEN LUCERO</t>
  </si>
  <si>
    <t>MATIAS ALFONSO</t>
  </si>
  <si>
    <t>VARGAS GOYES</t>
  </si>
  <si>
    <t>BOLAÑOS</t>
  </si>
  <si>
    <t>SANTIAGO JOSE</t>
  </si>
  <si>
    <t>VALENCIA GARZON</t>
  </si>
  <si>
    <t>LOZANO SERNA</t>
  </si>
  <si>
    <t>CALEB</t>
  </si>
  <si>
    <t xml:space="preserve">MATHIAS </t>
  </si>
  <si>
    <t>MONTALVO PAJOI</t>
  </si>
  <si>
    <t>DANIEL</t>
  </si>
  <si>
    <t>VALLEJO OSORIO</t>
  </si>
  <si>
    <t>MATTA PERLAZA</t>
  </si>
  <si>
    <t>GAEL</t>
  </si>
  <si>
    <t>CHACÓN TABORDA</t>
  </si>
  <si>
    <t>ZAHIR ALONSO</t>
  </si>
  <si>
    <t>MARTINES RANGEL</t>
  </si>
  <si>
    <t>AVENDAÑO MARIN</t>
  </si>
  <si>
    <t>VIVAS SOTO</t>
  </si>
  <si>
    <t>ARIANA</t>
  </si>
  <si>
    <t>GALVEZ REVELO</t>
  </si>
  <si>
    <t>GIL VILLALBA</t>
  </si>
  <si>
    <t>RIOS RUIZ</t>
  </si>
  <si>
    <t>DARIO ALEJANDRO</t>
  </si>
  <si>
    <t>GARZÓN DIAZ</t>
  </si>
  <si>
    <t>FERNANDO JOSE</t>
  </si>
  <si>
    <t>NARVAEZ ORTIZ</t>
  </si>
  <si>
    <t>RUBIO BETANCOURTH</t>
  </si>
  <si>
    <t>CHACON GUTIERREZ</t>
  </si>
  <si>
    <t>MACA BRAVO</t>
  </si>
  <si>
    <t>BETANCOURT ORTIZ</t>
  </si>
  <si>
    <t>MUÑOZ LATORRE</t>
  </si>
  <si>
    <t>MAAXI EMILIANO</t>
  </si>
  <si>
    <t>PEÑA CALDERON</t>
  </si>
  <si>
    <t>CEBALLOS</t>
  </si>
  <si>
    <t>ISABELLA</t>
  </si>
  <si>
    <t>TABORDA CARO</t>
  </si>
  <si>
    <t>SALOME</t>
  </si>
  <si>
    <t>CORTES BARRAGAN</t>
  </si>
  <si>
    <t>GARCIA GIRALDO</t>
  </si>
  <si>
    <t>HELEN</t>
  </si>
  <si>
    <t>MOSQUERA COPETE</t>
  </si>
  <si>
    <t>DANA ISABEL</t>
  </si>
  <si>
    <t>CABRERA ENCIZO</t>
  </si>
  <si>
    <t>ESTHER CAMILA</t>
  </si>
  <si>
    <t>VALENCIA REYES</t>
  </si>
  <si>
    <t>OJEDA BRAVO</t>
  </si>
  <si>
    <t>SOPHIA</t>
  </si>
  <si>
    <t>TOVAR POVEDA</t>
  </si>
  <si>
    <t>GABRIELA</t>
  </si>
  <si>
    <t>SARA SOPHIA</t>
  </si>
  <si>
    <t>LÓPEZ PERDOMO</t>
  </si>
  <si>
    <t>BERMUDEZ PEDRAZA</t>
  </si>
  <si>
    <t>MARTINEZ MOSQUERA</t>
  </si>
  <si>
    <t>ROSERO RODRIGUEZ</t>
  </si>
  <si>
    <t>JARAMILLO REYES</t>
  </si>
  <si>
    <t>EMILIANA</t>
  </si>
  <si>
    <t>LOZANO RODRIGUEZ</t>
  </si>
  <si>
    <t>ANNI SOFIA</t>
  </si>
  <si>
    <t>RODAS HOYOS</t>
  </si>
  <si>
    <t>MANUELA</t>
  </si>
  <si>
    <t>SAYA CANO</t>
  </si>
  <si>
    <t>SARAH ALEJANDRA</t>
  </si>
  <si>
    <t>VELASQUEZ SANCHEZ</t>
  </si>
  <si>
    <t>MARIA CAMILA</t>
  </si>
  <si>
    <t>POTES JARAMILLO</t>
  </si>
  <si>
    <t>SARA GABRIELA</t>
  </si>
  <si>
    <t>YELA CORAL</t>
  </si>
  <si>
    <t>SARA ISABEL</t>
  </si>
  <si>
    <t>CORREDOR OROZCO</t>
  </si>
  <si>
    <t>VICTORIA</t>
  </si>
  <si>
    <t>JARAMILLO PAZ</t>
  </si>
  <si>
    <t>ANA SOFIA</t>
  </si>
  <si>
    <t>ORDOÑEZ FALLA</t>
  </si>
  <si>
    <t>GARCIA MUÑOZ</t>
  </si>
  <si>
    <t>VACA HOLGUIN</t>
  </si>
  <si>
    <t>FRANCESCA</t>
  </si>
  <si>
    <t>RESTREPO SARRIA</t>
  </si>
  <si>
    <t>MARIN VILANUEVA</t>
  </si>
  <si>
    <t xml:space="preserve">MARIA ISABEL </t>
  </si>
  <si>
    <t>MARIANA</t>
  </si>
  <si>
    <t>LIAM ANDRES</t>
  </si>
  <si>
    <t>ARIAS SALAZAR</t>
  </si>
  <si>
    <t>DOMINICK</t>
  </si>
  <si>
    <t>TABARES AGUDELO</t>
  </si>
  <si>
    <t>ERIRA ROMO</t>
  </si>
  <si>
    <t>DOTMINY ALEXANDER</t>
  </si>
  <si>
    <t xml:space="preserve">INCHIMA </t>
  </si>
  <si>
    <t>JUAN DIEGO</t>
  </si>
  <si>
    <t>CRISTANCHO GONZALEZ</t>
  </si>
  <si>
    <t>ROMERO</t>
  </si>
  <si>
    <t>YANGUAS ESGUERRA</t>
  </si>
  <si>
    <t>YEXID</t>
  </si>
  <si>
    <t>PORTILLA PORTILLA</t>
  </si>
  <si>
    <t>CASTRO BLANDON</t>
  </si>
  <si>
    <t>DAVID</t>
  </si>
  <si>
    <t>VANEGAS VALENCIA</t>
  </si>
  <si>
    <t>RAMOS DAZA</t>
  </si>
  <si>
    <t>ESCOBAR AGUDELO</t>
  </si>
  <si>
    <t>AZA PIZO</t>
  </si>
  <si>
    <t>SERGIO</t>
  </si>
  <si>
    <t>PRIMERA MARIN</t>
  </si>
  <si>
    <t>1545-45</t>
  </si>
  <si>
    <t>SIMON</t>
  </si>
  <si>
    <t>CRUZ SANCHEZ</t>
  </si>
  <si>
    <t>MANUEL ALEJANDRO</t>
  </si>
  <si>
    <t>ALBORNOZ</t>
  </si>
  <si>
    <t>GRANADA BARRETO</t>
  </si>
  <si>
    <t>AGUDELO FERNANDEZ</t>
  </si>
  <si>
    <t>JESUS MIGUEL</t>
  </si>
  <si>
    <t>VALENCIA SANCHEZ</t>
  </si>
  <si>
    <t>CAICEDO OROZCO</t>
  </si>
  <si>
    <t>FEDERICO ANDRÉS</t>
  </si>
  <si>
    <t>MANUEL JOSÉ</t>
  </si>
  <si>
    <t>ANDRADE TORRES</t>
  </si>
  <si>
    <t>BRAYAN STIVEN</t>
  </si>
  <si>
    <t>VALENCIA ZAPE</t>
  </si>
  <si>
    <t>YOBANI ENRRIQUE</t>
  </si>
  <si>
    <t>URDANETA FUENTES</t>
  </si>
  <si>
    <t>6.036.027</t>
  </si>
  <si>
    <t>JHOSUA</t>
  </si>
  <si>
    <t>SERNA JARAMILLO</t>
  </si>
  <si>
    <t>GUTIERREZ LERMA</t>
  </si>
  <si>
    <t>RODRIGUEZ DAVILA</t>
  </si>
  <si>
    <t>JUAN ANDRES</t>
  </si>
  <si>
    <t>LUNA TORO</t>
  </si>
  <si>
    <t>AVILA</t>
  </si>
  <si>
    <t>CAMACHO ARCE</t>
  </si>
  <si>
    <t>GALEANO SOTO</t>
  </si>
  <si>
    <t>SCHATTEN</t>
  </si>
  <si>
    <t>BRAVO BALANTA</t>
  </si>
  <si>
    <t>JOSE MANUEL</t>
  </si>
  <si>
    <t>CORREA ANTE</t>
  </si>
  <si>
    <t>RINCON RINCON</t>
  </si>
  <si>
    <t>JEAN POOL</t>
  </si>
  <si>
    <t>VALLEJO RUIZ</t>
  </si>
  <si>
    <t>MUÑOZ NAGLES</t>
  </si>
  <si>
    <t>JUAN SEBASTIAN</t>
  </si>
  <si>
    <t>MUÑOZ ANDRADE</t>
  </si>
  <si>
    <t>MARTÍNEZ ANDRADE</t>
  </si>
  <si>
    <t>CESAR CAMILO</t>
  </si>
  <si>
    <t>SILVA MARTÍNEZ</t>
  </si>
  <si>
    <t>MONTES OSORIO</t>
  </si>
  <si>
    <t>PARDO MENESES</t>
  </si>
  <si>
    <t>JHAN EMANUELLE</t>
  </si>
  <si>
    <t>MONDRAGÓN RIVERA</t>
  </si>
  <si>
    <t>FRANCO CORRALES</t>
  </si>
  <si>
    <t>ARANGO MUÑOZ</t>
  </si>
  <si>
    <t>FUERTES POSSO</t>
  </si>
  <si>
    <t>FRANK STEVAN</t>
  </si>
  <si>
    <t>BENAVIDES VILLEGAS</t>
  </si>
  <si>
    <t>MICHAEL</t>
  </si>
  <si>
    <t>BARROS SERRANO</t>
  </si>
  <si>
    <t>SANDOVAL BECERRA</t>
  </si>
  <si>
    <t>PEÑA HOYOS</t>
  </si>
  <si>
    <t>SALINAS</t>
  </si>
  <si>
    <t>GIL MILLAN</t>
  </si>
  <si>
    <t>ISAZA CARABALI</t>
  </si>
  <si>
    <t>JOSUE DAVID</t>
  </si>
  <si>
    <t>CRUZ CASTAÑO</t>
  </si>
  <si>
    <t>SAMUEL DAVID</t>
  </si>
  <si>
    <t>VEGA PEÑA</t>
  </si>
  <si>
    <t>GIRALDO TORRES</t>
  </si>
  <si>
    <t>JOSEPH STICK</t>
  </si>
  <si>
    <t>TORRES MUÑOZ</t>
  </si>
  <si>
    <t>VELA SANTACRUZ</t>
  </si>
  <si>
    <t>JUAN FERNANDO</t>
  </si>
  <si>
    <t>VILLEGAS GRISALES</t>
  </si>
  <si>
    <t>ROJAS</t>
  </si>
  <si>
    <t>DYLAN ESTEBAN</t>
  </si>
  <si>
    <t>CHAVERRA CAICEDO</t>
  </si>
  <si>
    <t>JOSE DANIEL</t>
  </si>
  <si>
    <t>VALENCIA PALACIO</t>
  </si>
  <si>
    <t>STIVEN</t>
  </si>
  <si>
    <t>VARELA FERNANDEZ</t>
  </si>
  <si>
    <t>JOSE ALEJANDRO</t>
  </si>
  <si>
    <t>BURBANO ARIAS</t>
  </si>
  <si>
    <t xml:space="preserve">DANIEL JACOBO </t>
  </si>
  <si>
    <t>JIMENEZ QUINTERO</t>
  </si>
  <si>
    <t>GIL ARANGO</t>
  </si>
  <si>
    <t>OSPINA</t>
  </si>
  <si>
    <t>EMIL</t>
  </si>
  <si>
    <t>LOPEZ ARIAS</t>
  </si>
  <si>
    <t>IVAN JAIR</t>
  </si>
  <si>
    <t>RAMIRO</t>
  </si>
  <si>
    <t>RODRIGUEZ MORANTE</t>
  </si>
  <si>
    <t>SERGIO ANDRES</t>
  </si>
  <si>
    <t>OROZCO ARENAS</t>
  </si>
  <si>
    <t>MORERA PEDRETTI</t>
  </si>
  <si>
    <t>PALACIOS PALOMEQUE</t>
  </si>
  <si>
    <t>LAURA MARCELA</t>
  </si>
  <si>
    <t>RAMIREZ AGUDELO</t>
  </si>
  <si>
    <t>VALERY THALIANA</t>
  </si>
  <si>
    <t>HERNANDEZ BARBOSA</t>
  </si>
  <si>
    <t>MAURICIO</t>
  </si>
  <si>
    <t>VELASCO CHARRUPI</t>
  </si>
  <si>
    <t>SAMUEL ANDRES</t>
  </si>
  <si>
    <t>ANDRES</t>
  </si>
  <si>
    <t>PEREZ OSPINA</t>
  </si>
  <si>
    <t>JUAN FELIPE</t>
  </si>
  <si>
    <t>GARCIA TAPASCO</t>
  </si>
  <si>
    <t>VIVAS AMAYA</t>
  </si>
  <si>
    <t>ALEX</t>
  </si>
  <si>
    <t>RICO</t>
  </si>
  <si>
    <t>VLADIMIR</t>
  </si>
  <si>
    <t>GOMEZ MARIN</t>
  </si>
  <si>
    <t>JOSE MARTIN</t>
  </si>
  <si>
    <t>MEÑACA SERRANO</t>
  </si>
  <si>
    <t>THOMAS</t>
  </si>
  <si>
    <t>MALDONADO MONSALVE</t>
  </si>
  <si>
    <t>SARRIA BENAVIDEZ</t>
  </si>
  <si>
    <t>URIBE SALAZAR</t>
  </si>
  <si>
    <t>RENGIFO RODRIGUEZ</t>
  </si>
  <si>
    <t>GIANNA</t>
  </si>
  <si>
    <t>PANTOJA</t>
  </si>
  <si>
    <t>IAN BERNARDO</t>
  </si>
  <si>
    <t>SALAZAR JIMENEZ</t>
  </si>
  <si>
    <t>1.108.567.718</t>
  </si>
  <si>
    <t>LUIS ALBERTO</t>
  </si>
  <si>
    <t>GALLEGO MEJÍA</t>
  </si>
  <si>
    <t>RIVAS CÓRDOBA</t>
  </si>
  <si>
    <t>CARRASQUILLA</t>
  </si>
  <si>
    <t>LOPEZ MUÑOZ</t>
  </si>
  <si>
    <t>TAQUEZ</t>
  </si>
  <si>
    <t>JERSY</t>
  </si>
  <si>
    <t>ANDRADE</t>
  </si>
  <si>
    <t>ARMILLA TRUJILLO</t>
  </si>
  <si>
    <t>LENIS RAMIREZ</t>
  </si>
  <si>
    <t>CUELLAR TOVAR</t>
  </si>
  <si>
    <t>PASTRANA JIMENEZ</t>
  </si>
  <si>
    <t>ANDRES DAVID</t>
  </si>
  <si>
    <t>ESCUE</t>
  </si>
  <si>
    <t>GONZALEZ GONZALEZ</t>
  </si>
  <si>
    <t>RAMOS CARDONA</t>
  </si>
  <si>
    <t>FRANCISCO</t>
  </si>
  <si>
    <t>RESTREPO</t>
  </si>
  <si>
    <t>TORRES OSPINA</t>
  </si>
  <si>
    <t>ECHEVERRY</t>
  </si>
  <si>
    <t>VELASQUEZ HINCAPIE</t>
  </si>
  <si>
    <t>SANTIAGO VILLABON</t>
  </si>
  <si>
    <t>JOHAN JAVIER</t>
  </si>
  <si>
    <t>PIARPUZAN</t>
  </si>
  <si>
    <t>ROMERO GIL</t>
  </si>
  <si>
    <t>LEONARDO</t>
  </si>
  <si>
    <t>ROMERO SERNA</t>
  </si>
  <si>
    <t>KAREN DANIELA</t>
  </si>
  <si>
    <t>QUEZADA</t>
  </si>
  <si>
    <t>ERNESTO FABIO</t>
  </si>
  <si>
    <t>CASTILLO BRAND</t>
  </si>
  <si>
    <t>BREINER EDUARDO</t>
  </si>
  <si>
    <t>GOMEZ FERNANDEZ</t>
  </si>
  <si>
    <t>ZAPATA RODRIGUEZ</t>
  </si>
  <si>
    <t>1.106.518.461</t>
  </si>
  <si>
    <t>FABIAN ALEJANDRO</t>
  </si>
  <si>
    <t>LOPEZ AGUIRRE</t>
  </si>
  <si>
    <t>MARIA FRANCISCA</t>
  </si>
  <si>
    <t>DELGADO SARASTY</t>
  </si>
  <si>
    <t>LAUREN SOFIA</t>
  </si>
  <si>
    <t>ROJAS PERDOMO</t>
  </si>
  <si>
    <t>ANGEL SAMUEL</t>
  </si>
  <si>
    <t>ESPINEL CARVAJAL</t>
  </si>
  <si>
    <t>RUSBEL</t>
  </si>
  <si>
    <t>VACA</t>
  </si>
  <si>
    <t>MANUEL</t>
  </si>
  <si>
    <t>ROSERO VALENZUELA</t>
  </si>
  <si>
    <t>GIRON GAVIRIA</t>
  </si>
  <si>
    <t>IAN JERONIMO</t>
  </si>
  <si>
    <t>MOLANO DE LA CRUZ</t>
  </si>
  <si>
    <t>RESTREPO FRANCO</t>
  </si>
  <si>
    <t>FLOREZ CASTAÑEDA</t>
  </si>
  <si>
    <t>RICARDO</t>
  </si>
  <si>
    <t>HEREDIA GIRALDO</t>
  </si>
  <si>
    <t>ARANGO</t>
  </si>
  <si>
    <t>JENNY SHARLOTT</t>
  </si>
  <si>
    <t>MERCHAN PRADA</t>
  </si>
  <si>
    <t>KEVIN ANDRES</t>
  </si>
  <si>
    <t>CUERVO ARENAS</t>
  </si>
  <si>
    <t>VALENCIA MEJIA</t>
  </si>
  <si>
    <t>OSCAR DAVID</t>
  </si>
  <si>
    <t>COLLAZOS RAMIREZ</t>
  </si>
  <si>
    <t>JUAN ALEJANDRO</t>
  </si>
  <si>
    <t>COLLAZOS</t>
  </si>
  <si>
    <t>CUENU</t>
  </si>
  <si>
    <t>JHOANY</t>
  </si>
  <si>
    <t>GIRALDO FLOREZ</t>
  </si>
  <si>
    <t>JOSUE IGNACIO</t>
  </si>
  <si>
    <t>MALDONADO</t>
  </si>
  <si>
    <t>LARGO MUÑOZ</t>
  </si>
  <si>
    <t>SALINAS GONZALES</t>
  </si>
  <si>
    <t>JOSE LUIS</t>
  </si>
  <si>
    <t>GONZALES</t>
  </si>
  <si>
    <t>MILTON FABIAN</t>
  </si>
  <si>
    <t>VALENCIA MOLINA</t>
  </si>
  <si>
    <t>JOSE ALBERTO</t>
  </si>
  <si>
    <t>GARCIA SATIZABAL</t>
  </si>
  <si>
    <t>ALVARAN OCHOA</t>
  </si>
  <si>
    <t>AVIRAMA FIGUEROA</t>
  </si>
  <si>
    <t>GARCIA ALVARADO</t>
  </si>
  <si>
    <t>SANCHEZ CAMPO</t>
  </si>
  <si>
    <t>CAMILA</t>
  </si>
  <si>
    <t>GUZMÁN CASTAÑEDA</t>
  </si>
  <si>
    <t xml:space="preserve">YIMY </t>
  </si>
  <si>
    <t>VILLACORTE</t>
  </si>
  <si>
    <t>CACERES MARIN</t>
  </si>
  <si>
    <t>PALMEZANO CEBALLOS</t>
  </si>
  <si>
    <t>HAROLD</t>
  </si>
  <si>
    <t>ESCOBAR</t>
  </si>
  <si>
    <t>ARICAPA</t>
  </si>
  <si>
    <t>GUZMAN CORDOBA</t>
  </si>
  <si>
    <t>CAMELO</t>
  </si>
  <si>
    <t>RINCOARCK</t>
  </si>
  <si>
    <t>CARDOZO ALDERETE</t>
  </si>
  <si>
    <t>KAI</t>
  </si>
  <si>
    <t>MEJIA CARDENAS</t>
  </si>
  <si>
    <t>GAVIRIA CARLOZAMA</t>
  </si>
  <si>
    <t>MONCADA CERTUCHE</t>
  </si>
  <si>
    <t>MARTINEZ RODRIGUEZ</t>
  </si>
  <si>
    <t>DE LOS RIOS ORTIZ</t>
  </si>
  <si>
    <t>JURADO TASCON</t>
  </si>
  <si>
    <t>CARLOS</t>
  </si>
  <si>
    <t>YELA</t>
  </si>
  <si>
    <t>ZULUAGA JARAMILLO</t>
  </si>
  <si>
    <t>CRISTOBAL</t>
  </si>
  <si>
    <t>MANTILLA GALVIS</t>
  </si>
  <si>
    <t>MICOLTA VALENCIA</t>
  </si>
  <si>
    <t>ARTURO</t>
  </si>
  <si>
    <t>HURTADO</t>
  </si>
  <si>
    <t>VILLAREAL</t>
  </si>
  <si>
    <t>LUIS ANGEL</t>
  </si>
  <si>
    <t>CERVANTES</t>
  </si>
  <si>
    <t>AGUDELO</t>
  </si>
  <si>
    <t>JUAN ALEXANDER</t>
  </si>
  <si>
    <t>MENDEZ ZAMBRANO</t>
  </si>
  <si>
    <t>GUSTAVO</t>
  </si>
  <si>
    <t>HINCAPIE</t>
  </si>
  <si>
    <t>SACANAMBOY AVIRAMA</t>
  </si>
  <si>
    <t>ARANGO ROJAS</t>
  </si>
  <si>
    <t>AARON MARTIN</t>
  </si>
  <si>
    <t>BENITEZ GOMEZ</t>
  </si>
  <si>
    <t>ECHEVERRY NOGALES</t>
  </si>
  <si>
    <t>ARANGO GOMEZ</t>
  </si>
  <si>
    <t>OJEDA</t>
  </si>
  <si>
    <t>MÁRQUEZ MARTINEZ</t>
  </si>
  <si>
    <t>MURIEL RINCON</t>
  </si>
  <si>
    <t>GIRALDO GARCIA</t>
  </si>
  <si>
    <t>VARGAS CALZADA</t>
  </si>
  <si>
    <t>MAUREEN</t>
  </si>
  <si>
    <t>ROJAS PARRA</t>
  </si>
  <si>
    <t>SANCHEZ PINEDA</t>
  </si>
  <si>
    <t>ERICK SANTIAGO</t>
  </si>
  <si>
    <t>MURIEL MONTENEGRO</t>
  </si>
  <si>
    <t>OSORIO GIRALDO</t>
  </si>
  <si>
    <t>SAMUEL ESTEBAN</t>
  </si>
  <si>
    <t>DIAZ GUZMAN</t>
  </si>
  <si>
    <t>VICTORIA BASTO</t>
  </si>
  <si>
    <t>MUÑOZ SANCHEZ</t>
  </si>
  <si>
    <t>EDRIC SAMUEL</t>
  </si>
  <si>
    <t>JHOAO</t>
  </si>
  <si>
    <t>REINA VARÓN</t>
  </si>
  <si>
    <t>RAMIREZ CORREA</t>
  </si>
  <si>
    <t>SALAZAR GARIBELLO</t>
  </si>
  <si>
    <t>DAIMON ANDRES</t>
  </si>
  <si>
    <t>SOTO GIRALDO</t>
  </si>
  <si>
    <t>ALVAREZ HERNANDEZ</t>
  </si>
  <si>
    <t>THYAGO</t>
  </si>
  <si>
    <t>VILLACORTE TOBAR</t>
  </si>
  <si>
    <t>MIGUEL</t>
  </si>
  <si>
    <t>BAYONA</t>
  </si>
  <si>
    <t>RUIZ QUINTERO</t>
  </si>
  <si>
    <t>ACEVEDO HOYOS</t>
  </si>
  <si>
    <t>JACOB ALEJANDRO</t>
  </si>
  <si>
    <t>ARANGO OSPINA</t>
  </si>
  <si>
    <t>JEHISER</t>
  </si>
  <si>
    <t>BERMUDEZ BLANCO</t>
  </si>
  <si>
    <t>JHONY</t>
  </si>
  <si>
    <t>SOTO GARCIA</t>
  </si>
  <si>
    <t>MILLAN MOLINA</t>
  </si>
  <si>
    <t>OROZCO BOTERO</t>
  </si>
  <si>
    <t>MONTERO GIRON</t>
  </si>
  <si>
    <t>EMMILIANO</t>
  </si>
  <si>
    <t>BETANCOURTH ENRIQUEZ</t>
  </si>
  <si>
    <t>GUERRERO NIETO</t>
  </si>
  <si>
    <t>CORREA</t>
  </si>
  <si>
    <t>AGUDELO LEAL</t>
  </si>
  <si>
    <t>HURTADO SANDOVAL</t>
  </si>
  <si>
    <t>EMANUEL DAVID</t>
  </si>
  <si>
    <t>ALFARO</t>
  </si>
  <si>
    <t>GEOVANY</t>
  </si>
  <si>
    <t>ARAYON PERDOMO</t>
  </si>
  <si>
    <t>MONTENEGRO</t>
  </si>
  <si>
    <t>THOMAS DAVID</t>
  </si>
  <si>
    <t>RIOS GALLÓN</t>
  </si>
  <si>
    <t>TELLEZ</t>
  </si>
  <si>
    <t>EDWIN FELIPE</t>
  </si>
  <si>
    <t>ESCOBAR ASTAIZA</t>
  </si>
  <si>
    <t>ALAN DAVID</t>
  </si>
  <si>
    <t>MERCADO VALENCIA</t>
  </si>
  <si>
    <t>CRISTIAN CAMILO</t>
  </si>
  <si>
    <t>CASTRO QUIÑONES</t>
  </si>
  <si>
    <t>ESTEBAN</t>
  </si>
  <si>
    <t>FIAT ALVAREZ</t>
  </si>
  <si>
    <t>HUGO ALEJANDRO</t>
  </si>
  <si>
    <t>PULIDO SEVILLA</t>
  </si>
  <si>
    <t>JOSE ANDRES</t>
  </si>
  <si>
    <t>OCAÑA LASSO</t>
  </si>
  <si>
    <t>ASTUDILLO CHITO</t>
  </si>
  <si>
    <t>PEÑA PINO</t>
  </si>
  <si>
    <t>CERON PEÑA</t>
  </si>
  <si>
    <t>ETHAN ANDRES</t>
  </si>
  <si>
    <t>LEDEZMA JIMENEZ</t>
  </si>
  <si>
    <t>CRISTIAN DAVID</t>
  </si>
  <si>
    <t>RAIGOZA GONZALES</t>
  </si>
  <si>
    <t>URREGO NARVAEZ</t>
  </si>
  <si>
    <t>SILVA</t>
  </si>
  <si>
    <t>MARIN</t>
  </si>
  <si>
    <t>MANUEL DAVID</t>
  </si>
  <si>
    <t>ROMERO GARCÍA</t>
  </si>
  <si>
    <t>TIMANAORA</t>
  </si>
  <si>
    <t>DOUGLAS GOTZE</t>
  </si>
  <si>
    <t>MUÑOZ PARRA</t>
  </si>
  <si>
    <t>LUIS BERNARDO</t>
  </si>
  <si>
    <t>MARTINEZ MURILLO</t>
  </si>
  <si>
    <t>JOAN STEEVE</t>
  </si>
  <si>
    <t>ALARCÓN BARCOS</t>
  </si>
  <si>
    <t>RODRÍGUEZ</t>
  </si>
  <si>
    <t>LAMILLA TOBAR</t>
  </si>
  <si>
    <t xml:space="preserve">SAMUEL   </t>
  </si>
  <si>
    <t>ORTIZ VALENCIA</t>
  </si>
  <si>
    <t>1.104.830.792</t>
  </si>
  <si>
    <t xml:space="preserve">LIAN SANTIAGO </t>
  </si>
  <si>
    <t>MELLIZO</t>
  </si>
  <si>
    <t>BRIAN ALEXIS</t>
  </si>
  <si>
    <t>MUÑOZ RIVERA</t>
  </si>
  <si>
    <t>JOSTIN ANDRES</t>
  </si>
  <si>
    <t>FIGUEROA MONTES</t>
  </si>
  <si>
    <t>RODRIGO</t>
  </si>
  <si>
    <t>VALENCIA SAA</t>
  </si>
  <si>
    <t>DOMINICK SAMUEL</t>
  </si>
  <si>
    <t>CERON HERRERA</t>
  </si>
  <si>
    <t>JUAN MIGUEL</t>
  </si>
  <si>
    <t>DAZA TERAN</t>
  </si>
  <si>
    <t>POTES</t>
  </si>
  <si>
    <t>BRANDON JOEL</t>
  </si>
  <si>
    <t>CASTAÑEDA</t>
  </si>
  <si>
    <t>TORO PEREIRA</t>
  </si>
  <si>
    <t>OLIVEROS COLMENARES</t>
  </si>
  <si>
    <t>CAICEDO HERRERA</t>
  </si>
  <si>
    <t>ANDRES FELIPE</t>
  </si>
  <si>
    <t>VELASQUEZ</t>
  </si>
  <si>
    <t>KEVIN SANTIAGO</t>
  </si>
  <si>
    <t>VALLES RUIZ</t>
  </si>
  <si>
    <t>CRISTHOFER</t>
  </si>
  <si>
    <t>TABAREZ</t>
  </si>
  <si>
    <t>MONDRAGON</t>
  </si>
  <si>
    <t>QUIÑONES</t>
  </si>
  <si>
    <t>RIASCOS GUERRERO</t>
  </si>
  <si>
    <t>MAIKELL</t>
  </si>
  <si>
    <t>TRUJILLO LOZANO</t>
  </si>
  <si>
    <t xml:space="preserve">AXEL </t>
  </si>
  <si>
    <t>SAMBONY</t>
  </si>
  <si>
    <t>YOSTHIN</t>
  </si>
  <si>
    <t>GÓMEZ PINEDA</t>
  </si>
  <si>
    <t>KAMILA</t>
  </si>
  <si>
    <t>RODRIGUEZ ESCAMILLA</t>
  </si>
  <si>
    <t>FLOREZ</t>
  </si>
  <si>
    <t>111.781.059-38</t>
  </si>
  <si>
    <t>SANCHEZ GOMEZ</t>
  </si>
  <si>
    <t>ANGEL DAVID</t>
  </si>
  <si>
    <t>TRUJILLO ROJAS</t>
  </si>
  <si>
    <t>JOAHN SEBASTIAN</t>
  </si>
  <si>
    <t>ESPAÑA CRIOLLO</t>
  </si>
  <si>
    <t>STÉFANO TWEE</t>
  </si>
  <si>
    <t>TRUJILLO CASTRO</t>
  </si>
  <si>
    <t>ALISON MELISSA</t>
  </si>
  <si>
    <t>SERNA ACEVEDO</t>
  </si>
  <si>
    <t>MONTOYA CORREA</t>
  </si>
  <si>
    <t>MARI JOSE</t>
  </si>
  <si>
    <t>DILAN</t>
  </si>
  <si>
    <t>TAMAYO LONDOÑO</t>
  </si>
  <si>
    <t>ISAI</t>
  </si>
  <si>
    <t>LUIS GABRIEL</t>
  </si>
  <si>
    <t>RIOS</t>
  </si>
  <si>
    <t>SANCHEZ ALZATE</t>
  </si>
  <si>
    <t>VALENCIA HOYOS</t>
  </si>
  <si>
    <t>LIAN MATHIAS</t>
  </si>
  <si>
    <t>PIZARRO ZUÑIGA</t>
  </si>
  <si>
    <t>DANIEL FELIPE</t>
  </si>
  <si>
    <t>MARTINEZ</t>
  </si>
  <si>
    <t>SAMUEL ALEJANDRO</t>
  </si>
  <si>
    <t>RUIZ</t>
  </si>
  <si>
    <t>DANIEL JOSUE</t>
  </si>
  <si>
    <t>OSPINA MOSQUERA</t>
  </si>
  <si>
    <t>JUAN STEVAN</t>
  </si>
  <si>
    <t>RIOS MAYA</t>
  </si>
  <si>
    <t>LIAM DAVID</t>
  </si>
  <si>
    <t>ARMILLA ZAPATA</t>
  </si>
  <si>
    <t>ARISTIZABAL OSORIO</t>
  </si>
  <si>
    <t>OBANDO</t>
  </si>
  <si>
    <t>ANGEL</t>
  </si>
  <si>
    <t>GARCÍA BETANCOURTH</t>
  </si>
  <si>
    <t>DURAN CABRERA</t>
  </si>
  <si>
    <t>JOSÉ EMILIANO</t>
  </si>
  <si>
    <t>YOHAN ALEJANDRO</t>
  </si>
  <si>
    <t>COLLAZOS ESCOBAR</t>
  </si>
  <si>
    <t>MACA OLIVEROS</t>
  </si>
  <si>
    <t>JOHAN ANDRES</t>
  </si>
  <si>
    <t>MUÑOZ GIRALDO</t>
  </si>
  <si>
    <t>CHAVEZ OSORIO</t>
  </si>
  <si>
    <t>CABRERA MELENJE</t>
  </si>
  <si>
    <t xml:space="preserve">NICK JHEREMY </t>
  </si>
  <si>
    <t>GOMEZ ORTIZ</t>
  </si>
  <si>
    <t>BUITRAGO</t>
  </si>
  <si>
    <t xml:space="preserve">EMMANUEL </t>
  </si>
  <si>
    <t xml:space="preserve">MALDONADO MONSALVE </t>
  </si>
  <si>
    <t>EDWING</t>
  </si>
  <si>
    <t>LABRADOR</t>
  </si>
  <si>
    <t>JUAN ANGEL</t>
  </si>
  <si>
    <t>LONDOÑO VALENCIA</t>
  </si>
  <si>
    <t>222O</t>
  </si>
  <si>
    <t>311N</t>
  </si>
  <si>
    <t>327E</t>
  </si>
  <si>
    <t>376O</t>
  </si>
  <si>
    <t>W8</t>
  </si>
  <si>
    <t>W3</t>
  </si>
  <si>
    <t>W6</t>
  </si>
  <si>
    <t>AARON JACK</t>
  </si>
  <si>
    <t>ADRIAN</t>
  </si>
  <si>
    <t>LORENZO</t>
  </si>
  <si>
    <t>GÓMEZ GÓMEZ</t>
  </si>
  <si>
    <t>CUNDUMI CUERO</t>
  </si>
  <si>
    <t>MARTINEZ ANDRADE</t>
  </si>
  <si>
    <t>GAEL MATHIAS</t>
  </si>
  <si>
    <t>HURTADO MELLIZI</t>
  </si>
  <si>
    <t>AMALIA</t>
  </si>
  <si>
    <t>TINOCO YANZA</t>
  </si>
  <si>
    <t>IVANNA</t>
  </si>
  <si>
    <t>MATTHIAS</t>
  </si>
  <si>
    <t>JHORMAN</t>
  </si>
  <si>
    <t>GONZALEZ</t>
  </si>
  <si>
    <t>VELAZCO</t>
  </si>
  <si>
    <t>ROMO</t>
  </si>
  <si>
    <t>SIVIRA</t>
  </si>
  <si>
    <t>SR</t>
  </si>
  <si>
    <t>13 - 18 AÑOS</t>
  </si>
  <si>
    <t>SUPER RACING</t>
  </si>
  <si>
    <t>DELGADO VITERI</t>
  </si>
  <si>
    <t>RAFAELA</t>
  </si>
  <si>
    <t>DUQUE TREJOS</t>
  </si>
  <si>
    <t>PASION BMX</t>
  </si>
  <si>
    <t>GUSTAVO ESTEBAN</t>
  </si>
  <si>
    <t>MORENO GARCÍA</t>
  </si>
  <si>
    <t>BUSTOS MUÑOZ</t>
  </si>
  <si>
    <t>JUAN JONNATAN</t>
  </si>
  <si>
    <t>BUSTOS BOHORQUEZ</t>
  </si>
  <si>
    <t>JHONNY</t>
  </si>
  <si>
    <t>INCHIMA VASQUEZ</t>
  </si>
  <si>
    <t>RINCKOAR SAAVEDRA</t>
  </si>
  <si>
    <t>TOVAR RUBIANO</t>
  </si>
  <si>
    <t>HURTADO BERMUDEZ</t>
  </si>
  <si>
    <t>DUQUE MONTEALEGRE</t>
  </si>
  <si>
    <t>BONILLA MUÑOZ</t>
  </si>
  <si>
    <t>FABIAN ANDRES</t>
  </si>
  <si>
    <t>VIVAS CARVAJAL</t>
  </si>
  <si>
    <t>CASTRO YAÑEZ</t>
  </si>
  <si>
    <t>DIAZ CARVAJAL</t>
  </si>
  <si>
    <t>ROSERO RENDON</t>
  </si>
  <si>
    <t>MACKENZIE HANNS</t>
  </si>
  <si>
    <t>GUERRERO CAICEDO</t>
  </si>
  <si>
    <t>BARRERA BARRERA</t>
  </si>
  <si>
    <t>PROCONCEPT</t>
  </si>
  <si>
    <t>ERAZO DELGADO</t>
  </si>
  <si>
    <t>SARA SOFIA</t>
  </si>
  <si>
    <t>LOPEZ PERDOMO</t>
  </si>
  <si>
    <t>TELLEZ OJEDA</t>
  </si>
  <si>
    <t>CHACON TABORDA</t>
  </si>
  <si>
    <t>JIMENEZ CUERVO</t>
  </si>
  <si>
    <t>RODRIGUEZ VALLEJO</t>
  </si>
  <si>
    <t>CUENU PEÑARANDA</t>
  </si>
  <si>
    <t>ORDOÑEZ OSTOS</t>
  </si>
  <si>
    <t>RIOS GOMEZ</t>
  </si>
  <si>
    <t>CERON MELENDEZ</t>
  </si>
  <si>
    <t>MARQUEZ ALVAREZ</t>
  </si>
  <si>
    <t>OJEDA VALLECILLA</t>
  </si>
  <si>
    <t>MONDRAGON RIVERA</t>
  </si>
  <si>
    <t>NARVAEZ SANCHEZ</t>
  </si>
  <si>
    <t>BERNAL MORALES</t>
  </si>
  <si>
    <t>LIAM STIVEN</t>
  </si>
  <si>
    <t>EITHIAN</t>
  </si>
  <si>
    <t>ALMEIDA ERAZO</t>
  </si>
  <si>
    <t>MARQUEZ MARTINEZ</t>
  </si>
  <si>
    <t>JHAN EMMANUEL</t>
  </si>
  <si>
    <t>VARGAS PEREZ</t>
  </si>
  <si>
    <t>DANIEL SANTIAGO</t>
  </si>
  <si>
    <t>OROZCO AGUDELO</t>
  </si>
  <si>
    <t>MARIN OTALVARO</t>
  </si>
  <si>
    <t xml:space="preserve">      1. 1092465125 </t>
  </si>
  <si>
    <t>HERNANDEZ CASTAÑO</t>
  </si>
  <si>
    <t>MOLINA PARRA</t>
  </si>
  <si>
    <t>TRUENO TEAM</t>
  </si>
  <si>
    <t>POWERBIKE</t>
  </si>
  <si>
    <t>ACEVEDO SALAZAR</t>
  </si>
  <si>
    <t>ARIAS AGUIRRE</t>
  </si>
  <si>
    <t>BMX AMIGOS</t>
  </si>
  <si>
    <t>BIKE CHAMPIONS</t>
  </si>
  <si>
    <t>LIAM GABRIEL</t>
  </si>
  <si>
    <t>MATTA GOMEZ</t>
  </si>
  <si>
    <t>MAHUER MATHIAS</t>
  </si>
  <si>
    <t>RAMOS ASTAIZA</t>
  </si>
  <si>
    <t>ESCOBAR CRUZ</t>
  </si>
  <si>
    <t>ANDRÉS JULIÁN</t>
  </si>
  <si>
    <t>MONTAÑEZ MURILLO</t>
  </si>
  <si>
    <t>TRESPALACIOS ORTIZ</t>
  </si>
  <si>
    <t>AGUIRRE DOMINGUEZ</t>
  </si>
  <si>
    <t>TRUJILLO OSPINA</t>
  </si>
  <si>
    <t>CAROLINE</t>
  </si>
  <si>
    <t>HOYOS LLANO</t>
  </si>
  <si>
    <t>RIOS ORTIZ</t>
  </si>
  <si>
    <t>MARTINEZ VALLEJO</t>
  </si>
  <si>
    <t>HOYOS MARTINEZ</t>
  </si>
  <si>
    <t>LOPEZ BENAVIDES</t>
  </si>
  <si>
    <t>MUÑOZ NIEVES</t>
  </si>
  <si>
    <t>ZUÑIGA DIAZ</t>
  </si>
  <si>
    <t>ARISTIZABAL CASTRILLON</t>
  </si>
  <si>
    <t>EMMANUEL ANDRES</t>
  </si>
  <si>
    <t>AMEZQUITA NIÑO</t>
  </si>
  <si>
    <t>MOSQUERA HERNANDEZ</t>
  </si>
  <si>
    <t>SAMIR ADRIAN</t>
  </si>
  <si>
    <t>EL SAFADI GUIRIGAY</t>
  </si>
  <si>
    <t>GUSTAVO ADOLFO</t>
  </si>
  <si>
    <t>HINCAPIE ORTIZ</t>
  </si>
  <si>
    <t>PEREZ TUAPANTE</t>
  </si>
  <si>
    <t>MONTENEGRO TOMBE</t>
  </si>
  <si>
    <t>STEFANO TWEE</t>
  </si>
  <si>
    <t>LOPEZ PATIÑO</t>
  </si>
  <si>
    <t>VARGAS NAVARRETE</t>
  </si>
  <si>
    <t>ALVIS SARMIENTO</t>
  </si>
  <si>
    <t>BENITEZ PEREZ</t>
  </si>
  <si>
    <t>MUÑOZ ROBAYO</t>
  </si>
  <si>
    <t>TORRES PEÑA</t>
  </si>
  <si>
    <t>LITTLE BMX CHAMPIONS</t>
  </si>
  <si>
    <t>QUINTERO ROZO</t>
  </si>
  <si>
    <t>1.143.883.006</t>
  </si>
  <si>
    <t>1.301.464..302</t>
  </si>
  <si>
    <t>PEÑA LOPEZ</t>
  </si>
  <si>
    <t>RADA BOHORQUEZ</t>
  </si>
  <si>
    <t>MELANNY</t>
  </si>
  <si>
    <t>ROMAN CRUZ</t>
  </si>
  <si>
    <t>ZAMORANO QUINTERO</t>
  </si>
  <si>
    <t>CORREA CASTRO</t>
  </si>
  <si>
    <t>HELEN SOFIA</t>
  </si>
  <si>
    <t>PATIÑO ANGEL</t>
  </si>
  <si>
    <t>MOMPOTES GOMEZ</t>
  </si>
  <si>
    <t>CESPEDES GARCIA</t>
  </si>
  <si>
    <t>REYES CORREA</t>
  </si>
  <si>
    <t>MATECAÑITAS BMX</t>
  </si>
  <si>
    <t>JUAN JACOBO</t>
  </si>
  <si>
    <t>RIOS SALAZAR</t>
  </si>
  <si>
    <t>MUÑOZ ORDOÑEZ</t>
  </si>
  <si>
    <t>BMX REVOLUTION RIDERS</t>
  </si>
  <si>
    <t>MARTINA</t>
  </si>
  <si>
    <t>PRADA TREJOS</t>
  </si>
  <si>
    <t>DIAZ FERRO</t>
  </si>
  <si>
    <t>ABIGAIL</t>
  </si>
  <si>
    <t>MIGUEL ÁNGEL</t>
  </si>
  <si>
    <t>ELIANA</t>
  </si>
  <si>
    <t>GALLEGO ERAZO</t>
  </si>
  <si>
    <t>JORGE ANTONIO</t>
  </si>
  <si>
    <t>RODRÍGUEZ RAMÍREZ</t>
  </si>
  <si>
    <t>ARIADNE ANDREA</t>
  </si>
  <si>
    <t>ZULUAGA SÁNCHEZ</t>
  </si>
  <si>
    <t>MARTÍNEZ MURILLO</t>
  </si>
  <si>
    <t>ALISON</t>
  </si>
  <si>
    <t>SERNA</t>
  </si>
  <si>
    <t>MARTÍNEZ PÉREZ</t>
  </si>
  <si>
    <t>ÁLVAREZ RODRÍGUEZ</t>
  </si>
  <si>
    <t>JOHAN STEVEN</t>
  </si>
  <si>
    <t>RODRIGO ANDRES</t>
  </si>
  <si>
    <t>OSORIO NEIRA</t>
  </si>
  <si>
    <t>ARAM CAMILO</t>
  </si>
  <si>
    <t>FIGUEROA ARCILA</t>
  </si>
  <si>
    <t>LUIS SANTIAGO</t>
  </si>
  <si>
    <t>VELASQUEZ RIVAS</t>
  </si>
  <si>
    <t>BARRIOS USUGA</t>
  </si>
  <si>
    <t>BARIOS USUGA</t>
  </si>
  <si>
    <t>BOTERO ANGARITA</t>
  </si>
  <si>
    <t>EDINSON NICOLAS</t>
  </si>
  <si>
    <t>PEÑA ARTEAGA</t>
  </si>
  <si>
    <t>CRUZ ACOSTA</t>
  </si>
  <si>
    <t>PORTILLA</t>
  </si>
  <si>
    <t>MALANO DE LA CRUZ</t>
  </si>
  <si>
    <t>JULIAN DAVID</t>
  </si>
  <si>
    <t>REVELO MATABAJOY</t>
  </si>
  <si>
    <t>HURTADO MELLIZO</t>
  </si>
  <si>
    <t>VELASCO DÍAZ</t>
  </si>
  <si>
    <t>JOSÉ MANUEL</t>
  </si>
  <si>
    <t>ORTEGA CAICEDO</t>
  </si>
  <si>
    <t>SARITA</t>
  </si>
  <si>
    <t>PASICHANA ROSERO</t>
  </si>
  <si>
    <t>GUAPUCLA QUINGALAGUA</t>
  </si>
  <si>
    <t>STRONG BMX</t>
  </si>
  <si>
    <t>VULCANO BMX NARIÑO</t>
  </si>
  <si>
    <t>CHAMPION FACTORY</t>
  </si>
  <si>
    <t>LUÍS ALBERTO</t>
  </si>
  <si>
    <t>JEICO</t>
  </si>
  <si>
    <t>CORTÉS CORALES</t>
  </si>
  <si>
    <t>CORREA SUÁREZ</t>
  </si>
  <si>
    <t>JUAN</t>
  </si>
  <si>
    <t>BERMÚDEZ CABEZAS</t>
  </si>
  <si>
    <t>ORTIZ MARTÍNEZ</t>
  </si>
  <si>
    <t>SALOMÓN</t>
  </si>
  <si>
    <t>RIVERA POSSO</t>
  </si>
  <si>
    <t>POTES MONTENEGRO</t>
  </si>
  <si>
    <t>THAEL MARIANA</t>
  </si>
  <si>
    <t>BUSTAMANTE VILLALOBOS</t>
  </si>
  <si>
    <t>1.114.904.412</t>
  </si>
  <si>
    <t>IMDER BMX FLORIDA</t>
  </si>
  <si>
    <t>LARA PALECHOR</t>
  </si>
  <si>
    <t>ALVARDO ASTORQUIZA</t>
  </si>
  <si>
    <t>LAURA TATIANA</t>
  </si>
  <si>
    <t>ORDOÑEZ URBANO</t>
  </si>
  <si>
    <t>DAVID SANTIAGO ERAZO</t>
  </si>
  <si>
    <t>ERAZO CÓRDOBA</t>
  </si>
  <si>
    <t>CERÓN BASTIDAS</t>
  </si>
  <si>
    <t>SUR BMX</t>
  </si>
  <si>
    <t>FEDERICO</t>
  </si>
  <si>
    <t>TRUJILLO ROSAS</t>
  </si>
  <si>
    <t>WILSON</t>
  </si>
  <si>
    <t>JARAMILLO</t>
  </si>
  <si>
    <t>BANGUERA</t>
  </si>
  <si>
    <t>MEJIA DURAN</t>
  </si>
  <si>
    <t>CATALEYA</t>
  </si>
  <si>
    <t>BELALCAZAR VALLADARES</t>
  </si>
  <si>
    <t>VICTORIA BASTOS</t>
  </si>
  <si>
    <t>EMILIA</t>
  </si>
  <si>
    <t>MONTENEGRO PLAZA</t>
  </si>
  <si>
    <t>CARLOS MARTÍN</t>
  </si>
  <si>
    <t>JEAN CARLO</t>
  </si>
  <si>
    <t>BARBOSA QUINAYAS</t>
  </si>
  <si>
    <t>REYES</t>
  </si>
  <si>
    <t>RESTREPO GONZALEZ</t>
  </si>
  <si>
    <t>MARIA PAUALA</t>
  </si>
  <si>
    <t>JOSE MIGUEL</t>
  </si>
  <si>
    <t>TALENTO X-TREMO BMX NARIÑO</t>
  </si>
  <si>
    <t>BCH</t>
  </si>
  <si>
    <t>BAM</t>
  </si>
  <si>
    <t>BRR</t>
  </si>
  <si>
    <t>IBF</t>
  </si>
  <si>
    <t>LBCH</t>
  </si>
  <si>
    <t>MATB</t>
  </si>
  <si>
    <t>PB</t>
  </si>
  <si>
    <t>PBMX</t>
  </si>
  <si>
    <t>PRC</t>
  </si>
  <si>
    <t>AMAYA FACUNDO</t>
  </si>
  <si>
    <t>RIDER SOCIETY</t>
  </si>
  <si>
    <t>CANCELADO VARGAS</t>
  </si>
  <si>
    <t>EXTREM PLAY</t>
  </si>
  <si>
    <t>TAQUEZ CONDE</t>
  </si>
  <si>
    <t>MENA</t>
  </si>
  <si>
    <t>NARIÑO</t>
  </si>
  <si>
    <t>BMAM</t>
  </si>
  <si>
    <t>EP</t>
  </si>
  <si>
    <t>LBC</t>
  </si>
  <si>
    <t>VBN</t>
  </si>
  <si>
    <t>TXBN</t>
  </si>
  <si>
    <t>SBMX</t>
  </si>
  <si>
    <t>PWB</t>
  </si>
  <si>
    <t>RS</t>
  </si>
  <si>
    <t>BOGOTA</t>
  </si>
  <si>
    <t>TOLIMA</t>
  </si>
  <si>
    <t>RISARALDA</t>
  </si>
  <si>
    <t>DANNA SOFIA</t>
  </si>
  <si>
    <t>OQUENDO CAICEDO</t>
  </si>
  <si>
    <t>SALVATORE</t>
  </si>
  <si>
    <t>CALDERON CENTENO</t>
  </si>
  <si>
    <t>PLAZA PALACIOS</t>
  </si>
  <si>
    <t>MARIA ISABEL</t>
  </si>
  <si>
    <t>DYLAN SANTHIAGO</t>
  </si>
  <si>
    <t>HERNANDEZ QUINTERO</t>
  </si>
  <si>
    <t>ABR</t>
  </si>
  <si>
    <t>NAR</t>
  </si>
  <si>
    <t>MARA</t>
  </si>
  <si>
    <t>ORTEGA</t>
  </si>
  <si>
    <t>BOSSA</t>
  </si>
  <si>
    <t>OROZCO</t>
  </si>
  <si>
    <t>CERON</t>
  </si>
  <si>
    <t>LUNA</t>
  </si>
  <si>
    <t>LERMA</t>
  </si>
  <si>
    <t>MOSQUERA SEPULVEDA</t>
  </si>
  <si>
    <t>MERA CALDERON</t>
  </si>
  <si>
    <t>MARIA DEL MAR</t>
  </si>
  <si>
    <t>ALBORNOZ MONTOYA</t>
  </si>
  <si>
    <t>LIAM MATEO</t>
  </si>
  <si>
    <t>LASSO RANGEL</t>
  </si>
  <si>
    <t>JUAN ROMAN</t>
  </si>
  <si>
    <t>LOZANO SANCHEZ</t>
  </si>
  <si>
    <t>ALAN GIBRAN</t>
  </si>
  <si>
    <t>LEÓN QUINTERO</t>
  </si>
  <si>
    <t>MILLÁN MOLINA</t>
  </si>
  <si>
    <t>GARCIA RESTREPO</t>
  </si>
  <si>
    <t>OTERO CORREA</t>
  </si>
  <si>
    <t>ROJAS GARCIA</t>
  </si>
  <si>
    <t>PALMEZANO</t>
  </si>
  <si>
    <t>JOHAN THOMAS</t>
  </si>
  <si>
    <t xml:space="preserve">SARA </t>
  </si>
  <si>
    <t>LAMILLA TOVAR</t>
  </si>
  <si>
    <t>LUCAS</t>
  </si>
  <si>
    <t>GOMEZ BENITEZ</t>
  </si>
  <si>
    <t>DAZA CUASPA</t>
  </si>
  <si>
    <t>SPEEDY BIKE</t>
  </si>
  <si>
    <t>JOSHUA ALEXANDER</t>
  </si>
  <si>
    <t>FLOREZ ALCIVAR</t>
  </si>
  <si>
    <t>NJRIDERS</t>
  </si>
  <si>
    <t>STRB</t>
  </si>
  <si>
    <t>SPB</t>
  </si>
  <si>
    <t>ANGEL PORTOCARRERO</t>
  </si>
  <si>
    <t>PELAEZ ALFARO</t>
  </si>
  <si>
    <t>FORERO</t>
  </si>
  <si>
    <t>IKER</t>
  </si>
  <si>
    <t>YAHEL</t>
  </si>
  <si>
    <t>MAYCOL</t>
  </si>
  <si>
    <t>QUIMBAYO</t>
  </si>
  <si>
    <t>MENDEZ</t>
  </si>
  <si>
    <t>URREGO</t>
  </si>
  <si>
    <t>BURBANO</t>
  </si>
  <si>
    <t>JOSTIN</t>
  </si>
  <si>
    <t>NJR</t>
  </si>
  <si>
    <t>OQUENDO PAZ</t>
  </si>
  <si>
    <t>LUCIA</t>
  </si>
  <si>
    <t>DULCE</t>
  </si>
  <si>
    <t>VELASCO VEGA</t>
  </si>
  <si>
    <t>AGUDELO MARTINEZ</t>
  </si>
  <si>
    <t>ASCENSO SOLICITADO</t>
  </si>
  <si>
    <t>QUEZADA ORTIZ</t>
  </si>
  <si>
    <t>SALINAS OSPINA</t>
  </si>
  <si>
    <t>VICTOR MANUEL</t>
  </si>
  <si>
    <t>ASTAIZA DORADO</t>
  </si>
  <si>
    <t>BMX YUMBO</t>
  </si>
  <si>
    <t>BMXY</t>
  </si>
  <si>
    <t>STAR BIKES</t>
  </si>
  <si>
    <t>KEVIN YOHAN</t>
  </si>
  <si>
    <t>PATIÑO BERNAL</t>
  </si>
  <si>
    <t>BRAYAN SAMUEL</t>
  </si>
  <si>
    <t>ESPINOZA FLOREZ</t>
  </si>
  <si>
    <t>STB</t>
  </si>
  <si>
    <t>W7</t>
  </si>
  <si>
    <t>KAMIKAZE</t>
  </si>
  <si>
    <t>SHARICK</t>
  </si>
  <si>
    <t>SALGUERO CHAVERRA</t>
  </si>
  <si>
    <t>KMK</t>
  </si>
  <si>
    <t>LOPEZ SALCEDO</t>
  </si>
  <si>
    <t>TC</t>
  </si>
  <si>
    <t>M</t>
  </si>
  <si>
    <t>F</t>
  </si>
  <si>
    <t>SUPERCOPA 2025 - BASE DE DATOS</t>
  </si>
  <si>
    <t>APODO</t>
  </si>
  <si>
    <t>BMX SANTA ROSA</t>
  </si>
  <si>
    <t>SOTO CASTAÑO</t>
  </si>
  <si>
    <t>NUEVO</t>
  </si>
  <si>
    <t>MAXI EMILIANO</t>
  </si>
  <si>
    <t>GUILLERMO</t>
  </si>
  <si>
    <t>ESTRADA QUIROGA</t>
  </si>
  <si>
    <t>BSR</t>
  </si>
  <si>
    <t>CHAIRA MARTINA</t>
  </si>
  <si>
    <t>VASTIDAS ADRADA</t>
  </si>
  <si>
    <t>CELESTE</t>
  </si>
  <si>
    <t>APARICIO JIMENEZ</t>
  </si>
  <si>
    <t>COLLAZOS LEON</t>
  </si>
  <si>
    <t>ROSERO VINASCO</t>
  </si>
  <si>
    <t>ARIAS MEZA</t>
  </si>
  <si>
    <t>ETHAN</t>
  </si>
  <si>
    <t>VICENTE</t>
  </si>
  <si>
    <t>BUITRAGO CARDONA</t>
  </si>
  <si>
    <t>CERQUERA RODRIGUEZ</t>
  </si>
  <si>
    <t>ANGEL DANIEL</t>
  </si>
  <si>
    <t>CARDONA LONDOÑO</t>
  </si>
  <si>
    <t>EL CHECHO DE BUGA</t>
  </si>
  <si>
    <t>LOLITA</t>
  </si>
  <si>
    <t>BEBE ALEX</t>
  </si>
  <si>
    <t>GUERRERO LLES</t>
  </si>
  <si>
    <t>ROLDAN</t>
  </si>
  <si>
    <t>PARRA</t>
  </si>
  <si>
    <t>DIAZ PALACIO</t>
  </si>
  <si>
    <t>OSORIO BRAVO</t>
  </si>
  <si>
    <t>VASQUEZ BECERRA</t>
  </si>
  <si>
    <t xml:space="preserve">JHOSEP </t>
  </si>
  <si>
    <t>LOPEZ MARIN</t>
  </si>
  <si>
    <t>FECHA NACIMIENTO</t>
  </si>
  <si>
    <t>SEX</t>
  </si>
  <si>
    <t>RESTREPO VICTORIA</t>
  </si>
  <si>
    <t>BERMUDEZ GUEVARA</t>
  </si>
  <si>
    <t>DIAZ ZULUAGA</t>
  </si>
  <si>
    <t>IBARRA RESTREPO</t>
  </si>
  <si>
    <t>HERRERA VILLARREAL</t>
  </si>
  <si>
    <t>LA TIGRESA</t>
  </si>
  <si>
    <t>JACO</t>
  </si>
  <si>
    <t>VARGUITAS</t>
  </si>
  <si>
    <t>CORRECAMINOS RUIZ</t>
  </si>
  <si>
    <t>ACEVEDO</t>
  </si>
  <si>
    <t>LA COBRA SOTO</t>
  </si>
  <si>
    <t>LA GIGANTE DEL VALLE</t>
  </si>
  <si>
    <t>TAVO EL PAQUITO</t>
  </si>
  <si>
    <t>PIQUIÑA CERVANTES</t>
  </si>
  <si>
    <t xml:space="preserve">EL RAYO AGUDELO </t>
  </si>
  <si>
    <t>RAPTOR</t>
  </si>
  <si>
    <t>EL EXPRESO NAGLES</t>
  </si>
  <si>
    <t>LA LEONA DEL VALLE</t>
  </si>
  <si>
    <t>EL KFIR RIOS</t>
  </si>
  <si>
    <t>LA ROCA VALLEJO</t>
  </si>
  <si>
    <t>LA CHISPITA ACEVEDO</t>
  </si>
  <si>
    <t>LA PUMA ZAJIRA</t>
  </si>
  <si>
    <t>MIA</t>
  </si>
  <si>
    <t>SANCHEZ PIÑEROS</t>
  </si>
  <si>
    <t>QUITORA DEVIA</t>
  </si>
  <si>
    <t>BIKE REBELS</t>
  </si>
  <si>
    <t>LIZCANO PEREZ</t>
  </si>
  <si>
    <t>RODRIGUEZ SANCHEZ</t>
  </si>
  <si>
    <t>ROBAYO ROBAYO</t>
  </si>
  <si>
    <t>GUTIERREZ MUÑOZ</t>
  </si>
  <si>
    <t>JUANMA</t>
  </si>
  <si>
    <t xml:space="preserve">EL RAYO CERON </t>
  </si>
  <si>
    <t>VELOCIRAPTOR</t>
  </si>
  <si>
    <t>ZAYN JAVIER</t>
  </si>
  <si>
    <t>QUIROGA LONDOÑO</t>
  </si>
  <si>
    <t>PAVON SANCHEZ</t>
  </si>
  <si>
    <t>EYDAN</t>
  </si>
  <si>
    <t>PERLAZA PINCHAO</t>
  </si>
  <si>
    <t>ZOE TAMARA</t>
  </si>
  <si>
    <t>BRAVO MARIN</t>
  </si>
  <si>
    <t>El Tigre Osorio</t>
  </si>
  <si>
    <t>T-Rex Chacon</t>
  </si>
  <si>
    <t>RIOS CARDONA</t>
  </si>
  <si>
    <t>OBANDO BOLAÑOS</t>
  </si>
  <si>
    <t>ARTHUR</t>
  </si>
  <si>
    <t>CRISTIAN ANDRES</t>
  </si>
  <si>
    <t>CIFUENTES CHAMORRO</t>
  </si>
  <si>
    <t>CHÁVEZ OSORIO</t>
  </si>
  <si>
    <t>DILAN ALEXANDER</t>
  </si>
  <si>
    <t>IAN GERONIMO</t>
  </si>
  <si>
    <t>ZULUAGA</t>
  </si>
  <si>
    <t>JEAN PIERRE</t>
  </si>
  <si>
    <t>MILÁN</t>
  </si>
  <si>
    <t>MUÑOZ VIDAL</t>
  </si>
  <si>
    <t>D'LEYTON</t>
  </si>
  <si>
    <t>ERICK MATHIAS</t>
  </si>
  <si>
    <t>CANAS GRAJALES</t>
  </si>
  <si>
    <t>JARWIN SANTIAGO</t>
  </si>
  <si>
    <t>CRUZ VÁSQUEZ</t>
  </si>
  <si>
    <t>ALZATE MARMOLEJO</t>
  </si>
  <si>
    <t/>
  </si>
  <si>
    <t>AGUILA REVELO</t>
  </si>
  <si>
    <t>LEGARDA MONCAYO</t>
  </si>
  <si>
    <t>GUERRERO RODRIGUEZ</t>
  </si>
  <si>
    <t>ENRIQUE</t>
  </si>
  <si>
    <t>INSUASTY MORÁN</t>
  </si>
  <si>
    <t>MARTÍNEZ BURBANO</t>
  </si>
  <si>
    <t>RICHARD EMMANUEL</t>
  </si>
  <si>
    <t>CHAVEZ GUANCHA</t>
  </si>
  <si>
    <t>YELA MENESES</t>
  </si>
  <si>
    <t>CUARTAS ALVAREZ</t>
  </si>
  <si>
    <t>VALERY LUCIANA</t>
  </si>
  <si>
    <t>GARZÓN</t>
  </si>
  <si>
    <t>KMILA</t>
  </si>
  <si>
    <t>NAHIA</t>
  </si>
  <si>
    <t xml:space="preserve">BELALCÁZAR GUEVARA </t>
  </si>
  <si>
    <t>ARBOLEDA MUÑOZ</t>
  </si>
  <si>
    <t>DYLAN ANDRES</t>
  </si>
  <si>
    <t xml:space="preserve">NICOLAS </t>
  </si>
  <si>
    <t xml:space="preserve">GARCIA </t>
  </si>
  <si>
    <t xml:space="preserve">SEBASTIAN </t>
  </si>
  <si>
    <t xml:space="preserve">MARTINEZ </t>
  </si>
  <si>
    <t xml:space="preserve">JUAN CAMILO </t>
  </si>
  <si>
    <t xml:space="preserve">TABARES </t>
  </si>
  <si>
    <t xml:space="preserve">ETHAN </t>
  </si>
  <si>
    <t xml:space="preserve">PERLAZA DUQUE </t>
  </si>
  <si>
    <t xml:space="preserve">ESCALANTE </t>
  </si>
  <si>
    <t xml:space="preserve">JHOAN </t>
  </si>
  <si>
    <t xml:space="preserve">HENAO </t>
  </si>
  <si>
    <t xml:space="preserve">TRUJILLO </t>
  </si>
  <si>
    <t xml:space="preserve">HENRY </t>
  </si>
  <si>
    <t xml:space="preserve">CORTES PAYAN </t>
  </si>
  <si>
    <t>SANCHEZ PERLAZA</t>
  </si>
  <si>
    <t>EL MOSTRICO LOPEZ</t>
  </si>
  <si>
    <t>PALITO PLIM PLIM</t>
  </si>
  <si>
    <t>GUEPARDO DEL VALLE</t>
  </si>
  <si>
    <t>MENDEZ VELASCO</t>
  </si>
  <si>
    <t>JUAN EMILIANO</t>
  </si>
  <si>
    <t>GARZON MOLINA</t>
  </si>
  <si>
    <t>KALETH</t>
  </si>
  <si>
    <t>NARVAEZ</t>
  </si>
  <si>
    <t xml:space="preserve">JUAN JOSE </t>
  </si>
  <si>
    <t>ECUADOR</t>
  </si>
  <si>
    <t xml:space="preserve">DANIEL </t>
  </si>
  <si>
    <t>BONILLA LOZANO</t>
  </si>
  <si>
    <t>ZAID THOMAS</t>
  </si>
  <si>
    <t>ACOSTA ACEVEDO</t>
  </si>
  <si>
    <t>RODRIGEZ GONZALEZ</t>
  </si>
  <si>
    <t>JEFFRSON STIVEN</t>
  </si>
  <si>
    <t>LONDOÑO SANCHEZ</t>
  </si>
  <si>
    <t>YOBANY ENRRIQUE</t>
  </si>
  <si>
    <t>URDANETA FUIENTES</t>
  </si>
  <si>
    <t>VAQUIRO</t>
  </si>
  <si>
    <t>MONCAYO RESTREPO</t>
  </si>
  <si>
    <t>BKR</t>
  </si>
  <si>
    <t>ASCENDIDO PORQUE CORRIO CBO</t>
  </si>
  <si>
    <t>SE SUBE DE NIVEL POR CBO</t>
  </si>
  <si>
    <t>MEDINA GUTIERREZ</t>
  </si>
  <si>
    <t>ANTHONY</t>
  </si>
  <si>
    <t>EL TIGRE MONTES</t>
  </si>
  <si>
    <t>PAVAROTTI</t>
  </si>
  <si>
    <t>ADRIANZA SANTAMARIA</t>
  </si>
  <si>
    <t>PT 7485963</t>
  </si>
  <si>
    <t>RODRIGUEZ ALVAREZ</t>
  </si>
  <si>
    <t>FERNANDEZ SALGADO</t>
  </si>
  <si>
    <t>LIAM MATHIAS</t>
  </si>
  <si>
    <t>PARDO GIL</t>
  </si>
  <si>
    <t>RODRIGUEZ MUÑOZ</t>
  </si>
  <si>
    <t>RICO URREGO</t>
  </si>
  <si>
    <t>EL CALIDOSO CHACON</t>
  </si>
  <si>
    <t>RAMIREZ TUKHIKYAN</t>
  </si>
  <si>
    <t>OSORIO GARCIA</t>
  </si>
  <si>
    <t>OTERO RAMIREZ</t>
  </si>
  <si>
    <t>AMELIA</t>
  </si>
  <si>
    <t>COLORADO RODAS</t>
  </si>
  <si>
    <t>NOHA</t>
  </si>
  <si>
    <t>BARRIOS MOLINA</t>
  </si>
  <si>
    <t>HINESTROZA CASTRO</t>
  </si>
  <si>
    <t>POSADA ORTIZ</t>
  </si>
  <si>
    <t>RODRIGUEZ ARIAS</t>
  </si>
  <si>
    <t>EL TORITO DEL VALLE</t>
  </si>
  <si>
    <t>DIEGO ANDRES</t>
  </si>
  <si>
    <t>NOHA EMANUEL</t>
  </si>
  <si>
    <t>QUINTERO CAICEDO</t>
  </si>
  <si>
    <t>OWEN</t>
  </si>
  <si>
    <t>AGUDELO RESTREPO</t>
  </si>
  <si>
    <t>JOEL ESTEBAN</t>
  </si>
  <si>
    <t>AGREDO RAMOS</t>
  </si>
  <si>
    <t>PABLO</t>
  </si>
  <si>
    <t>ÁLVAREZ PIMENTEL</t>
  </si>
  <si>
    <t>GUTIERREZ ZAPATA</t>
  </si>
  <si>
    <t>MEDINA</t>
  </si>
  <si>
    <t>MALCOLN SIMON</t>
  </si>
  <si>
    <t>MATHÍAS</t>
  </si>
  <si>
    <t>IMBAJOA BRAVO</t>
  </si>
  <si>
    <t>DE LA HOZ SUAZA</t>
  </si>
  <si>
    <t>DELGADO QUICENO</t>
  </si>
  <si>
    <t>TORRES LOURIDO</t>
  </si>
  <si>
    <t>CAICEDO</t>
  </si>
  <si>
    <t>EITHAN</t>
  </si>
  <si>
    <t>POLINDARA</t>
  </si>
  <si>
    <t>BECKEN</t>
  </si>
  <si>
    <t>BAUER</t>
  </si>
  <si>
    <t xml:space="preserve">DANTE </t>
  </si>
  <si>
    <t xml:space="preserve">ISRAEL </t>
  </si>
  <si>
    <t xml:space="preserve">BERMÚDEZ LONDOÑO </t>
  </si>
  <si>
    <t>NOVATOS 6 AÑOS Y MENOS</t>
  </si>
  <si>
    <t>5 - 6 AÑOS</t>
  </si>
  <si>
    <t>SE SUBE DE NIVEL POR NAL</t>
  </si>
  <si>
    <t>SUPER COPA 2026 - SUPER CAMPEONATO</t>
  </si>
  <si>
    <r>
      <t xml:space="preserve">FECHA DE NACIMIENTO </t>
    </r>
    <r>
      <rPr>
        <b/>
        <sz val="12"/>
        <rFont val="Arial Nova"/>
        <family val="2"/>
      </rPr>
      <t>(dd-mm-aa)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</si>
</sst>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164" formatCode="_(&quot;$&quot;\ * #,##0_);_(&quot;$&quot;\ * \(#,##0\);_(&quot;$&quot;\ * &quot;-&quot;??_);_(@_)"/>
    <numFmt numFmtId="165" formatCode="_-&quot;$&quot;\ * #,##0_-;\-&quot;$&quot;\ * #,##0_-;_-&quot;$&quot;\ * &quot;-&quot;??_-;_-@_-"/>
    <numFmt numFmtId="166" formatCode="[$-F800]dddd\,\ mmmm\ dd\,\ yyyy"/>
    <numFmt numFmtId="167" formatCode="0.0%"/>
  </numFmts>
  <fonts count="7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MS Sans Serif"/>
      <family val="2"/>
    </font>
    <font>
      <sz val="11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1"/>
      <color rgb="FF000000"/>
      <name val="Calibri"/>
      <family val="2"/>
    </font>
    <font>
      <b/>
      <sz val="12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9"/>
      <color theme="0"/>
      <name val="Biome"/>
      <family val="2"/>
    </font>
    <font>
      <sz val="10"/>
      <color theme="1"/>
      <name val="Biome"/>
      <family val="2"/>
    </font>
    <font>
      <b/>
      <sz val="11"/>
      <name val="Biome"/>
      <family val="2"/>
    </font>
    <font>
      <b/>
      <sz val="10"/>
      <name val="Biome"/>
      <family val="2"/>
    </font>
    <font>
      <sz val="11"/>
      <color theme="1"/>
      <name val="Biome"/>
      <family val="2"/>
    </font>
    <font>
      <sz val="10"/>
      <name val="Biome"/>
      <family val="2"/>
    </font>
    <font>
      <sz val="10"/>
      <color indexed="8"/>
      <name val="Biome"/>
      <family val="2"/>
    </font>
    <font>
      <sz val="10"/>
      <color theme="0" tint="-0.34998626667073579"/>
      <name val="Biome"/>
      <family val="2"/>
    </font>
    <font>
      <sz val="11"/>
      <color indexed="8"/>
      <name val="Biome"/>
      <family val="2"/>
    </font>
    <font>
      <sz val="10"/>
      <color theme="0"/>
      <name val="Biome"/>
      <family val="2"/>
    </font>
    <font>
      <b/>
      <sz val="9"/>
      <color rgb="FFFF0000"/>
      <name val="Calibri"/>
      <family val="2"/>
      <scheme val="minor"/>
    </font>
    <font>
      <b/>
      <u/>
      <sz val="28"/>
      <color theme="7" tint="-0.249977111117893"/>
      <name val="Verdana"/>
      <family val="2"/>
    </font>
    <font>
      <b/>
      <sz val="48"/>
      <color theme="7" tint="-0.249977111117893"/>
      <name val="Biome"/>
      <family val="2"/>
    </font>
    <font>
      <sz val="10"/>
      <color theme="1"/>
      <name val="Biome"/>
      <family val="2"/>
    </font>
    <font>
      <sz val="10"/>
      <name val="Biome"/>
      <family val="2"/>
    </font>
    <font>
      <b/>
      <sz val="10"/>
      <color theme="0"/>
      <name val="Calibri"/>
      <family val="2"/>
      <scheme val="minor"/>
    </font>
    <font>
      <sz val="10"/>
      <color theme="1"/>
      <name val="Biome"/>
      <family val="2"/>
    </font>
    <font>
      <sz val="10"/>
      <name val="Biome"/>
      <family val="2"/>
    </font>
    <font>
      <sz val="11"/>
      <name val="Calibri"/>
      <family val="2"/>
      <scheme val="minor"/>
    </font>
    <font>
      <sz val="10"/>
      <color theme="1"/>
      <name val="Biome"/>
      <family val="2"/>
    </font>
    <font>
      <b/>
      <sz val="10"/>
      <name val="Arial Nova"/>
      <family val="2"/>
    </font>
    <font>
      <sz val="14"/>
      <color theme="0"/>
      <name val="Biome"/>
      <family val="2"/>
    </font>
    <font>
      <sz val="14"/>
      <name val="Biome"/>
      <family val="2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Tekton Pro Ext"/>
      <family val="2"/>
    </font>
    <font>
      <sz val="12"/>
      <color theme="1"/>
      <name val="Calibri"/>
      <family val="2"/>
      <scheme val="minor"/>
    </font>
    <font>
      <sz val="12"/>
      <color theme="1"/>
      <name val="Technical"/>
      <family val="4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Technical"/>
      <family val="4"/>
    </font>
    <font>
      <sz val="16"/>
      <name val="Biome"/>
      <family val="2"/>
    </font>
    <font>
      <sz val="10"/>
      <color theme="1"/>
      <name val="Biome"/>
      <family val="2"/>
    </font>
    <font>
      <sz val="10"/>
      <name val="Biome"/>
      <family val="2"/>
    </font>
    <font>
      <sz val="14"/>
      <color theme="1"/>
      <name val="Biome"/>
      <family val="2"/>
    </font>
    <font>
      <sz val="10"/>
      <color theme="1"/>
      <name val="Biome"/>
      <family val="2"/>
    </font>
    <font>
      <sz val="10"/>
      <name val="Biome"/>
      <family val="2"/>
    </font>
    <font>
      <sz val="10"/>
      <color indexed="8"/>
      <name val="Biome"/>
      <family val="2"/>
    </font>
    <font>
      <sz val="10"/>
      <color theme="1"/>
      <name val="Biome"/>
      <family val="2"/>
    </font>
    <font>
      <sz val="14"/>
      <color theme="0"/>
      <name val="Calibri"/>
      <family val="2"/>
      <scheme val="minor"/>
    </font>
    <font>
      <sz val="14"/>
      <color theme="0"/>
      <name val="Arial"/>
      <family val="2"/>
    </font>
    <font>
      <sz val="14"/>
      <color theme="1"/>
      <name val="Calibri"/>
      <family val="2"/>
      <scheme val="minor"/>
    </font>
    <font>
      <sz val="14"/>
      <color rgb="FF000000"/>
      <name val="Arial"/>
      <family val="2"/>
    </font>
    <font>
      <sz val="16"/>
      <color theme="0"/>
      <name val="Calibri"/>
      <family val="2"/>
      <scheme val="minor"/>
    </font>
    <font>
      <sz val="10"/>
      <name val="Biome"/>
      <family val="2"/>
    </font>
    <font>
      <sz val="14"/>
      <color theme="1"/>
      <name val="Biome"/>
      <family val="2"/>
    </font>
    <font>
      <sz val="14"/>
      <name val="Calibri"/>
      <family val="2"/>
      <scheme val="minor"/>
    </font>
    <font>
      <sz val="14"/>
      <name val="Arial"/>
      <family val="2"/>
    </font>
    <font>
      <sz val="11"/>
      <name val="Biome"/>
      <family val="2"/>
    </font>
    <font>
      <b/>
      <sz val="36"/>
      <color theme="7" tint="-0.249977111117893"/>
      <name val="Biome"/>
      <family val="2"/>
    </font>
    <font>
      <b/>
      <sz val="11"/>
      <color theme="0"/>
      <name val="Calibri"/>
      <family val="2"/>
      <scheme val="minor"/>
    </font>
    <font>
      <b/>
      <sz val="12"/>
      <name val="Biome"/>
      <family val="2"/>
    </font>
    <font>
      <sz val="11"/>
      <color theme="0" tint="-0.249977111117893"/>
      <name val="Calibri"/>
      <family val="2"/>
      <scheme val="minor"/>
    </font>
    <font>
      <sz val="14"/>
      <name val="Biome"/>
      <family val="2"/>
    </font>
    <font>
      <sz val="10"/>
      <color theme="1"/>
      <name val="Biome"/>
      <family val="2"/>
    </font>
    <font>
      <sz val="10"/>
      <name val="Biome"/>
      <family val="2"/>
    </font>
    <font>
      <b/>
      <sz val="10"/>
      <color theme="0"/>
      <name val="Biome"/>
      <family val="2"/>
    </font>
    <font>
      <sz val="9"/>
      <color theme="1"/>
      <name val="Biome"/>
      <family val="2"/>
    </font>
    <font>
      <sz val="28"/>
      <color theme="7" tint="-0.249977111117893"/>
      <name val="Verdana"/>
      <family val="2"/>
    </font>
    <font>
      <sz val="10"/>
      <name val="Calibri"/>
      <family val="2"/>
      <scheme val="minor"/>
    </font>
    <font>
      <sz val="10"/>
      <name val="Arial Nova"/>
      <family val="2"/>
    </font>
    <font>
      <b/>
      <sz val="12"/>
      <name val="Arial Nova"/>
      <family val="2"/>
    </font>
  </fonts>
  <fills count="16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10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theme="9"/>
      </patternFill>
    </fill>
    <fill>
      <patternFill patternType="solid">
        <fgColor theme="4"/>
        <bgColor theme="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/>
      <top style="thin">
        <color theme="7"/>
      </top>
      <bottom/>
      <diagonal/>
    </border>
    <border>
      <left style="thin">
        <color theme="9"/>
      </left>
      <right/>
      <top style="thin">
        <color theme="9"/>
      </top>
      <bottom/>
      <diagonal/>
    </border>
    <border>
      <left style="thin">
        <color theme="9"/>
      </left>
      <right style="thin">
        <color theme="9"/>
      </right>
      <top style="thin">
        <color theme="9"/>
      </top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/>
      <diagonal/>
    </border>
    <border>
      <left/>
      <right style="thin">
        <color theme="9"/>
      </right>
      <top style="thin">
        <color theme="9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/>
      <diagonal/>
    </border>
  </borders>
  <cellStyleXfs count="10573">
    <xf numFmtId="0" fontId="0" fillId="0" borderId="0"/>
    <xf numFmtId="44" fontId="1" fillId="0" borderId="0" applyFont="0" applyFill="0" applyBorder="0" applyAlignment="0" applyProtection="0"/>
    <xf numFmtId="0" fontId="4" fillId="0" borderId="0"/>
    <xf numFmtId="0" fontId="5" fillId="2" borderId="0" applyNumberFormat="0" applyBorder="0" applyAlignment="0" applyProtection="0"/>
    <xf numFmtId="0" fontId="7" fillId="0" borderId="0"/>
    <xf numFmtId="44" fontId="1" fillId="0" borderId="0" applyFont="0" applyFill="0" applyBorder="0" applyAlignment="0" applyProtection="0"/>
    <xf numFmtId="0" fontId="9" fillId="0" borderId="0"/>
    <xf numFmtId="0" fontId="10" fillId="0" borderId="0"/>
    <xf numFmtId="0" fontId="7" fillId="0" borderId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9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4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6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4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4">
    <xf numFmtId="0" fontId="0" fillId="0" borderId="0" xfId="0"/>
    <xf numFmtId="0" fontId="0" fillId="0" borderId="1" xfId="0" applyBorder="1" applyProtection="1"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hidden="1"/>
    </xf>
    <xf numFmtId="0" fontId="0" fillId="0" borderId="0" xfId="0"/>
    <xf numFmtId="0" fontId="6" fillId="0" borderId="0" xfId="3" applyFont="1" applyFill="1" applyAlignment="1"/>
    <xf numFmtId="0" fontId="8" fillId="0" borderId="0" xfId="3" applyFont="1" applyFill="1" applyAlignment="1"/>
    <xf numFmtId="0" fontId="6" fillId="0" borderId="0" xfId="3" applyFont="1" applyFill="1" applyBorder="1" applyAlignment="1" applyProtection="1">
      <alignment horizontal="left" vertical="center"/>
    </xf>
    <xf numFmtId="0" fontId="0" fillId="0" borderId="0" xfId="0" applyAlignment="1">
      <alignment wrapText="1"/>
    </xf>
    <xf numFmtId="0" fontId="15" fillId="0" borderId="0" xfId="0" applyFont="1"/>
    <xf numFmtId="0" fontId="12" fillId="0" borderId="0" xfId="0" applyFont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3" fontId="12" fillId="0" borderId="0" xfId="0" applyNumberFormat="1" applyFont="1" applyFill="1" applyAlignment="1">
      <alignment horizontal="center" vertical="center"/>
    </xf>
    <xf numFmtId="0" fontId="16" fillId="0" borderId="0" xfId="2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2" fillId="0" borderId="0" xfId="0" applyNumberFormat="1" applyFont="1" applyFill="1" applyAlignment="1">
      <alignment vertical="center"/>
    </xf>
    <xf numFmtId="0" fontId="15" fillId="0" borderId="0" xfId="0" applyFont="1" applyAlignment="1"/>
    <xf numFmtId="0" fontId="15" fillId="0" borderId="0" xfId="0" applyFont="1" applyAlignment="1">
      <alignment horizontal="center" vertical="center"/>
    </xf>
    <xf numFmtId="165" fontId="12" fillId="0" borderId="0" xfId="1" applyNumberFormat="1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 wrapText="1"/>
    </xf>
    <xf numFmtId="0" fontId="20" fillId="3" borderId="0" xfId="0" applyFont="1" applyFill="1" applyAlignment="1">
      <alignment horizontal="center" vertical="center"/>
    </xf>
    <xf numFmtId="0" fontId="8" fillId="0" borderId="0" xfId="3" applyFont="1" applyFill="1" applyAlignment="1">
      <alignment horizontal="center" vertical="center"/>
    </xf>
    <xf numFmtId="0" fontId="21" fillId="6" borderId="1" xfId="0" applyFont="1" applyFill="1" applyBorder="1" applyAlignment="1" applyProtection="1">
      <alignment horizontal="center" vertical="center" wrapText="1"/>
      <protection hidden="1"/>
    </xf>
    <xf numFmtId="0" fontId="21" fillId="6" borderId="0" xfId="0" applyFont="1" applyFill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2" fillId="0" borderId="0" xfId="0" applyFont="1" applyAlignment="1">
      <alignment vertical="center" wrapText="1"/>
    </xf>
    <xf numFmtId="0" fontId="24" fillId="0" borderId="0" xfId="0" applyFont="1" applyFill="1" applyAlignment="1">
      <alignment vertical="center"/>
    </xf>
    <xf numFmtId="3" fontId="24" fillId="0" borderId="0" xfId="0" applyNumberFormat="1" applyFont="1" applyFill="1" applyAlignment="1">
      <alignment horizontal="center" vertical="center"/>
    </xf>
    <xf numFmtId="0" fontId="25" fillId="0" borderId="0" xfId="2" applyFont="1" applyFill="1" applyAlignment="1">
      <alignment horizontal="center" vertical="center"/>
    </xf>
    <xf numFmtId="0" fontId="26" fillId="0" borderId="0" xfId="3" applyFont="1" applyFill="1" applyAlignment="1"/>
    <xf numFmtId="0" fontId="0" fillId="0" borderId="0" xfId="0"/>
    <xf numFmtId="0" fontId="16" fillId="0" borderId="0" xfId="2" applyFont="1" applyFill="1" applyAlignment="1">
      <alignment horizontal="center" vertical="center"/>
    </xf>
    <xf numFmtId="0" fontId="27" fillId="0" borderId="0" xfId="0" applyFont="1" applyFill="1" applyAlignment="1">
      <alignment vertical="center"/>
    </xf>
    <xf numFmtId="3" fontId="27" fillId="0" borderId="0" xfId="0" applyNumberFormat="1" applyFont="1" applyFill="1" applyAlignment="1">
      <alignment horizontal="center" vertical="center"/>
    </xf>
    <xf numFmtId="0" fontId="28" fillId="0" borderId="0" xfId="2" applyFont="1" applyFill="1" applyAlignment="1">
      <alignment horizontal="center" vertical="center"/>
    </xf>
    <xf numFmtId="0" fontId="32" fillId="8" borderId="0" xfId="0" applyFont="1" applyFill="1" applyAlignment="1">
      <alignment horizontal="center" vertical="center"/>
    </xf>
    <xf numFmtId="0" fontId="32" fillId="8" borderId="0" xfId="0" applyNumberFormat="1" applyFont="1" applyFill="1" applyAlignment="1">
      <alignment horizontal="center" vertical="center"/>
    </xf>
    <xf numFmtId="0" fontId="32" fillId="9" borderId="0" xfId="0" applyNumberFormat="1" applyFont="1" applyFill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3" fillId="10" borderId="0" xfId="0" applyNumberFormat="1" applyFont="1" applyFill="1" applyAlignment="1">
      <alignment horizontal="center" vertical="center"/>
    </xf>
    <xf numFmtId="0" fontId="33" fillId="10" borderId="0" xfId="0" applyFont="1" applyFill="1" applyAlignment="1">
      <alignment horizontal="center" vertical="center"/>
    </xf>
    <xf numFmtId="3" fontId="30" fillId="0" borderId="0" xfId="0" applyNumberFormat="1" applyFont="1" applyFill="1" applyAlignment="1">
      <alignment horizontal="center" vertical="center"/>
    </xf>
    <xf numFmtId="16" fontId="2" fillId="0" borderId="1" xfId="0" applyNumberFormat="1" applyFont="1" applyBorder="1" applyAlignment="1" applyProtection="1">
      <alignment horizontal="center" vertical="center"/>
      <protection hidden="1"/>
    </xf>
    <xf numFmtId="166" fontId="14" fillId="5" borderId="6" xfId="3" applyNumberFormat="1" applyFont="1" applyFill="1" applyBorder="1" applyAlignment="1" applyProtection="1">
      <alignment horizontal="center" vertical="center"/>
    </xf>
    <xf numFmtId="0" fontId="13" fillId="5" borderId="6" xfId="3" applyFont="1" applyFill="1" applyBorder="1" applyAlignment="1" applyProtection="1">
      <alignment horizontal="right" vertical="center"/>
    </xf>
    <xf numFmtId="0" fontId="12" fillId="0" borderId="0" xfId="0" applyFont="1" applyFill="1" applyAlignment="1">
      <alignment vertical="center"/>
    </xf>
    <xf numFmtId="3" fontId="12" fillId="0" borderId="0" xfId="0" applyNumberFormat="1" applyFont="1" applyFill="1" applyAlignment="1">
      <alignment horizontal="center" vertical="center"/>
    </xf>
    <xf numFmtId="0" fontId="16" fillId="0" borderId="0" xfId="2" applyFont="1" applyFill="1" applyAlignment="1">
      <alignment horizontal="center" vertical="center"/>
    </xf>
    <xf numFmtId="0" fontId="22" fillId="0" borderId="0" xfId="0" applyFont="1" applyAlignment="1">
      <alignment horizontal="centerContinuous" vertical="center" wrapText="1"/>
    </xf>
    <xf numFmtId="0" fontId="16" fillId="11" borderId="0" xfId="2" applyFont="1" applyFill="1" applyAlignment="1">
      <alignment horizontal="center" vertical="center"/>
    </xf>
    <xf numFmtId="42" fontId="0" fillId="0" borderId="0" xfId="13" applyFont="1"/>
    <xf numFmtId="0" fontId="6" fillId="0" borderId="0" xfId="3" applyFont="1" applyFill="1" applyAlignment="1">
      <alignment horizontal="centerContinuous"/>
    </xf>
    <xf numFmtId="0" fontId="37" fillId="0" borderId="0" xfId="0" applyFont="1" applyAlignment="1">
      <alignment horizontal="center" vertical="center"/>
    </xf>
    <xf numFmtId="0" fontId="38" fillId="0" borderId="0" xfId="0" applyFont="1"/>
    <xf numFmtId="0" fontId="38" fillId="0" borderId="0" xfId="0" applyFont="1" applyAlignment="1">
      <alignment horizontal="center"/>
    </xf>
    <xf numFmtId="0" fontId="37" fillId="0" borderId="0" xfId="9" applyNumberFormat="1" applyFont="1" applyFill="1" applyAlignment="1">
      <alignment horizontal="center" vertical="center"/>
    </xf>
    <xf numFmtId="42" fontId="37" fillId="0" borderId="0" xfId="13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7" fillId="0" borderId="0" xfId="0" applyNumberFormat="1" applyFont="1" applyAlignment="1">
      <alignment horizontal="center" vertical="center"/>
    </xf>
    <xf numFmtId="42" fontId="37" fillId="0" borderId="0" xfId="0" applyNumberFormat="1" applyFont="1" applyAlignment="1">
      <alignment horizontal="center" vertical="center"/>
    </xf>
    <xf numFmtId="0" fontId="39" fillId="0" borderId="0" xfId="0" applyFont="1" applyAlignment="1">
      <alignment horizontal="center"/>
    </xf>
    <xf numFmtId="0" fontId="39" fillId="0" borderId="0" xfId="0" applyFont="1" applyAlignment="1">
      <alignment vertical="center"/>
    </xf>
    <xf numFmtId="0" fontId="39" fillId="0" borderId="0" xfId="0" applyNumberFormat="1" applyFont="1" applyAlignment="1">
      <alignment horizontal="center" vertical="center"/>
    </xf>
    <xf numFmtId="0" fontId="0" fillId="0" borderId="0" xfId="0"/>
    <xf numFmtId="0" fontId="12" fillId="0" borderId="0" xfId="0" applyFont="1" applyFill="1" applyAlignment="1">
      <alignment vertical="center"/>
    </xf>
    <xf numFmtId="0" fontId="37" fillId="0" borderId="0" xfId="0" applyFont="1" applyAlignment="1">
      <alignment horizontal="center" vertical="center"/>
    </xf>
    <xf numFmtId="0" fontId="37" fillId="0" borderId="0" xfId="0" applyFont="1" applyFill="1" applyAlignment="1">
      <alignment vertical="center"/>
    </xf>
    <xf numFmtId="0" fontId="13" fillId="5" borderId="6" xfId="3" applyFont="1" applyFill="1" applyBorder="1" applyAlignment="1" applyProtection="1">
      <alignment vertical="center"/>
      <protection locked="0"/>
    </xf>
    <xf numFmtId="0" fontId="44" fillId="0" borderId="0" xfId="0" applyFont="1" applyFill="1" applyAlignment="1">
      <alignment vertical="center"/>
    </xf>
    <xf numFmtId="3" fontId="44" fillId="0" borderId="0" xfId="0" applyNumberFormat="1" applyFont="1" applyFill="1" applyAlignment="1">
      <alignment horizontal="center" vertical="center"/>
    </xf>
    <xf numFmtId="0" fontId="45" fillId="0" borderId="0" xfId="2" applyFont="1" applyFill="1" applyAlignment="1">
      <alignment horizontal="center" vertical="center"/>
    </xf>
    <xf numFmtId="0" fontId="44" fillId="0" borderId="0" xfId="0" applyNumberFormat="1" applyFont="1" applyFill="1" applyAlignment="1">
      <alignment horizontal="center" vertical="center"/>
    </xf>
    <xf numFmtId="0" fontId="44" fillId="0" borderId="0" xfId="0" applyFont="1" applyFill="1" applyAlignment="1">
      <alignment horizontal="center" vertical="center"/>
    </xf>
    <xf numFmtId="165" fontId="44" fillId="0" borderId="0" xfId="1" applyNumberFormat="1" applyFont="1" applyFill="1" applyAlignment="1">
      <alignment horizontal="center" vertical="center"/>
    </xf>
    <xf numFmtId="0" fontId="47" fillId="0" borderId="0" xfId="0" applyFont="1" applyFill="1" applyAlignment="1">
      <alignment vertical="center"/>
    </xf>
    <xf numFmtId="3" fontId="47" fillId="0" borderId="0" xfId="0" applyNumberFormat="1" applyFont="1" applyFill="1" applyAlignment="1">
      <alignment horizontal="center" vertical="center"/>
    </xf>
    <xf numFmtId="0" fontId="48" fillId="0" borderId="0" xfId="2" applyFont="1" applyFill="1" applyAlignment="1">
      <alignment horizontal="center" vertical="center"/>
    </xf>
    <xf numFmtId="0" fontId="47" fillId="0" borderId="0" xfId="0" applyNumberFormat="1" applyFont="1" applyFill="1" applyAlignment="1">
      <alignment horizontal="center" vertical="center"/>
    </xf>
    <xf numFmtId="0" fontId="47" fillId="0" borderId="0" xfId="0" applyFont="1" applyFill="1" applyAlignment="1">
      <alignment horizontal="center" vertical="center"/>
    </xf>
    <xf numFmtId="0" fontId="47" fillId="0" borderId="0" xfId="0" applyNumberFormat="1" applyFont="1" applyFill="1" applyAlignment="1">
      <alignment vertical="center"/>
    </xf>
    <xf numFmtId="0" fontId="46" fillId="0" borderId="0" xfId="0" applyNumberFormat="1" applyFont="1" applyFill="1" applyAlignment="1">
      <alignment horizontal="center" vertical="center"/>
    </xf>
    <xf numFmtId="165" fontId="47" fillId="0" borderId="0" xfId="1" applyNumberFormat="1" applyFont="1" applyFill="1" applyAlignment="1">
      <alignment horizontal="center" vertical="center"/>
    </xf>
    <xf numFmtId="0" fontId="46" fillId="0" borderId="0" xfId="0" applyFont="1" applyFill="1" applyAlignment="1">
      <alignment horizontal="center" vertical="center"/>
    </xf>
    <xf numFmtId="14" fontId="6" fillId="0" borderId="0" xfId="3" applyNumberFormat="1" applyFont="1" applyFill="1" applyBorder="1" applyAlignment="1" applyProtection="1">
      <alignment horizontal="left" vertical="center"/>
    </xf>
    <xf numFmtId="0" fontId="37" fillId="0" borderId="0" xfId="13" applyNumberFormat="1" applyFont="1" applyAlignment="1">
      <alignment horizontal="center" vertical="center"/>
    </xf>
    <xf numFmtId="0" fontId="50" fillId="0" borderId="0" xfId="0" applyFont="1" applyFill="1" applyAlignment="1">
      <alignment vertical="center"/>
    </xf>
    <xf numFmtId="14" fontId="16" fillId="0" borderId="0" xfId="2" applyNumberFormat="1" applyFont="1" applyFill="1" applyAlignment="1">
      <alignment horizontal="center" vertical="center"/>
    </xf>
    <xf numFmtId="14" fontId="45" fillId="0" borderId="0" xfId="2" applyNumberFormat="1" applyFont="1" applyFill="1" applyAlignment="1">
      <alignment horizontal="center" vertical="center"/>
    </xf>
    <xf numFmtId="14" fontId="48" fillId="0" borderId="0" xfId="2" applyNumberFormat="1" applyFont="1" applyFill="1" applyAlignment="1">
      <alignment horizontal="center" vertical="center"/>
    </xf>
    <xf numFmtId="14" fontId="28" fillId="0" borderId="0" xfId="2" applyNumberFormat="1" applyFont="1" applyFill="1" applyAlignment="1">
      <alignment horizontal="center" vertical="center"/>
    </xf>
    <xf numFmtId="0" fontId="51" fillId="9" borderId="0" xfId="0" applyFont="1" applyFill="1" applyAlignment="1">
      <alignment horizontal="center" vertical="center"/>
    </xf>
    <xf numFmtId="0" fontId="52" fillId="9" borderId="0" xfId="0" applyFont="1" applyFill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5" fillId="9" borderId="0" xfId="0" applyFont="1" applyFill="1" applyAlignment="1">
      <alignment horizontal="center" vertical="center"/>
    </xf>
    <xf numFmtId="14" fontId="56" fillId="0" borderId="0" xfId="2" applyNumberFormat="1" applyFont="1" applyFill="1" applyAlignment="1">
      <alignment horizontal="center" vertical="center"/>
    </xf>
    <xf numFmtId="0" fontId="50" fillId="0" borderId="0" xfId="0" applyNumberFormat="1" applyFont="1" applyFill="1" applyAlignment="1">
      <alignment horizontal="center" vertical="center"/>
    </xf>
    <xf numFmtId="0" fontId="50" fillId="0" borderId="0" xfId="0" applyFont="1" applyFill="1" applyAlignment="1">
      <alignment horizontal="center" vertical="center"/>
    </xf>
    <xf numFmtId="0" fontId="50" fillId="0" borderId="0" xfId="0" applyNumberFormat="1" applyFont="1" applyFill="1" applyAlignment="1">
      <alignment vertical="center"/>
    </xf>
    <xf numFmtId="0" fontId="57" fillId="0" borderId="0" xfId="0" applyNumberFormat="1" applyFont="1" applyFill="1" applyAlignment="1">
      <alignment horizontal="center" vertical="center"/>
    </xf>
    <xf numFmtId="165" fontId="50" fillId="0" borderId="0" xfId="1" applyNumberFormat="1" applyFont="1" applyFill="1" applyAlignment="1">
      <alignment horizontal="center" vertical="center"/>
    </xf>
    <xf numFmtId="0" fontId="12" fillId="0" borderId="0" xfId="0" applyNumberFormat="1" applyFont="1" applyFill="1" applyAlignment="1">
      <alignment horizontal="center" vertical="center"/>
    </xf>
    <xf numFmtId="0" fontId="41" fillId="0" borderId="0" xfId="0" applyFont="1" applyFill="1" applyBorder="1" applyAlignment="1">
      <alignment horizontal="left" vertical="center"/>
    </xf>
    <xf numFmtId="0" fontId="42" fillId="0" borderId="0" xfId="0" applyFont="1" applyFill="1" applyBorder="1" applyAlignment="1">
      <alignment horizontal="left" vertical="center"/>
    </xf>
    <xf numFmtId="0" fontId="42" fillId="0" borderId="0" xfId="0" applyFont="1" applyFill="1" applyBorder="1" applyAlignment="1">
      <alignment horizontal="center" vertical="center"/>
    </xf>
    <xf numFmtId="0" fontId="60" fillId="0" borderId="0" xfId="0" applyFont="1" applyFill="1"/>
    <xf numFmtId="0" fontId="13" fillId="5" borderId="6" xfId="3" applyFont="1" applyFill="1" applyBorder="1" applyAlignment="1" applyProtection="1">
      <alignment horizontal="center" vertical="center"/>
      <protection locked="0"/>
    </xf>
    <xf numFmtId="0" fontId="6" fillId="0" borderId="0" xfId="3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165" fontId="12" fillId="0" borderId="9" xfId="1" applyNumberFormat="1" applyFont="1" applyBorder="1" applyAlignment="1">
      <alignment vertical="center"/>
    </xf>
    <xf numFmtId="0" fontId="19" fillId="0" borderId="7" xfId="0" applyNumberFormat="1" applyFont="1" applyBorder="1" applyAlignment="1">
      <alignment horizontal="center" vertical="center"/>
    </xf>
    <xf numFmtId="0" fontId="15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7" xfId="0" applyFont="1" applyBorder="1" applyAlignment="1">
      <alignment horizontal="left" vertical="center"/>
    </xf>
    <xf numFmtId="164" fontId="15" fillId="0" borderId="7" xfId="1" applyNumberFormat="1" applyFont="1" applyBorder="1" applyAlignment="1">
      <alignment horizontal="center" vertical="center"/>
    </xf>
    <xf numFmtId="49" fontId="31" fillId="7" borderId="7" xfId="0" applyNumberFormat="1" applyFont="1" applyFill="1" applyBorder="1" applyAlignment="1">
      <alignment horizontal="center" vertical="center" wrapText="1"/>
    </xf>
    <xf numFmtId="0" fontId="31" fillId="7" borderId="8" xfId="0" applyFont="1" applyFill="1" applyBorder="1" applyAlignment="1">
      <alignment horizontal="center" vertical="center" wrapText="1"/>
    </xf>
    <xf numFmtId="49" fontId="31" fillId="7" borderId="8" xfId="0" applyNumberFormat="1" applyFont="1" applyFill="1" applyBorder="1" applyAlignment="1">
      <alignment horizontal="center" vertical="center" wrapText="1"/>
    </xf>
    <xf numFmtId="14" fontId="31" fillId="7" borderId="8" xfId="0" applyNumberFormat="1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/>
    </xf>
    <xf numFmtId="0" fontId="49" fillId="0" borderId="0" xfId="0" applyFont="1" applyFill="1" applyBorder="1" applyAlignment="1">
      <alignment horizontal="left" vertical="center"/>
    </xf>
    <xf numFmtId="49" fontId="11" fillId="14" borderId="12" xfId="0" applyNumberFormat="1" applyFont="1" applyFill="1" applyBorder="1" applyAlignment="1">
      <alignment horizontal="center" vertical="center" wrapText="1"/>
    </xf>
    <xf numFmtId="0" fontId="11" fillId="14" borderId="12" xfId="0" applyFont="1" applyFill="1" applyBorder="1" applyAlignment="1">
      <alignment horizontal="center" vertical="center" wrapText="1"/>
    </xf>
    <xf numFmtId="49" fontId="11" fillId="14" borderId="13" xfId="0" applyNumberFormat="1" applyFont="1" applyFill="1" applyBorder="1" applyAlignment="1">
      <alignment horizontal="center" vertical="center" wrapText="1"/>
    </xf>
    <xf numFmtId="0" fontId="62" fillId="14" borderId="9" xfId="0" applyFont="1" applyFill="1" applyBorder="1" applyAlignment="1">
      <alignment horizontal="center" vertical="center" wrapText="1"/>
    </xf>
    <xf numFmtId="0" fontId="64" fillId="0" borderId="9" xfId="0" applyFont="1" applyBorder="1" applyAlignment="1">
      <alignment horizontal="center" vertical="center"/>
    </xf>
    <xf numFmtId="167" fontId="0" fillId="0" borderId="0" xfId="0" applyNumberFormat="1"/>
    <xf numFmtId="0" fontId="63" fillId="4" borderId="9" xfId="0" applyFont="1" applyFill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left" vertical="center"/>
      <protection locked="0"/>
    </xf>
    <xf numFmtId="0" fontId="50" fillId="0" borderId="9" xfId="0" applyFont="1" applyBorder="1" applyAlignment="1" applyProtection="1">
      <alignment horizontal="left" vertical="center"/>
      <protection locked="0"/>
    </xf>
    <xf numFmtId="0" fontId="12" fillId="0" borderId="9" xfId="0" applyFont="1" applyBorder="1" applyAlignment="1" applyProtection="1">
      <alignment horizontal="center" vertical="distributed"/>
      <protection locked="0"/>
    </xf>
    <xf numFmtId="0" fontId="50" fillId="0" borderId="11" xfId="0" applyFont="1" applyBorder="1" applyAlignment="1" applyProtection="1">
      <alignment horizontal="left" vertical="center"/>
      <protection locked="0"/>
    </xf>
    <xf numFmtId="0" fontId="0" fillId="13" borderId="10" xfId="0" applyFont="1" applyFill="1" applyBorder="1" applyAlignment="1" applyProtection="1">
      <alignment horizontal="left" vertical="center"/>
      <protection locked="0"/>
    </xf>
    <xf numFmtId="0" fontId="12" fillId="0" borderId="9" xfId="0" applyFont="1" applyBorder="1" applyAlignment="1">
      <alignment vertical="center"/>
    </xf>
    <xf numFmtId="14" fontId="12" fillId="0" borderId="9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12" fillId="0" borderId="14" xfId="0" applyFont="1" applyBorder="1" applyAlignment="1">
      <alignment vertical="center"/>
    </xf>
    <xf numFmtId="3" fontId="12" fillId="0" borderId="14" xfId="0" applyNumberFormat="1" applyFont="1" applyBorder="1" applyAlignment="1">
      <alignment horizontal="right" vertical="center"/>
    </xf>
    <xf numFmtId="14" fontId="16" fillId="0" borderId="14" xfId="2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4" xfId="0" applyNumberFormat="1" applyFont="1" applyBorder="1" applyAlignment="1">
      <alignment vertical="center"/>
    </xf>
    <xf numFmtId="165" fontId="12" fillId="0" borderId="14" xfId="1" applyNumberFormat="1" applyFont="1" applyBorder="1" applyAlignment="1">
      <alignment horizontal="center" vertical="center"/>
    </xf>
    <xf numFmtId="0" fontId="12" fillId="0" borderId="16" xfId="0" applyFont="1" applyBorder="1" applyAlignment="1">
      <alignment vertical="center"/>
    </xf>
    <xf numFmtId="0" fontId="33" fillId="0" borderId="14" xfId="0" applyNumberFormat="1" applyFont="1" applyBorder="1" applyAlignment="1">
      <alignment horizontal="center" vertical="center"/>
    </xf>
    <xf numFmtId="14" fontId="16" fillId="11" borderId="14" xfId="2" applyNumberFormat="1" applyFont="1" applyFill="1" applyBorder="1" applyAlignment="1">
      <alignment horizontal="center" vertical="center"/>
    </xf>
    <xf numFmtId="0" fontId="65" fillId="12" borderId="14" xfId="0" applyFont="1" applyFill="1" applyBorder="1" applyAlignment="1">
      <alignment horizontal="center" vertical="center"/>
    </xf>
    <xf numFmtId="0" fontId="66" fillId="0" borderId="14" xfId="0" applyFont="1" applyBorder="1" applyAlignment="1">
      <alignment vertical="center"/>
    </xf>
    <xf numFmtId="3" fontId="66" fillId="0" borderId="14" xfId="0" applyNumberFormat="1" applyFont="1" applyBorder="1" applyAlignment="1">
      <alignment horizontal="right" vertical="center"/>
    </xf>
    <xf numFmtId="14" fontId="67" fillId="0" borderId="14" xfId="2" applyNumberFormat="1" applyFont="1" applyBorder="1" applyAlignment="1">
      <alignment horizontal="center" vertical="center"/>
    </xf>
    <xf numFmtId="0" fontId="65" fillId="0" borderId="14" xfId="0" applyNumberFormat="1" applyFont="1" applyBorder="1" applyAlignment="1">
      <alignment horizontal="center" vertical="center"/>
    </xf>
    <xf numFmtId="165" fontId="66" fillId="0" borderId="14" xfId="1" applyNumberFormat="1" applyFont="1" applyBorder="1" applyAlignment="1">
      <alignment horizontal="center" vertical="center"/>
    </xf>
    <xf numFmtId="0" fontId="66" fillId="0" borderId="16" xfId="0" applyNumberFormat="1" applyFont="1" applyBorder="1" applyAlignment="1">
      <alignment vertical="center"/>
    </xf>
    <xf numFmtId="0" fontId="12" fillId="0" borderId="16" xfId="0" applyFont="1" applyBorder="1" applyAlignment="1">
      <alignment horizontal="center" vertical="center" wrapText="1"/>
    </xf>
    <xf numFmtId="0" fontId="12" fillId="0" borderId="16" xfId="0" applyNumberFormat="1" applyFont="1" applyBorder="1" applyAlignment="1">
      <alignment vertical="center"/>
    </xf>
    <xf numFmtId="0" fontId="12" fillId="11" borderId="14" xfId="0" applyNumberFormat="1" applyFont="1" applyFill="1" applyBorder="1" applyAlignment="1">
      <alignment vertical="center"/>
    </xf>
    <xf numFmtId="0" fontId="65" fillId="0" borderId="14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6" fillId="0" borderId="14" xfId="0" applyNumberFormat="1" applyFont="1" applyBorder="1" applyAlignment="1">
      <alignment vertical="center"/>
    </xf>
    <xf numFmtId="0" fontId="12" fillId="11" borderId="14" xfId="0" applyFont="1" applyFill="1" applyBorder="1" applyAlignment="1">
      <alignment horizontal="left" vertical="center"/>
    </xf>
    <xf numFmtId="0" fontId="58" fillId="0" borderId="14" xfId="0" applyFont="1" applyBorder="1" applyAlignment="1">
      <alignment horizontal="center" vertical="center"/>
    </xf>
    <xf numFmtId="0" fontId="59" fillId="0" borderId="14" xfId="0" applyFont="1" applyBorder="1" applyAlignment="1">
      <alignment horizontal="center" vertical="center"/>
    </xf>
    <xf numFmtId="0" fontId="66" fillId="0" borderId="17" xfId="0" applyFont="1" applyBorder="1" applyAlignment="1">
      <alignment vertical="center"/>
    </xf>
    <xf numFmtId="3" fontId="66" fillId="0" borderId="17" xfId="0" applyNumberFormat="1" applyFont="1" applyBorder="1" applyAlignment="1">
      <alignment horizontal="right" vertical="center"/>
    </xf>
    <xf numFmtId="14" fontId="67" fillId="0" borderId="17" xfId="2" applyNumberFormat="1" applyFont="1" applyBorder="1" applyAlignment="1">
      <alignment horizontal="center" vertical="center"/>
    </xf>
    <xf numFmtId="0" fontId="12" fillId="0" borderId="17" xfId="0" applyNumberFormat="1" applyFont="1" applyBorder="1" applyAlignment="1">
      <alignment vertical="center"/>
    </xf>
    <xf numFmtId="0" fontId="65" fillId="0" borderId="17" xfId="0" applyNumberFormat="1" applyFont="1" applyBorder="1" applyAlignment="1">
      <alignment horizontal="center" vertical="center"/>
    </xf>
    <xf numFmtId="165" fontId="66" fillId="0" borderId="17" xfId="1" applyNumberFormat="1" applyFont="1" applyBorder="1" applyAlignment="1">
      <alignment horizontal="center" vertical="center"/>
    </xf>
    <xf numFmtId="0" fontId="66" fillId="0" borderId="16" xfId="0" applyFont="1" applyBorder="1" applyAlignment="1">
      <alignment vertical="center"/>
    </xf>
    <xf numFmtId="42" fontId="37" fillId="0" borderId="0" xfId="13" applyNumberFormat="1" applyFont="1" applyAlignment="1">
      <alignment horizontal="center" vertical="center"/>
    </xf>
    <xf numFmtId="0" fontId="69" fillId="0" borderId="9" xfId="0" applyFont="1" applyBorder="1" applyAlignment="1" applyProtection="1">
      <alignment horizontal="left" vertical="center"/>
      <protection locked="0"/>
    </xf>
    <xf numFmtId="0" fontId="12" fillId="11" borderId="14" xfId="0" applyFont="1" applyFill="1" applyBorder="1" applyAlignment="1">
      <alignment vertical="center"/>
    </xf>
    <xf numFmtId="0" fontId="33" fillId="0" borderId="14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vertical="center"/>
    </xf>
    <xf numFmtId="3" fontId="12" fillId="0" borderId="14" xfId="0" applyNumberFormat="1" applyFont="1" applyFill="1" applyBorder="1" applyAlignment="1">
      <alignment horizontal="right" vertical="center"/>
    </xf>
    <xf numFmtId="14" fontId="16" fillId="0" borderId="14" xfId="2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14" xfId="0" applyNumberFormat="1" applyFont="1" applyFill="1" applyBorder="1" applyAlignment="1">
      <alignment vertical="center"/>
    </xf>
    <xf numFmtId="0" fontId="33" fillId="0" borderId="14" xfId="0" applyNumberFormat="1" applyFont="1" applyFill="1" applyBorder="1" applyAlignment="1">
      <alignment horizontal="center" vertical="center"/>
    </xf>
    <xf numFmtId="165" fontId="12" fillId="0" borderId="14" xfId="1" applyNumberFormat="1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vertical="center"/>
    </xf>
    <xf numFmtId="0" fontId="15" fillId="0" borderId="0" xfId="0" applyFont="1" applyFill="1"/>
    <xf numFmtId="0" fontId="17" fillId="0" borderId="0" xfId="0" applyFont="1" applyFill="1" applyBorder="1" applyAlignment="1">
      <alignment horizontal="left" vertical="center"/>
    </xf>
    <xf numFmtId="49" fontId="72" fillId="0" borderId="0" xfId="0" applyNumberFormat="1" applyFont="1" applyFill="1" applyBorder="1" applyAlignment="1">
      <alignment horizontal="center" vertical="center" wrapText="1"/>
    </xf>
    <xf numFmtId="0" fontId="71" fillId="0" borderId="0" xfId="3" applyFont="1" applyFill="1" applyBorder="1" applyAlignment="1"/>
    <xf numFmtId="0" fontId="0" fillId="0" borderId="0" xfId="0" applyFont="1" applyFill="1" applyBorder="1" applyAlignment="1">
      <alignment wrapText="1"/>
    </xf>
    <xf numFmtId="3" fontId="19" fillId="0" borderId="0" xfId="0" applyNumberFormat="1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19" fillId="0" borderId="0" xfId="0" applyNumberFormat="1" applyFont="1" applyFill="1" applyBorder="1" applyAlignment="1">
      <alignment vertical="center"/>
    </xf>
    <xf numFmtId="164" fontId="15" fillId="0" borderId="0" xfId="1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left" vertical="center" shrinkToFit="1"/>
    </xf>
    <xf numFmtId="0" fontId="12" fillId="0" borderId="17" xfId="0" applyFont="1" applyBorder="1" applyAlignment="1">
      <alignment vertical="center"/>
    </xf>
    <xf numFmtId="3" fontId="12" fillId="0" borderId="17" xfId="0" applyNumberFormat="1" applyFont="1" applyBorder="1" applyAlignment="1">
      <alignment horizontal="right" vertical="center"/>
    </xf>
    <xf numFmtId="14" fontId="16" fillId="0" borderId="17" xfId="2" applyNumberFormat="1" applyFont="1" applyBorder="1" applyAlignment="1">
      <alignment horizontal="center" vertical="center"/>
    </xf>
    <xf numFmtId="0" fontId="33" fillId="0" borderId="17" xfId="0" applyNumberFormat="1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165" fontId="12" fillId="0" borderId="17" xfId="1" applyNumberFormat="1" applyFont="1" applyBorder="1" applyAlignment="1">
      <alignment horizontal="center" vertical="center"/>
    </xf>
    <xf numFmtId="0" fontId="17" fillId="0" borderId="7" xfId="0" applyFont="1" applyBorder="1" applyAlignment="1" applyProtection="1">
      <alignment horizontal="left" vertical="center" shrinkToFit="1"/>
      <protection locked="0"/>
    </xf>
    <xf numFmtId="0" fontId="19" fillId="12" borderId="7" xfId="0" applyNumberFormat="1" applyFont="1" applyFill="1" applyBorder="1" applyAlignment="1" applyProtection="1">
      <alignment vertical="center"/>
      <protection locked="0"/>
    </xf>
    <xf numFmtId="0" fontId="19" fillId="12" borderId="7" xfId="0" applyFont="1" applyFill="1" applyBorder="1" applyAlignment="1" applyProtection="1">
      <alignment horizontal="left" vertical="center"/>
      <protection locked="0"/>
    </xf>
    <xf numFmtId="0" fontId="43" fillId="0" borderId="7" xfId="0" applyFont="1" applyFill="1" applyBorder="1" applyAlignment="1" applyProtection="1">
      <alignment horizontal="center" vertical="center"/>
      <protection locked="0"/>
    </xf>
    <xf numFmtId="14" fontId="67" fillId="11" borderId="14" xfId="2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1" xfId="0" applyBorder="1" applyProtection="1"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 vertical="center"/>
      <protection hidden="1"/>
    </xf>
    <xf numFmtId="0" fontId="12" fillId="0" borderId="0" xfId="0" applyFont="1" applyAlignment="1">
      <alignment horizontal="center" vertical="center" wrapText="1"/>
    </xf>
    <xf numFmtId="0" fontId="64" fillId="0" borderId="9" xfId="0" applyFont="1" applyBorder="1" applyAlignment="1">
      <alignment horizontal="center" vertical="center"/>
    </xf>
    <xf numFmtId="0" fontId="63" fillId="4" borderId="9" xfId="0" applyFont="1" applyFill="1" applyBorder="1" applyAlignment="1" applyProtection="1">
      <alignment horizontal="center" vertical="center"/>
      <protection locked="0"/>
    </xf>
    <xf numFmtId="0" fontId="0" fillId="13" borderId="10" xfId="0" applyFont="1" applyFill="1" applyBorder="1" applyAlignment="1" applyProtection="1">
      <alignment horizontal="left" vertical="center"/>
      <protection locked="0"/>
    </xf>
    <xf numFmtId="0" fontId="12" fillId="0" borderId="9" xfId="0" applyFont="1" applyBorder="1" applyAlignment="1">
      <alignment vertical="center"/>
    </xf>
    <xf numFmtId="14" fontId="12" fillId="0" borderId="9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68" fillId="15" borderId="14" xfId="0" applyFont="1" applyFill="1" applyBorder="1" applyAlignment="1">
      <alignment horizontal="center" vertical="center" wrapText="1"/>
    </xf>
    <xf numFmtId="0" fontId="68" fillId="15" borderId="15" xfId="0" applyFont="1" applyFill="1" applyBorder="1" applyAlignment="1">
      <alignment horizontal="center" vertical="center" wrapText="1"/>
    </xf>
    <xf numFmtId="0" fontId="68" fillId="15" borderId="18" xfId="0" applyFont="1" applyFill="1" applyBorder="1" applyAlignment="1">
      <alignment horizontal="center" vertical="center" wrapText="1"/>
    </xf>
    <xf numFmtId="3" fontId="12" fillId="0" borderId="14" xfId="0" applyNumberFormat="1" applyFont="1" applyBorder="1" applyAlignment="1">
      <alignment horizontal="right" vertical="center"/>
    </xf>
    <xf numFmtId="0" fontId="12" fillId="0" borderId="14" xfId="0" applyNumberFormat="1" applyFont="1" applyBorder="1" applyAlignment="1">
      <alignment vertical="center"/>
    </xf>
    <xf numFmtId="3" fontId="19" fillId="12" borderId="7" xfId="0" applyNumberFormat="1" applyFont="1" applyFill="1" applyBorder="1" applyAlignment="1" applyProtection="1">
      <alignment horizontal="left" vertical="center"/>
      <protection locked="0"/>
    </xf>
    <xf numFmtId="3" fontId="19" fillId="12" borderId="7" xfId="0" applyNumberFormat="1" applyFont="1" applyFill="1" applyBorder="1" applyAlignment="1" applyProtection="1">
      <alignment horizontal="right" vertical="center"/>
      <protection locked="0"/>
    </xf>
    <xf numFmtId="14" fontId="19" fillId="12" borderId="7" xfId="0" applyNumberFormat="1" applyFont="1" applyFill="1" applyBorder="1" applyAlignment="1" applyProtection="1">
      <alignment horizontal="center" vertical="center"/>
      <protection locked="0"/>
    </xf>
    <xf numFmtId="0" fontId="43" fillId="0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29" fillId="0" borderId="0" xfId="0" applyFont="1" applyAlignment="1"/>
    <xf numFmtId="0" fontId="22" fillId="0" borderId="0" xfId="0" applyFont="1" applyAlignment="1">
      <alignment horizontal="center" vertical="center"/>
    </xf>
    <xf numFmtId="0" fontId="7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14" fontId="0" fillId="0" borderId="0" xfId="0" applyNumberFormat="1" applyAlignment="1"/>
    <xf numFmtId="0" fontId="23" fillId="0" borderId="0" xfId="0" applyFont="1" applyAlignment="1">
      <alignment horizontal="center" vertical="top"/>
    </xf>
    <xf numFmtId="0" fontId="61" fillId="0" borderId="0" xfId="0" applyFont="1" applyAlignment="1">
      <alignment horizontal="center" vertical="top"/>
    </xf>
    <xf numFmtId="0" fontId="13" fillId="5" borderId="2" xfId="3" applyFont="1" applyFill="1" applyBorder="1" applyAlignment="1" applyProtection="1">
      <alignment horizontal="left" vertical="center" indent="1"/>
      <protection locked="0"/>
    </xf>
    <xf numFmtId="0" fontId="13" fillId="5" borderId="6" xfId="3" applyFont="1" applyFill="1" applyBorder="1" applyAlignment="1" applyProtection="1">
      <alignment horizontal="left" vertical="center" indent="1"/>
      <protection locked="0"/>
    </xf>
    <xf numFmtId="0" fontId="13" fillId="5" borderId="6" xfId="3" applyFont="1" applyFill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 wrapText="1"/>
    </xf>
    <xf numFmtId="166" fontId="14" fillId="5" borderId="6" xfId="3" applyNumberFormat="1" applyFont="1" applyFill="1" applyBorder="1" applyAlignment="1" applyProtection="1">
      <alignment horizontal="center" vertical="center"/>
    </xf>
    <xf numFmtId="0" fontId="13" fillId="5" borderId="2" xfId="3" applyFont="1" applyFill="1" applyBorder="1" applyAlignment="1" applyProtection="1">
      <alignment horizontal="left" vertical="center"/>
      <protection locked="0"/>
    </xf>
    <xf numFmtId="0" fontId="13" fillId="5" borderId="6" xfId="3" applyFont="1" applyFill="1" applyBorder="1" applyAlignment="1" applyProtection="1">
      <alignment horizontal="left" vertical="center"/>
      <protection locked="0"/>
    </xf>
    <xf numFmtId="0" fontId="2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5" fillId="11" borderId="0" xfId="0" applyFont="1" applyFill="1" applyAlignment="1">
      <alignment horizontal="center" vertical="center"/>
    </xf>
    <xf numFmtId="0" fontId="2" fillId="0" borderId="3" xfId="0" applyFont="1" applyBorder="1" applyAlignment="1" applyProtection="1">
      <alignment horizontal="center" vertical="center"/>
      <protection hidden="1"/>
    </xf>
    <xf numFmtId="0" fontId="2" fillId="0" borderId="4" xfId="0" applyFont="1" applyBorder="1" applyAlignment="1" applyProtection="1">
      <alignment horizontal="center" vertical="center"/>
      <protection hidden="1"/>
    </xf>
    <xf numFmtId="0" fontId="2" fillId="0" borderId="5" xfId="0" applyFont="1" applyBorder="1" applyAlignment="1" applyProtection="1">
      <alignment horizontal="center" vertical="center"/>
      <protection hidden="1"/>
    </xf>
    <xf numFmtId="0" fontId="21" fillId="6" borderId="2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16" fontId="2" fillId="0" borderId="1" xfId="0" applyNumberFormat="1" applyFont="1" applyBorder="1" applyAlignment="1" applyProtection="1">
      <alignment horizontal="center" vertical="center"/>
      <protection hidden="1"/>
    </xf>
  </cellXfs>
  <cellStyles count="10573">
    <cellStyle name="Énfasis2" xfId="3" builtinId="33"/>
    <cellStyle name="Millares [0]" xfId="9" builtinId="6"/>
    <cellStyle name="Millares [0] 10" xfId="673" xr:uid="{B183CEAC-9D77-42C9-9B32-9AC45B3B4251}"/>
    <cellStyle name="Millares [0] 10 2" xfId="1994" xr:uid="{823ABE3A-8CE3-43B8-BC82-6BE7C806A789}"/>
    <cellStyle name="Millares [0] 10 2 2" xfId="4635" xr:uid="{81DF4220-0CB2-4CD4-AF10-BFA356D4B106}"/>
    <cellStyle name="Millares [0] 10 2 2 2" xfId="9915" xr:uid="{E6B79511-D2EA-4213-B20B-35E9F1E98316}"/>
    <cellStyle name="Millares [0] 10 2 3" xfId="7275" xr:uid="{164B906C-CE04-4036-BC39-40415EE88831}"/>
    <cellStyle name="Millares [0] 10 3" xfId="3315" xr:uid="{3C551587-449B-49BA-B9BF-5727706F55F9}"/>
    <cellStyle name="Millares [0] 10 3 2" xfId="8595" xr:uid="{2993D5DB-0261-4620-80E4-BA56CB9C27B0}"/>
    <cellStyle name="Millares [0] 10 4" xfId="5955" xr:uid="{EA267488-C6A6-48E3-AC9F-D7C1ED1A60C8}"/>
    <cellStyle name="Millares [0] 11" xfId="1334" xr:uid="{72B7F089-D4EC-4340-AD7B-552787D4CC0D}"/>
    <cellStyle name="Millares [0] 11 2" xfId="3975" xr:uid="{396EDEBC-EE5F-44F2-B682-88274AC8EEEF}"/>
    <cellStyle name="Millares [0] 11 2 2" xfId="9255" xr:uid="{38101B2A-49AD-4236-9EEB-6F8B30F75A9E}"/>
    <cellStyle name="Millares [0] 11 3" xfId="6615" xr:uid="{0A012EFC-FF0B-46F6-BA6C-0B9E82B8F4E2}"/>
    <cellStyle name="Millares [0] 12" xfId="2655" xr:uid="{39B5317C-1913-43A0-A003-68864BA700EF}"/>
    <cellStyle name="Millares [0] 12 2" xfId="7935" xr:uid="{C926BF5A-3D54-4DA9-9D12-F298AF34EB7E}"/>
    <cellStyle name="Millares [0] 13" xfId="5295" xr:uid="{1E9D7692-8003-4FA1-9F75-B7DBB4C50061}"/>
    <cellStyle name="Millares [0] 2" xfId="12" xr:uid="{A7115A2F-9445-47D2-87BA-58A6FCDF9F4A}"/>
    <cellStyle name="Millares [0] 2 10" xfId="1337" xr:uid="{F5E5C975-A35B-4C1D-86EB-0FB0A376EF9E}"/>
    <cellStyle name="Millares [0] 2 10 2" xfId="3978" xr:uid="{99CDBC0D-56C8-4BF6-AA62-E3F8D9FA36D8}"/>
    <cellStyle name="Millares [0] 2 10 2 2" xfId="9258" xr:uid="{D3DAA4E9-1725-4FD0-B8EB-C7ADBDCDEB46}"/>
    <cellStyle name="Millares [0] 2 10 3" xfId="6618" xr:uid="{83AF3AE4-8E0B-4D7F-8624-E12893273BE0}"/>
    <cellStyle name="Millares [0] 2 11" xfId="2658" xr:uid="{3E9B67EB-8EBE-43CD-922C-6BCEF40D013F}"/>
    <cellStyle name="Millares [0] 2 11 2" xfId="7938" xr:uid="{19523450-DB7C-4F4E-BD6B-8B61A3B697D5}"/>
    <cellStyle name="Millares [0] 2 12" xfId="5298" xr:uid="{34DFEE88-440C-44C4-B635-1CDAA148F47A}"/>
    <cellStyle name="Millares [0] 2 2" xfId="20" xr:uid="{69BCF157-D6AD-4DE4-A5EF-00026F4B2F4D}"/>
    <cellStyle name="Millares [0] 2 2 10" xfId="5305" xr:uid="{84A7D210-9C5D-4001-B929-566040C46C07}"/>
    <cellStyle name="Millares [0] 2 2 2" xfId="44" xr:uid="{23695516-EF22-4567-B99D-2C490162D607}"/>
    <cellStyle name="Millares [0] 2 2 2 2" xfId="95" xr:uid="{57515EEC-18B4-4C78-9C43-39C5C3EE7672}"/>
    <cellStyle name="Millares [0] 2 2 2 2 2" xfId="207" xr:uid="{EAC43C6A-A004-4D03-815B-671F28465922}"/>
    <cellStyle name="Millares [0] 2 2 2 2 2 2" xfId="537" xr:uid="{020552F6-E1F9-42C3-8902-8BED2932C1F9}"/>
    <cellStyle name="Millares [0] 2 2 2 2 2 2 2" xfId="1197" xr:uid="{A4849661-B863-4D99-B49A-E0512E3E2A6C}"/>
    <cellStyle name="Millares [0] 2 2 2 2 2 2 2 2" xfId="2518" xr:uid="{71FC6650-BCD6-441A-9405-708D489FCF3F}"/>
    <cellStyle name="Millares [0] 2 2 2 2 2 2 2 2 2" xfId="5159" xr:uid="{EB9AF51D-C99E-4C3F-B3E8-E13D03BBCA47}"/>
    <cellStyle name="Millares [0] 2 2 2 2 2 2 2 2 2 2" xfId="10439" xr:uid="{792090E5-E66C-490A-88B3-018AD0F8D56C}"/>
    <cellStyle name="Millares [0] 2 2 2 2 2 2 2 2 3" xfId="7799" xr:uid="{4008527B-BA79-4B03-B1CA-0D4A694B1230}"/>
    <cellStyle name="Millares [0] 2 2 2 2 2 2 2 3" xfId="3839" xr:uid="{215C0651-9B8A-4E31-AE9D-05C30A1A8864}"/>
    <cellStyle name="Millares [0] 2 2 2 2 2 2 2 3 2" xfId="9119" xr:uid="{34CF1A36-D4CE-4157-97DB-616A2D8265C3}"/>
    <cellStyle name="Millares [0] 2 2 2 2 2 2 2 4" xfId="6479" xr:uid="{72133D31-3455-4F95-B9A6-553389F87435}"/>
    <cellStyle name="Millares [0] 2 2 2 2 2 2 3" xfId="1858" xr:uid="{F33E38A4-D845-4A78-B4ED-7F7EBC9924B2}"/>
    <cellStyle name="Millares [0] 2 2 2 2 2 2 3 2" xfId="4499" xr:uid="{FF36DDCD-1BD4-41E8-8EFF-4CF9F97E526A}"/>
    <cellStyle name="Millares [0] 2 2 2 2 2 2 3 2 2" xfId="9779" xr:uid="{47AB236D-80AE-4993-90A7-4F551599F29A}"/>
    <cellStyle name="Millares [0] 2 2 2 2 2 2 3 3" xfId="7139" xr:uid="{4AA7D2F0-1B89-4E08-A508-C33DC44C9142}"/>
    <cellStyle name="Millares [0] 2 2 2 2 2 2 4" xfId="3179" xr:uid="{8379BBA8-2D41-47FE-9528-DBE2493A4743}"/>
    <cellStyle name="Millares [0] 2 2 2 2 2 2 4 2" xfId="8459" xr:uid="{5323C0D0-DB2F-4A62-BC2C-B174861CB58D}"/>
    <cellStyle name="Millares [0] 2 2 2 2 2 2 5" xfId="5819" xr:uid="{4F07F0D6-9A36-4799-986F-C1571C8B9584}"/>
    <cellStyle name="Millares [0] 2 2 2 2 2 3" xfId="868" xr:uid="{F192CF8C-4FC5-46D5-B458-159F41C4B0E1}"/>
    <cellStyle name="Millares [0] 2 2 2 2 2 3 2" xfId="2189" xr:uid="{2B4B0E66-96A7-43BA-8606-1D3D87E680C2}"/>
    <cellStyle name="Millares [0] 2 2 2 2 2 3 2 2" xfId="4830" xr:uid="{134938D1-2C24-44B9-9CE2-AF45A2A0E732}"/>
    <cellStyle name="Millares [0] 2 2 2 2 2 3 2 2 2" xfId="10110" xr:uid="{87604C26-9227-41AB-ABF2-B8072B9569CC}"/>
    <cellStyle name="Millares [0] 2 2 2 2 2 3 2 3" xfId="7470" xr:uid="{337213E7-300D-4277-9B08-B08AA5F53F23}"/>
    <cellStyle name="Millares [0] 2 2 2 2 2 3 3" xfId="3510" xr:uid="{5FC43F81-98A2-4222-9130-F2B056AB788B}"/>
    <cellStyle name="Millares [0] 2 2 2 2 2 3 3 2" xfId="8790" xr:uid="{7DCA881E-F4F2-4057-B48F-5D9F98B05DBD}"/>
    <cellStyle name="Millares [0] 2 2 2 2 2 3 4" xfId="6150" xr:uid="{4CAB5008-461D-4B58-BCDB-80B053BAF300}"/>
    <cellStyle name="Millares [0] 2 2 2 2 2 4" xfId="1529" xr:uid="{670690F3-C622-478C-ABAB-6A439F440545}"/>
    <cellStyle name="Millares [0] 2 2 2 2 2 4 2" xfId="4170" xr:uid="{24997620-84DA-4D1C-837D-BD1AB91DDA1D}"/>
    <cellStyle name="Millares [0] 2 2 2 2 2 4 2 2" xfId="9450" xr:uid="{534A6085-1F93-4C04-A800-C79B77ACE990}"/>
    <cellStyle name="Millares [0] 2 2 2 2 2 4 3" xfId="6810" xr:uid="{19176B4E-9212-4463-8C2C-EEA997847801}"/>
    <cellStyle name="Millares [0] 2 2 2 2 2 5" xfId="2850" xr:uid="{60DA27A9-5BAB-48D9-AAB5-929500273B8E}"/>
    <cellStyle name="Millares [0] 2 2 2 2 2 5 2" xfId="8130" xr:uid="{21B73835-638A-4643-945C-F4832FFEC9B9}"/>
    <cellStyle name="Millares [0] 2 2 2 2 2 6" xfId="5490" xr:uid="{38C2AF2C-CA2B-4462-9EAC-5299B672DCFA}"/>
    <cellStyle name="Millares [0] 2 2 2 2 3" xfId="317" xr:uid="{40BD5FE1-4815-4D52-AD81-5A8DDFB27591}"/>
    <cellStyle name="Millares [0] 2 2 2 2 3 2" xfId="647" xr:uid="{6F871186-0CE7-4E7E-B8F8-A7E8C142943A}"/>
    <cellStyle name="Millares [0] 2 2 2 2 3 2 2" xfId="1307" xr:uid="{65D463CF-1DA2-49B6-8684-6707F4FE53F6}"/>
    <cellStyle name="Millares [0] 2 2 2 2 3 2 2 2" xfId="2628" xr:uid="{BE835717-4254-421F-A063-1E47A4DE73C8}"/>
    <cellStyle name="Millares [0] 2 2 2 2 3 2 2 2 2" xfId="5269" xr:uid="{64843F78-1FDA-4F74-AB8B-4CDD0B905177}"/>
    <cellStyle name="Millares [0] 2 2 2 2 3 2 2 2 2 2" xfId="10549" xr:uid="{5DADBFB2-1415-4E37-B6FE-93B97A6375FC}"/>
    <cellStyle name="Millares [0] 2 2 2 2 3 2 2 2 3" xfId="7909" xr:uid="{2F50B2D8-022B-413B-A4CC-D92069521B8D}"/>
    <cellStyle name="Millares [0] 2 2 2 2 3 2 2 3" xfId="3949" xr:uid="{2C294281-3A12-4DE6-855E-8E9E823AB874}"/>
    <cellStyle name="Millares [0] 2 2 2 2 3 2 2 3 2" xfId="9229" xr:uid="{A3527BB1-EB54-4CEF-8B3C-8A73B2739056}"/>
    <cellStyle name="Millares [0] 2 2 2 2 3 2 2 4" xfId="6589" xr:uid="{A02EE184-14CB-4E0A-8C20-85F3400D9A1D}"/>
    <cellStyle name="Millares [0] 2 2 2 2 3 2 3" xfId="1968" xr:uid="{8A4373EE-564D-40C0-821A-374C0D903AC6}"/>
    <cellStyle name="Millares [0] 2 2 2 2 3 2 3 2" xfId="4609" xr:uid="{5378E805-BC29-4520-A06E-E959A435A46D}"/>
    <cellStyle name="Millares [0] 2 2 2 2 3 2 3 2 2" xfId="9889" xr:uid="{82BA0F78-E1EE-4FB5-9AAC-3082550A5B18}"/>
    <cellStyle name="Millares [0] 2 2 2 2 3 2 3 3" xfId="7249" xr:uid="{E1D03DFC-514D-416D-92D2-25FDF6D5786C}"/>
    <cellStyle name="Millares [0] 2 2 2 2 3 2 4" xfId="3289" xr:uid="{12EB2250-A194-4653-86A1-CAEDF26AA2F0}"/>
    <cellStyle name="Millares [0] 2 2 2 2 3 2 4 2" xfId="8569" xr:uid="{D441B5C4-57FA-4FDF-B7E7-79DB10604089}"/>
    <cellStyle name="Millares [0] 2 2 2 2 3 2 5" xfId="5929" xr:uid="{BFD37976-A964-4EE9-A06C-8447D2DF4417}"/>
    <cellStyle name="Millares [0] 2 2 2 2 3 3" xfId="978" xr:uid="{0ADA9DFB-A302-45B4-B01E-D8592FE0139B}"/>
    <cellStyle name="Millares [0] 2 2 2 2 3 3 2" xfId="2299" xr:uid="{07D944AF-4999-4674-8B79-B13F33671BF0}"/>
    <cellStyle name="Millares [0] 2 2 2 2 3 3 2 2" xfId="4940" xr:uid="{C735003D-2ADF-4676-812A-AFA317408F45}"/>
    <cellStyle name="Millares [0] 2 2 2 2 3 3 2 2 2" xfId="10220" xr:uid="{92CA908B-7F9F-4EBC-B2E9-84CF777FDCBA}"/>
    <cellStyle name="Millares [0] 2 2 2 2 3 3 2 3" xfId="7580" xr:uid="{96057B5A-F810-4576-AB2A-91E9FDA70900}"/>
    <cellStyle name="Millares [0] 2 2 2 2 3 3 3" xfId="3620" xr:uid="{8C00A401-E8ED-43E1-A00D-6214B2CFFE7B}"/>
    <cellStyle name="Millares [0] 2 2 2 2 3 3 3 2" xfId="8900" xr:uid="{870A4C6F-49F4-47DF-9460-29E434C6FA5C}"/>
    <cellStyle name="Millares [0] 2 2 2 2 3 3 4" xfId="6260" xr:uid="{2649F4B5-01D3-4510-8F5D-00CD857D3234}"/>
    <cellStyle name="Millares [0] 2 2 2 2 3 4" xfId="1639" xr:uid="{17F4FF54-4461-40CE-8455-A2E4DC700488}"/>
    <cellStyle name="Millares [0] 2 2 2 2 3 4 2" xfId="4280" xr:uid="{CA353781-B38D-4DE5-938F-A01FDE57C17D}"/>
    <cellStyle name="Millares [0] 2 2 2 2 3 4 2 2" xfId="9560" xr:uid="{6419BBD1-5C16-4EB0-8C71-B902D3E9FA0F}"/>
    <cellStyle name="Millares [0] 2 2 2 2 3 4 3" xfId="6920" xr:uid="{3EFB2F6C-C08A-44B7-B5FD-6A3D96DBAA1E}"/>
    <cellStyle name="Millares [0] 2 2 2 2 3 5" xfId="2960" xr:uid="{2EA2EE18-75D1-494C-A06D-5875D60F23D6}"/>
    <cellStyle name="Millares [0] 2 2 2 2 3 5 2" xfId="8240" xr:uid="{AB43D900-65BA-4C20-8C54-8AB8223F10C8}"/>
    <cellStyle name="Millares [0] 2 2 2 2 3 6" xfId="5600" xr:uid="{02A3A191-5BF9-4116-8420-05B91FF8D0A3}"/>
    <cellStyle name="Millares [0] 2 2 2 2 4" xfId="426" xr:uid="{F9A893F3-FD7F-4382-9033-C50DDDFA7004}"/>
    <cellStyle name="Millares [0] 2 2 2 2 4 2" xfId="1087" xr:uid="{E1AA2FE4-1896-430E-AA49-3740A2836DC5}"/>
    <cellStyle name="Millares [0] 2 2 2 2 4 2 2" xfId="2408" xr:uid="{8233ECAE-90F4-4EFD-99BA-1B9AB308CC0C}"/>
    <cellStyle name="Millares [0] 2 2 2 2 4 2 2 2" xfId="5049" xr:uid="{6B00A711-4B6A-4F4A-BC17-93D6F1775E16}"/>
    <cellStyle name="Millares [0] 2 2 2 2 4 2 2 2 2" xfId="10329" xr:uid="{975BABB9-2A0F-4EFB-B0ED-FF8B35601A1B}"/>
    <cellStyle name="Millares [0] 2 2 2 2 4 2 2 3" xfId="7689" xr:uid="{10AFA23F-8A00-4BF6-BFE1-0CA2C047F251}"/>
    <cellStyle name="Millares [0] 2 2 2 2 4 2 3" xfId="3729" xr:uid="{F71EA183-CBEB-4C49-AF7E-6E4610FF2665}"/>
    <cellStyle name="Millares [0] 2 2 2 2 4 2 3 2" xfId="9009" xr:uid="{9A7E86B7-B465-4B13-8206-427A0853291B}"/>
    <cellStyle name="Millares [0] 2 2 2 2 4 2 4" xfId="6369" xr:uid="{3F8FD77C-EFA7-480C-BC42-E9E04F65F834}"/>
    <cellStyle name="Millares [0] 2 2 2 2 4 3" xfId="1748" xr:uid="{60CFA2D8-9B62-49A2-B76F-1300FD675E8A}"/>
    <cellStyle name="Millares [0] 2 2 2 2 4 3 2" xfId="4389" xr:uid="{1B4B3BA9-F967-41E2-A7C5-B34DF264D001}"/>
    <cellStyle name="Millares [0] 2 2 2 2 4 3 2 2" xfId="9669" xr:uid="{61D879A5-402A-4423-9AE7-C602FBFD3404}"/>
    <cellStyle name="Millares [0] 2 2 2 2 4 3 3" xfId="7029" xr:uid="{57327076-4B5C-431C-B87E-62F774E8C566}"/>
    <cellStyle name="Millares [0] 2 2 2 2 4 4" xfId="3069" xr:uid="{90FD9786-3D0C-4799-A0F0-CA78F9708171}"/>
    <cellStyle name="Millares [0] 2 2 2 2 4 4 2" xfId="8349" xr:uid="{2AB10E2E-DAC3-406B-B762-846F84C38C6D}"/>
    <cellStyle name="Millares [0] 2 2 2 2 4 5" xfId="5709" xr:uid="{EA0F522B-71B1-4D17-A20D-E45C8E8545B6}"/>
    <cellStyle name="Millares [0] 2 2 2 2 5" xfId="758" xr:uid="{E244EA84-05E6-492D-A50E-D083AB776DF3}"/>
    <cellStyle name="Millares [0] 2 2 2 2 5 2" xfId="2079" xr:uid="{534912C9-9A44-4DF5-BE7D-4D95579530C6}"/>
    <cellStyle name="Millares [0] 2 2 2 2 5 2 2" xfId="4720" xr:uid="{D5252DF9-53C7-42D2-B613-36DE403ACE81}"/>
    <cellStyle name="Millares [0] 2 2 2 2 5 2 2 2" xfId="10000" xr:uid="{52E7A748-447F-4E7A-8306-26EDF5DE804A}"/>
    <cellStyle name="Millares [0] 2 2 2 2 5 2 3" xfId="7360" xr:uid="{9643FEE5-91CB-4DCE-9CB1-04A434A54F8A}"/>
    <cellStyle name="Millares [0] 2 2 2 2 5 3" xfId="3400" xr:uid="{46A125B1-CD32-46B8-AB40-98B46CC30AA3}"/>
    <cellStyle name="Millares [0] 2 2 2 2 5 3 2" xfId="8680" xr:uid="{25FC5875-DFD9-426F-A89C-049C053016B7}"/>
    <cellStyle name="Millares [0] 2 2 2 2 5 4" xfId="6040" xr:uid="{9BD2B0EE-FE80-4751-9B02-A58F69BC18A7}"/>
    <cellStyle name="Millares [0] 2 2 2 2 6" xfId="1419" xr:uid="{CDD5A6BB-3D03-4FF8-92B1-FF1075512DD5}"/>
    <cellStyle name="Millares [0] 2 2 2 2 6 2" xfId="4060" xr:uid="{8D8291B5-CDA1-4D08-8AAA-FCB725288BFD}"/>
    <cellStyle name="Millares [0] 2 2 2 2 6 2 2" xfId="9340" xr:uid="{A3093F2C-72CD-4FF8-81E7-3DF081BFE1B8}"/>
    <cellStyle name="Millares [0] 2 2 2 2 6 3" xfId="6700" xr:uid="{D8EAB61F-D232-41FE-B324-C42C75917F02}"/>
    <cellStyle name="Millares [0] 2 2 2 2 7" xfId="2740" xr:uid="{C94A1230-DE12-422D-B7D3-ADF89161F9A5}"/>
    <cellStyle name="Millares [0] 2 2 2 2 7 2" xfId="8020" xr:uid="{B16A43CC-C1FC-44DC-BE3A-4B62230891CE}"/>
    <cellStyle name="Millares [0] 2 2 2 2 8" xfId="5380" xr:uid="{59BBCFDB-5C21-47E6-9121-AA5CD52D6FD7}"/>
    <cellStyle name="Millares [0] 2 2 2 3" xfId="156" xr:uid="{496FA94E-150C-440E-9DDE-72321D26EF3E}"/>
    <cellStyle name="Millares [0] 2 2 2 3 2" xfId="486" xr:uid="{3276EBE0-40CC-4E3B-9A34-8AE30629B034}"/>
    <cellStyle name="Millares [0] 2 2 2 3 2 2" xfId="1146" xr:uid="{9A017EA1-5C36-4133-8CFE-E5B3C1DC0CCA}"/>
    <cellStyle name="Millares [0] 2 2 2 3 2 2 2" xfId="2467" xr:uid="{59392DE9-604F-40A8-AA40-A87A6379AA99}"/>
    <cellStyle name="Millares [0] 2 2 2 3 2 2 2 2" xfId="5108" xr:uid="{6AAB0D37-A65A-4597-B613-4B93A38141D6}"/>
    <cellStyle name="Millares [0] 2 2 2 3 2 2 2 2 2" xfId="10388" xr:uid="{1A142AA1-CC6A-4F02-ABCB-C47AFF79752B}"/>
    <cellStyle name="Millares [0] 2 2 2 3 2 2 2 3" xfId="7748" xr:uid="{A560B678-91DC-4406-875C-FB2D31D91284}"/>
    <cellStyle name="Millares [0] 2 2 2 3 2 2 3" xfId="3788" xr:uid="{CA7049F4-7A98-4C43-9A8F-FC09E382B171}"/>
    <cellStyle name="Millares [0] 2 2 2 3 2 2 3 2" xfId="9068" xr:uid="{11367E75-A55F-4C91-8ADF-44C8BFB98CEA}"/>
    <cellStyle name="Millares [0] 2 2 2 3 2 2 4" xfId="6428" xr:uid="{8002BE53-213D-400A-AACE-65350657DC63}"/>
    <cellStyle name="Millares [0] 2 2 2 3 2 3" xfId="1807" xr:uid="{AC6628FB-F26A-41BB-8400-2D038C097312}"/>
    <cellStyle name="Millares [0] 2 2 2 3 2 3 2" xfId="4448" xr:uid="{DB427E76-BC07-4F54-A6DE-EA0630F06484}"/>
    <cellStyle name="Millares [0] 2 2 2 3 2 3 2 2" xfId="9728" xr:uid="{676EFD7C-E035-43A7-A581-6B1C72FF7FD3}"/>
    <cellStyle name="Millares [0] 2 2 2 3 2 3 3" xfId="7088" xr:uid="{575A4171-AD6F-44FD-BC0B-CE5B12ACEBDE}"/>
    <cellStyle name="Millares [0] 2 2 2 3 2 4" xfId="3128" xr:uid="{169B0773-DF85-4656-93AD-488295B04702}"/>
    <cellStyle name="Millares [0] 2 2 2 3 2 4 2" xfId="8408" xr:uid="{E514FACB-A9E7-4186-B931-E53FAFB4CA0E}"/>
    <cellStyle name="Millares [0] 2 2 2 3 2 5" xfId="5768" xr:uid="{1AEAFB6D-172C-4525-B9E9-445AC626DBF1}"/>
    <cellStyle name="Millares [0] 2 2 2 3 3" xfId="817" xr:uid="{C6F4ED21-48FC-4B8A-9F40-15AAD5404E9B}"/>
    <cellStyle name="Millares [0] 2 2 2 3 3 2" xfId="2138" xr:uid="{41E817A2-EBBA-4868-9B28-652965D2DA69}"/>
    <cellStyle name="Millares [0] 2 2 2 3 3 2 2" xfId="4779" xr:uid="{A45D284E-CC75-4EDE-BAC0-363D3C0772EE}"/>
    <cellStyle name="Millares [0] 2 2 2 3 3 2 2 2" xfId="10059" xr:uid="{403D4114-FE43-478B-80F5-27227696F30E}"/>
    <cellStyle name="Millares [0] 2 2 2 3 3 2 3" xfId="7419" xr:uid="{4CCEB66C-5B9E-4110-9809-272A3A74624B}"/>
    <cellStyle name="Millares [0] 2 2 2 3 3 3" xfId="3459" xr:uid="{69C5404B-2023-4C42-BBD7-F7E00B09A6A8}"/>
    <cellStyle name="Millares [0] 2 2 2 3 3 3 2" xfId="8739" xr:uid="{8DFAD20D-86CD-4737-A66D-0FE9D06E7B7A}"/>
    <cellStyle name="Millares [0] 2 2 2 3 3 4" xfId="6099" xr:uid="{46F0CF9F-D52B-4FDF-9CAF-3C41EF6EE3E4}"/>
    <cellStyle name="Millares [0] 2 2 2 3 4" xfId="1478" xr:uid="{5F8CDDC2-3710-4A69-BF9B-D3EBF1C8FF14}"/>
    <cellStyle name="Millares [0] 2 2 2 3 4 2" xfId="4119" xr:uid="{FAA1D87A-547D-4F20-9985-65E44E9F7346}"/>
    <cellStyle name="Millares [0] 2 2 2 3 4 2 2" xfId="9399" xr:uid="{CDC872A1-428A-479A-95C1-560182FABE7D}"/>
    <cellStyle name="Millares [0] 2 2 2 3 4 3" xfId="6759" xr:uid="{AF6BB2C0-7AEC-42AB-8D3E-B6447C4C5F7A}"/>
    <cellStyle name="Millares [0] 2 2 2 3 5" xfId="2799" xr:uid="{5D33AAE6-0771-4DBB-A777-6FCBADFE3D24}"/>
    <cellStyle name="Millares [0] 2 2 2 3 5 2" xfId="8079" xr:uid="{C44B3351-4E5D-4391-BD0A-00CA8EFD7AAA}"/>
    <cellStyle name="Millares [0] 2 2 2 3 6" xfId="5439" xr:uid="{75626D06-39FE-40D8-B057-CA8605735803}"/>
    <cellStyle name="Millares [0] 2 2 2 4" xfId="266" xr:uid="{45237926-77E8-478A-B618-07022BCB2DC6}"/>
    <cellStyle name="Millares [0] 2 2 2 4 2" xfId="596" xr:uid="{BDE27CDB-5DBB-48EE-B919-BA1EEA7043B6}"/>
    <cellStyle name="Millares [0] 2 2 2 4 2 2" xfId="1256" xr:uid="{1E866AEB-136A-4172-8B5D-3F106F4CCE4D}"/>
    <cellStyle name="Millares [0] 2 2 2 4 2 2 2" xfId="2577" xr:uid="{2AAA7A96-064D-4E9F-A06A-F9A2295DAD99}"/>
    <cellStyle name="Millares [0] 2 2 2 4 2 2 2 2" xfId="5218" xr:uid="{52A0723A-2544-492F-9135-E562F1810AFE}"/>
    <cellStyle name="Millares [0] 2 2 2 4 2 2 2 2 2" xfId="10498" xr:uid="{28A94D3F-4F4B-4E8F-B879-439EB4071844}"/>
    <cellStyle name="Millares [0] 2 2 2 4 2 2 2 3" xfId="7858" xr:uid="{9D74A84B-9884-464F-AB4D-EDEAB62560B2}"/>
    <cellStyle name="Millares [0] 2 2 2 4 2 2 3" xfId="3898" xr:uid="{B38CED64-659C-402D-9D14-DA7864903208}"/>
    <cellStyle name="Millares [0] 2 2 2 4 2 2 3 2" xfId="9178" xr:uid="{0595DFB4-98FD-431C-9584-AB44A8143950}"/>
    <cellStyle name="Millares [0] 2 2 2 4 2 2 4" xfId="6538" xr:uid="{CDD448FB-9896-4778-B522-2982FC5D8014}"/>
    <cellStyle name="Millares [0] 2 2 2 4 2 3" xfId="1917" xr:uid="{319DB78E-A4CB-4BF3-B3A1-CE7874FDA9C8}"/>
    <cellStyle name="Millares [0] 2 2 2 4 2 3 2" xfId="4558" xr:uid="{C020B8D4-06F0-4A4B-8A67-CFCC88A45E63}"/>
    <cellStyle name="Millares [0] 2 2 2 4 2 3 2 2" xfId="9838" xr:uid="{40377A23-7488-4484-BD5A-2F73FF43AAD0}"/>
    <cellStyle name="Millares [0] 2 2 2 4 2 3 3" xfId="7198" xr:uid="{53580F97-4348-4E0A-A156-45A3448D138E}"/>
    <cellStyle name="Millares [0] 2 2 2 4 2 4" xfId="3238" xr:uid="{CEC759C6-9426-4EED-A697-9308A57916C2}"/>
    <cellStyle name="Millares [0] 2 2 2 4 2 4 2" xfId="8518" xr:uid="{ABE25C41-F1DB-49B8-96D1-90A989A37A38}"/>
    <cellStyle name="Millares [0] 2 2 2 4 2 5" xfId="5878" xr:uid="{0EF3F5A6-5C04-4DE2-A515-3029CA075D71}"/>
    <cellStyle name="Millares [0] 2 2 2 4 3" xfId="927" xr:uid="{4C0EEEF8-8803-4013-A093-FD4A74E1868E}"/>
    <cellStyle name="Millares [0] 2 2 2 4 3 2" xfId="2248" xr:uid="{545C1425-DDF5-4009-BE40-7B38DF463353}"/>
    <cellStyle name="Millares [0] 2 2 2 4 3 2 2" xfId="4889" xr:uid="{9CB7260B-5E72-441E-AE85-465454644A0B}"/>
    <cellStyle name="Millares [0] 2 2 2 4 3 2 2 2" xfId="10169" xr:uid="{C6012796-E288-46BF-A356-32E5C2265E9C}"/>
    <cellStyle name="Millares [0] 2 2 2 4 3 2 3" xfId="7529" xr:uid="{9F6AB661-D6E6-4E46-AF1C-8280C4054DF1}"/>
    <cellStyle name="Millares [0] 2 2 2 4 3 3" xfId="3569" xr:uid="{0FF5ABE5-7831-4CB5-A921-3C06585DFDCA}"/>
    <cellStyle name="Millares [0] 2 2 2 4 3 3 2" xfId="8849" xr:uid="{A3F27823-D1F3-4392-8374-F7524A563CDA}"/>
    <cellStyle name="Millares [0] 2 2 2 4 3 4" xfId="6209" xr:uid="{8FC61FFB-3F71-4F1A-86C7-CF573B607278}"/>
    <cellStyle name="Millares [0] 2 2 2 4 4" xfId="1588" xr:uid="{9F2E3CED-D101-400A-ABDB-271CDD8DC3AC}"/>
    <cellStyle name="Millares [0] 2 2 2 4 4 2" xfId="4229" xr:uid="{6024F54E-5CA5-4DAB-854B-CEB58A022271}"/>
    <cellStyle name="Millares [0] 2 2 2 4 4 2 2" xfId="9509" xr:uid="{026DFA37-9B86-4BBA-82AB-98F06042900A}"/>
    <cellStyle name="Millares [0] 2 2 2 4 4 3" xfId="6869" xr:uid="{54971935-8076-4A62-8AC2-8CED98307565}"/>
    <cellStyle name="Millares [0] 2 2 2 4 5" xfId="2909" xr:uid="{43C5469F-1AC9-4B0A-B508-057CE416FB9E}"/>
    <cellStyle name="Millares [0] 2 2 2 4 5 2" xfId="8189" xr:uid="{18E43B82-B467-42B2-8FCE-0E5C6EF40146}"/>
    <cellStyle name="Millares [0] 2 2 2 4 6" xfId="5549" xr:uid="{21B1220E-7D61-4857-9C26-A1BD67612623}"/>
    <cellStyle name="Millares [0] 2 2 2 5" xfId="375" xr:uid="{8158CF50-42BE-4C1B-96B8-A02D0D2E87EC}"/>
    <cellStyle name="Millares [0] 2 2 2 5 2" xfId="1036" xr:uid="{82880A55-4C28-44E0-BD9F-A4FD788B8C03}"/>
    <cellStyle name="Millares [0] 2 2 2 5 2 2" xfId="2357" xr:uid="{3340EEDA-C043-4637-9D4B-FD2F7D41561B}"/>
    <cellStyle name="Millares [0] 2 2 2 5 2 2 2" xfId="4998" xr:uid="{9B19151D-F9BC-4858-A3C1-EB29490A6E5F}"/>
    <cellStyle name="Millares [0] 2 2 2 5 2 2 2 2" xfId="10278" xr:uid="{1A793BD3-8B67-41E9-BEC4-81874C943FE3}"/>
    <cellStyle name="Millares [0] 2 2 2 5 2 2 3" xfId="7638" xr:uid="{1B4AF2CD-77F1-43E3-B990-27BBF1FB8D3F}"/>
    <cellStyle name="Millares [0] 2 2 2 5 2 3" xfId="3678" xr:uid="{5F70646D-32F3-4C6D-A84C-77B532061041}"/>
    <cellStyle name="Millares [0] 2 2 2 5 2 3 2" xfId="8958" xr:uid="{4AEAE402-4528-4D05-A8CC-DDCC56370221}"/>
    <cellStyle name="Millares [0] 2 2 2 5 2 4" xfId="6318" xr:uid="{6FEFD65B-578B-4D5C-8862-5B9F551414A9}"/>
    <cellStyle name="Millares [0] 2 2 2 5 3" xfId="1697" xr:uid="{BE5445A0-4C6E-46E3-8170-656933D5F1CE}"/>
    <cellStyle name="Millares [0] 2 2 2 5 3 2" xfId="4338" xr:uid="{34A452E7-5313-4574-9774-0EBE03170482}"/>
    <cellStyle name="Millares [0] 2 2 2 5 3 2 2" xfId="9618" xr:uid="{785CA4A0-9BA6-4500-BF41-C73D537F81D7}"/>
    <cellStyle name="Millares [0] 2 2 2 5 3 3" xfId="6978" xr:uid="{E5AA87E6-DA18-405C-A5D2-D4E199F26BDC}"/>
    <cellStyle name="Millares [0] 2 2 2 5 4" xfId="3018" xr:uid="{FC241B23-EC53-46D2-A073-10EC6180DDD8}"/>
    <cellStyle name="Millares [0] 2 2 2 5 4 2" xfId="8298" xr:uid="{A424953C-E357-4C4E-9063-5751BB0CDF4F}"/>
    <cellStyle name="Millares [0] 2 2 2 5 5" xfId="5658" xr:uid="{60D5A264-E618-49C7-A4B6-79AFBCC2F0CA}"/>
    <cellStyle name="Millares [0] 2 2 2 6" xfId="707" xr:uid="{E993DF87-25EB-4018-9DF6-1B579B49049A}"/>
    <cellStyle name="Millares [0] 2 2 2 6 2" xfId="2028" xr:uid="{273667D8-D0D1-4E68-AEED-80CD5F36291A}"/>
    <cellStyle name="Millares [0] 2 2 2 6 2 2" xfId="4669" xr:uid="{854DA7B8-49E6-44BB-96BB-429452724E1D}"/>
    <cellStyle name="Millares [0] 2 2 2 6 2 2 2" xfId="9949" xr:uid="{0214A753-E428-488C-89D9-0D08FA868C6D}"/>
    <cellStyle name="Millares [0] 2 2 2 6 2 3" xfId="7309" xr:uid="{53BF949E-4F54-4C1E-9058-598E973F191E}"/>
    <cellStyle name="Millares [0] 2 2 2 6 3" xfId="3349" xr:uid="{98CB8583-CEAD-4548-8A4D-49BC787FC2F9}"/>
    <cellStyle name="Millares [0] 2 2 2 6 3 2" xfId="8629" xr:uid="{C31AB3D0-2DF9-4F26-999B-51604AA9CEDD}"/>
    <cellStyle name="Millares [0] 2 2 2 6 4" xfId="5989" xr:uid="{55B3FD4B-E895-42DB-BF98-F60293F9B3DD}"/>
    <cellStyle name="Millares [0] 2 2 2 7" xfId="1368" xr:uid="{CC74329E-3606-45BE-8CAB-1946098D93B5}"/>
    <cellStyle name="Millares [0] 2 2 2 7 2" xfId="4009" xr:uid="{3421188E-06CA-4ED5-8B6B-30204349C84C}"/>
    <cellStyle name="Millares [0] 2 2 2 7 2 2" xfId="9289" xr:uid="{A22799B4-428E-4501-8C53-F819FB9ABD13}"/>
    <cellStyle name="Millares [0] 2 2 2 7 3" xfId="6649" xr:uid="{ED311D18-7478-49C8-9E78-D707967278C9}"/>
    <cellStyle name="Millares [0] 2 2 2 8" xfId="2689" xr:uid="{2E8C68E0-93D3-4D78-B6AC-5A24896E5820}"/>
    <cellStyle name="Millares [0] 2 2 2 8 2" xfId="7969" xr:uid="{866B1C2A-10F9-4530-81E8-76D04C0D1585}"/>
    <cellStyle name="Millares [0] 2 2 2 9" xfId="5329" xr:uid="{E202F610-DA5E-4B53-8D80-D6B20D9734B7}"/>
    <cellStyle name="Millares [0] 2 2 3" xfId="71" xr:uid="{260F7059-736F-4EEF-BB9A-4F66631B4C36}"/>
    <cellStyle name="Millares [0] 2 2 3 2" xfId="183" xr:uid="{E97E513B-80B0-4226-BF23-94AB05A93D68}"/>
    <cellStyle name="Millares [0] 2 2 3 2 2" xfId="513" xr:uid="{3B91D14C-7D30-4309-9C17-D2EE040C1A1C}"/>
    <cellStyle name="Millares [0] 2 2 3 2 2 2" xfId="1173" xr:uid="{3BA2B96C-9E8E-42C2-BE1E-E861729C1B7A}"/>
    <cellStyle name="Millares [0] 2 2 3 2 2 2 2" xfId="2494" xr:uid="{6E14E0D4-4DCC-43C6-B922-4EBF8B7D991A}"/>
    <cellStyle name="Millares [0] 2 2 3 2 2 2 2 2" xfId="5135" xr:uid="{9FEA9618-384C-4F0B-B8FC-5A050D96B93F}"/>
    <cellStyle name="Millares [0] 2 2 3 2 2 2 2 2 2" xfId="10415" xr:uid="{1117FE77-4D58-4280-8981-6D5F2A9835B5}"/>
    <cellStyle name="Millares [0] 2 2 3 2 2 2 2 3" xfId="7775" xr:uid="{A0D52159-1486-4A94-9330-8E929F4EAF33}"/>
    <cellStyle name="Millares [0] 2 2 3 2 2 2 3" xfId="3815" xr:uid="{D91FAB02-AC8F-4EDD-9DE1-FB9BDD7B84C3}"/>
    <cellStyle name="Millares [0] 2 2 3 2 2 2 3 2" xfId="9095" xr:uid="{8BACD05A-2367-46DE-977A-20E77E8BE5CA}"/>
    <cellStyle name="Millares [0] 2 2 3 2 2 2 4" xfId="6455" xr:uid="{74BB3FAF-84FE-447D-8CDA-E5A3476FF825}"/>
    <cellStyle name="Millares [0] 2 2 3 2 2 3" xfId="1834" xr:uid="{75898E0A-8C23-49E2-853B-5C389B3537BC}"/>
    <cellStyle name="Millares [0] 2 2 3 2 2 3 2" xfId="4475" xr:uid="{8A128B02-2814-4AD2-A079-EE7D4BB586DB}"/>
    <cellStyle name="Millares [0] 2 2 3 2 2 3 2 2" xfId="9755" xr:uid="{F831B8E5-DE9A-474D-872F-768995C14EB0}"/>
    <cellStyle name="Millares [0] 2 2 3 2 2 3 3" xfId="7115" xr:uid="{27703ADA-355A-46EB-BA94-246422611F98}"/>
    <cellStyle name="Millares [0] 2 2 3 2 2 4" xfId="3155" xr:uid="{9D2F1A9C-D6C4-4D2A-8533-C6A044A2CD04}"/>
    <cellStyle name="Millares [0] 2 2 3 2 2 4 2" xfId="8435" xr:uid="{20CD3836-1249-42AD-800A-17404579DCC6}"/>
    <cellStyle name="Millares [0] 2 2 3 2 2 5" xfId="5795" xr:uid="{5C9A06CB-425B-40EA-B513-C9F501C74AFC}"/>
    <cellStyle name="Millares [0] 2 2 3 2 3" xfId="844" xr:uid="{4B58AAF1-5CA5-43AF-84D8-9940C93D66F4}"/>
    <cellStyle name="Millares [0] 2 2 3 2 3 2" xfId="2165" xr:uid="{CCA47E80-DCF2-4D84-9324-8CAA2A0BC5B8}"/>
    <cellStyle name="Millares [0] 2 2 3 2 3 2 2" xfId="4806" xr:uid="{2A20AD1A-D706-42EF-8ACE-5D79CECF5A60}"/>
    <cellStyle name="Millares [0] 2 2 3 2 3 2 2 2" xfId="10086" xr:uid="{9FAAC2EB-877C-4F80-B677-30A0FCDC1E39}"/>
    <cellStyle name="Millares [0] 2 2 3 2 3 2 3" xfId="7446" xr:uid="{5913C3AA-BD82-4A7D-86FD-F7A3421CD360}"/>
    <cellStyle name="Millares [0] 2 2 3 2 3 3" xfId="3486" xr:uid="{8FDF20A0-8C0A-4AEE-A3DA-8FBAC5134BB4}"/>
    <cellStyle name="Millares [0] 2 2 3 2 3 3 2" xfId="8766" xr:uid="{79E09A09-C437-4E7B-9B03-1F7460FF2523}"/>
    <cellStyle name="Millares [0] 2 2 3 2 3 4" xfId="6126" xr:uid="{59429D35-681E-4462-9CBD-053271990F88}"/>
    <cellStyle name="Millares [0] 2 2 3 2 4" xfId="1505" xr:uid="{AAE72029-8EA7-4951-AE22-303231438D26}"/>
    <cellStyle name="Millares [0] 2 2 3 2 4 2" xfId="4146" xr:uid="{0E7C6034-6277-4D4C-BD52-966323940DB4}"/>
    <cellStyle name="Millares [0] 2 2 3 2 4 2 2" xfId="9426" xr:uid="{9DB9F942-B623-4700-ADD3-5B0F497DC3AD}"/>
    <cellStyle name="Millares [0] 2 2 3 2 4 3" xfId="6786" xr:uid="{F150FBB6-8F93-4E97-BA51-6F988BEB4EF6}"/>
    <cellStyle name="Millares [0] 2 2 3 2 5" xfId="2826" xr:uid="{BAFD828B-033F-4F6B-A929-4E4146CB16CC}"/>
    <cellStyle name="Millares [0] 2 2 3 2 5 2" xfId="8106" xr:uid="{81170EBE-4F18-4D78-8873-97E48726E75A}"/>
    <cellStyle name="Millares [0] 2 2 3 2 6" xfId="5466" xr:uid="{703599C9-CE90-43E8-A148-8F1962BE19B2}"/>
    <cellStyle name="Millares [0] 2 2 3 3" xfId="293" xr:uid="{52F9360B-CCBF-412C-8331-13F2C8E960CD}"/>
    <cellStyle name="Millares [0] 2 2 3 3 2" xfId="623" xr:uid="{4757A6E5-E819-4FFB-93F6-F8ADEAC9B403}"/>
    <cellStyle name="Millares [0] 2 2 3 3 2 2" xfId="1283" xr:uid="{03F3541F-7DB1-44AF-9BCA-67EB59ECD38F}"/>
    <cellStyle name="Millares [0] 2 2 3 3 2 2 2" xfId="2604" xr:uid="{F37AF23D-CAC4-43C9-B3F0-D21B2D574B35}"/>
    <cellStyle name="Millares [0] 2 2 3 3 2 2 2 2" xfId="5245" xr:uid="{1D35A903-A420-40EB-8DB2-062A32AED850}"/>
    <cellStyle name="Millares [0] 2 2 3 3 2 2 2 2 2" xfId="10525" xr:uid="{963E9C98-7A29-4A08-BA25-9D561B62A193}"/>
    <cellStyle name="Millares [0] 2 2 3 3 2 2 2 3" xfId="7885" xr:uid="{51E06FA2-43AE-42F5-88F7-6B5ADF901A92}"/>
    <cellStyle name="Millares [0] 2 2 3 3 2 2 3" xfId="3925" xr:uid="{18F74332-6FF9-43CA-AC86-396610B504F7}"/>
    <cellStyle name="Millares [0] 2 2 3 3 2 2 3 2" xfId="9205" xr:uid="{3CB3C1F9-35D1-405F-A52A-48646348E05D}"/>
    <cellStyle name="Millares [0] 2 2 3 3 2 2 4" xfId="6565" xr:uid="{60DBD108-4BA0-4201-9FD9-CD0C01480FC3}"/>
    <cellStyle name="Millares [0] 2 2 3 3 2 3" xfId="1944" xr:uid="{0EC3C5DB-0F86-4328-9519-3AE3A1BE3350}"/>
    <cellStyle name="Millares [0] 2 2 3 3 2 3 2" xfId="4585" xr:uid="{FA2B5245-D5AA-4A06-8DD0-F169DAAAD6FE}"/>
    <cellStyle name="Millares [0] 2 2 3 3 2 3 2 2" xfId="9865" xr:uid="{E503B4B5-830F-4D5A-9F99-FE8D595E2C7F}"/>
    <cellStyle name="Millares [0] 2 2 3 3 2 3 3" xfId="7225" xr:uid="{77E4DA25-5D4B-42E9-BE16-E5635185A827}"/>
    <cellStyle name="Millares [0] 2 2 3 3 2 4" xfId="3265" xr:uid="{EA9E9934-B1FB-450B-8C31-6BD3C45C3F84}"/>
    <cellStyle name="Millares [0] 2 2 3 3 2 4 2" xfId="8545" xr:uid="{622EB039-3531-4EE4-B53F-A8D69C0DF037}"/>
    <cellStyle name="Millares [0] 2 2 3 3 2 5" xfId="5905" xr:uid="{B27DEFBB-A6AD-4EB3-80F5-F8BD503CE59F}"/>
    <cellStyle name="Millares [0] 2 2 3 3 3" xfId="954" xr:uid="{94A7D292-08CC-4734-9995-887D5914F233}"/>
    <cellStyle name="Millares [0] 2 2 3 3 3 2" xfId="2275" xr:uid="{4AA0C3A0-C660-451D-B016-E2A9CF7C24D8}"/>
    <cellStyle name="Millares [0] 2 2 3 3 3 2 2" xfId="4916" xr:uid="{947925EE-B1A9-4964-8BC4-577793739ADD}"/>
    <cellStyle name="Millares [0] 2 2 3 3 3 2 2 2" xfId="10196" xr:uid="{1BCE063B-636D-48B5-BED1-E06A374A712C}"/>
    <cellStyle name="Millares [0] 2 2 3 3 3 2 3" xfId="7556" xr:uid="{03919952-5C17-4AE6-9474-4C02BFE6AB68}"/>
    <cellStyle name="Millares [0] 2 2 3 3 3 3" xfId="3596" xr:uid="{9F17CF5B-6349-46E8-9F52-F57EA397A9B6}"/>
    <cellStyle name="Millares [0] 2 2 3 3 3 3 2" xfId="8876" xr:uid="{5333665A-F60E-47AA-9F75-DF6F48DE986D}"/>
    <cellStyle name="Millares [0] 2 2 3 3 3 4" xfId="6236" xr:uid="{BDD2284D-DDF8-40DF-B8F3-DE1960A28A82}"/>
    <cellStyle name="Millares [0] 2 2 3 3 4" xfId="1615" xr:uid="{F583724F-9131-49A8-9FFC-95295BB5D063}"/>
    <cellStyle name="Millares [0] 2 2 3 3 4 2" xfId="4256" xr:uid="{E8FE0FB3-3E97-430A-9C6A-ABAFDCEB75D2}"/>
    <cellStyle name="Millares [0] 2 2 3 3 4 2 2" xfId="9536" xr:uid="{6B105EE3-D292-461D-906A-AA9271C72887}"/>
    <cellStyle name="Millares [0] 2 2 3 3 4 3" xfId="6896" xr:uid="{DE8C754E-3FB9-4ADA-867F-3580CF1DE7DF}"/>
    <cellStyle name="Millares [0] 2 2 3 3 5" xfId="2936" xr:uid="{B067D300-7B8A-46B5-91E7-2D2E05D2948C}"/>
    <cellStyle name="Millares [0] 2 2 3 3 5 2" xfId="8216" xr:uid="{89DDEE41-5758-4E58-AEDF-1989A1676164}"/>
    <cellStyle name="Millares [0] 2 2 3 3 6" xfId="5576" xr:uid="{A7F5E08F-3DE0-418A-B557-F9192B9953B0}"/>
    <cellStyle name="Millares [0] 2 2 3 4" xfId="402" xr:uid="{0A5D72ED-DCE5-4F89-8A66-1BAE10E316B5}"/>
    <cellStyle name="Millares [0] 2 2 3 4 2" xfId="1063" xr:uid="{C47FCF75-6281-428E-8AC9-569772E7F125}"/>
    <cellStyle name="Millares [0] 2 2 3 4 2 2" xfId="2384" xr:uid="{397B61ED-569D-4E8F-865D-3AFABB2F1D54}"/>
    <cellStyle name="Millares [0] 2 2 3 4 2 2 2" xfId="5025" xr:uid="{EF06FF84-BCB5-4610-939E-6B42861B074E}"/>
    <cellStyle name="Millares [0] 2 2 3 4 2 2 2 2" xfId="10305" xr:uid="{280316F2-4CD2-4256-B031-2E8B6A75FAA5}"/>
    <cellStyle name="Millares [0] 2 2 3 4 2 2 3" xfId="7665" xr:uid="{64593EFF-1FE7-4B49-9D46-BBE7F7F1FC07}"/>
    <cellStyle name="Millares [0] 2 2 3 4 2 3" xfId="3705" xr:uid="{CD4046D8-A650-4759-A561-92C7142CEAD2}"/>
    <cellStyle name="Millares [0] 2 2 3 4 2 3 2" xfId="8985" xr:uid="{011A5CF0-0602-42BF-82C3-16560DA6D14F}"/>
    <cellStyle name="Millares [0] 2 2 3 4 2 4" xfId="6345" xr:uid="{439805B9-53F3-4002-92BF-DC5612F2502E}"/>
    <cellStyle name="Millares [0] 2 2 3 4 3" xfId="1724" xr:uid="{87E0C57F-5AB2-4353-BE69-F5034410482D}"/>
    <cellStyle name="Millares [0] 2 2 3 4 3 2" xfId="4365" xr:uid="{50C753EA-8554-4D65-A60D-A20F04694DB5}"/>
    <cellStyle name="Millares [0] 2 2 3 4 3 2 2" xfId="9645" xr:uid="{213F1326-5DE4-497A-AAC5-2BE3F398AE86}"/>
    <cellStyle name="Millares [0] 2 2 3 4 3 3" xfId="7005" xr:uid="{18F054C8-28FF-4F54-A266-E28464D923F5}"/>
    <cellStyle name="Millares [0] 2 2 3 4 4" xfId="3045" xr:uid="{17CB86E7-8C7E-495B-B1E4-E605B74AD22F}"/>
    <cellStyle name="Millares [0] 2 2 3 4 4 2" xfId="8325" xr:uid="{9D09D3DC-DE3F-482A-B786-C4B571733058}"/>
    <cellStyle name="Millares [0] 2 2 3 4 5" xfId="5685" xr:uid="{BE5318D5-E067-42D0-A00A-7CFC1D5F419C}"/>
    <cellStyle name="Millares [0] 2 2 3 5" xfId="734" xr:uid="{D21ADE65-3C12-49F2-969C-6FA053A57084}"/>
    <cellStyle name="Millares [0] 2 2 3 5 2" xfId="2055" xr:uid="{F6F7DFA9-8C4C-41AD-9F34-63933EF971AA}"/>
    <cellStyle name="Millares [0] 2 2 3 5 2 2" xfId="4696" xr:uid="{D1F9FAB1-A589-4199-8AFB-F067835806CD}"/>
    <cellStyle name="Millares [0] 2 2 3 5 2 2 2" xfId="9976" xr:uid="{5E949290-2927-4087-AD11-5E7AF60CACA7}"/>
    <cellStyle name="Millares [0] 2 2 3 5 2 3" xfId="7336" xr:uid="{14A0D50C-6872-4173-AD6A-980D9ECFEF90}"/>
    <cellStyle name="Millares [0] 2 2 3 5 3" xfId="3376" xr:uid="{A01AB7D6-3ED4-4153-A024-C35834A209ED}"/>
    <cellStyle name="Millares [0] 2 2 3 5 3 2" xfId="8656" xr:uid="{3C36B2EB-FEAB-41B9-B42E-3AB289FCD2EB}"/>
    <cellStyle name="Millares [0] 2 2 3 5 4" xfId="6016" xr:uid="{064A768D-60BD-414A-9918-F55D40A52009}"/>
    <cellStyle name="Millares [0] 2 2 3 6" xfId="1395" xr:uid="{0A50B762-C62C-4042-812E-56E3C51BD64B}"/>
    <cellStyle name="Millares [0] 2 2 3 6 2" xfId="4036" xr:uid="{624A3B55-C84C-4E5A-95BD-130088C236F1}"/>
    <cellStyle name="Millares [0] 2 2 3 6 2 2" xfId="9316" xr:uid="{68D3CC9E-E41A-494B-9B44-19A153976754}"/>
    <cellStyle name="Millares [0] 2 2 3 6 3" xfId="6676" xr:uid="{3878246A-ECB3-4D51-A259-97B638E5A9BA}"/>
    <cellStyle name="Millares [0] 2 2 3 7" xfId="2716" xr:uid="{51A1AA15-1067-4987-A0D6-61012D2AD943}"/>
    <cellStyle name="Millares [0] 2 2 3 7 2" xfId="7996" xr:uid="{903BDD70-3997-4AE0-B4A4-79207199D28E}"/>
    <cellStyle name="Millares [0] 2 2 3 8" xfId="5356" xr:uid="{1026D4EA-822A-4B56-A6E1-F10F57B12FD8}"/>
    <cellStyle name="Millares [0] 2 2 4" xfId="132" xr:uid="{B6AA5CF2-58A2-458F-8B2B-713C46F43041}"/>
    <cellStyle name="Millares [0] 2 2 4 2" xfId="462" xr:uid="{ADEC1DF1-3985-42C5-8B43-AFD6896E3F74}"/>
    <cellStyle name="Millares [0] 2 2 4 2 2" xfId="1122" xr:uid="{338033F7-7F48-4DEB-81C3-7C2A5E07BE85}"/>
    <cellStyle name="Millares [0] 2 2 4 2 2 2" xfId="2443" xr:uid="{9E231447-40B1-46C8-83C5-F0A03F74FCFE}"/>
    <cellStyle name="Millares [0] 2 2 4 2 2 2 2" xfId="5084" xr:uid="{BF98B881-8C26-467F-BB53-321BCC6CFD50}"/>
    <cellStyle name="Millares [0] 2 2 4 2 2 2 2 2" xfId="10364" xr:uid="{5A1E63DD-5D97-4B1A-A7ED-59DC80E8FED3}"/>
    <cellStyle name="Millares [0] 2 2 4 2 2 2 3" xfId="7724" xr:uid="{FB0B3A23-F37F-44C2-B3BA-AF2245871727}"/>
    <cellStyle name="Millares [0] 2 2 4 2 2 3" xfId="3764" xr:uid="{2662C8A1-BCC4-4247-BE2F-7985F2C05E1B}"/>
    <cellStyle name="Millares [0] 2 2 4 2 2 3 2" xfId="9044" xr:uid="{1CD5BDED-36C5-47EB-AB26-6C4D409471A0}"/>
    <cellStyle name="Millares [0] 2 2 4 2 2 4" xfId="6404" xr:uid="{AB0607D3-7A0E-4143-926C-8FFE977AE4ED}"/>
    <cellStyle name="Millares [0] 2 2 4 2 3" xfId="1783" xr:uid="{917A4204-493E-4780-A9DE-BD4F1D605C1A}"/>
    <cellStyle name="Millares [0] 2 2 4 2 3 2" xfId="4424" xr:uid="{8F2B515C-312B-42AC-9012-B31C16EB56F5}"/>
    <cellStyle name="Millares [0] 2 2 4 2 3 2 2" xfId="9704" xr:uid="{122595CF-4908-4BCC-9D27-E348EE5AED02}"/>
    <cellStyle name="Millares [0] 2 2 4 2 3 3" xfId="7064" xr:uid="{31905137-2CF8-4014-9D14-9182D7697890}"/>
    <cellStyle name="Millares [0] 2 2 4 2 4" xfId="3104" xr:uid="{13DD5A2E-6D0C-4455-9513-8E25C3F46089}"/>
    <cellStyle name="Millares [0] 2 2 4 2 4 2" xfId="8384" xr:uid="{DDDF7CA5-D877-4FCE-BFDE-37F635A88A49}"/>
    <cellStyle name="Millares [0] 2 2 4 2 5" xfId="5744" xr:uid="{D54B3308-453F-4612-A5E3-78D42BD848F8}"/>
    <cellStyle name="Millares [0] 2 2 4 3" xfId="793" xr:uid="{F26C6312-AFF3-42FA-B8C2-BE07B0006E05}"/>
    <cellStyle name="Millares [0] 2 2 4 3 2" xfId="2114" xr:uid="{1F0DE9F8-2CEB-41F9-8C5E-F2BEDF0A75FD}"/>
    <cellStyle name="Millares [0] 2 2 4 3 2 2" xfId="4755" xr:uid="{A4208538-1FCF-44DE-93D4-D5EB2758F7D4}"/>
    <cellStyle name="Millares [0] 2 2 4 3 2 2 2" xfId="10035" xr:uid="{5C041390-FB73-4A0F-9AB4-C34D22E02D1F}"/>
    <cellStyle name="Millares [0] 2 2 4 3 2 3" xfId="7395" xr:uid="{D6289E38-71B5-498B-AAF4-A6BD6B8FE8E0}"/>
    <cellStyle name="Millares [0] 2 2 4 3 3" xfId="3435" xr:uid="{82AEF02A-BC53-4E3A-B4A3-2DCCD7AC22A2}"/>
    <cellStyle name="Millares [0] 2 2 4 3 3 2" xfId="8715" xr:uid="{ADF7B4A7-9621-44FF-840F-61A2D3FFAA60}"/>
    <cellStyle name="Millares [0] 2 2 4 3 4" xfId="6075" xr:uid="{5FB945A7-F95B-41B1-8BF5-5667DFCEE1F2}"/>
    <cellStyle name="Millares [0] 2 2 4 4" xfId="1454" xr:uid="{EEA478D2-2FBB-4893-8F91-268710075989}"/>
    <cellStyle name="Millares [0] 2 2 4 4 2" xfId="4095" xr:uid="{D6E48F15-61A4-4EF2-94AB-F5613DBDB496}"/>
    <cellStyle name="Millares [0] 2 2 4 4 2 2" xfId="9375" xr:uid="{0334CE14-DC18-4216-9DC9-FFE0260B3AA6}"/>
    <cellStyle name="Millares [0] 2 2 4 4 3" xfId="6735" xr:uid="{F6BD55B9-F2AB-4EB6-8173-BC93CEAA6248}"/>
    <cellStyle name="Millares [0] 2 2 4 5" xfId="2775" xr:uid="{60886B9B-030A-4EBA-B4E7-7C7831B32815}"/>
    <cellStyle name="Millares [0] 2 2 4 5 2" xfId="8055" xr:uid="{980BEF39-B8ED-4E40-8C61-5D850194434B}"/>
    <cellStyle name="Millares [0] 2 2 4 6" xfId="5415" xr:uid="{9B2485BA-0B65-4AD4-BBFD-EA6BA612C725}"/>
    <cellStyle name="Millares [0] 2 2 5" xfId="242" xr:uid="{CCA7E3E8-9B45-4BD3-A093-1247E0611364}"/>
    <cellStyle name="Millares [0] 2 2 5 2" xfId="572" xr:uid="{A348B580-91E9-48EA-82D3-5E132BB5DA41}"/>
    <cellStyle name="Millares [0] 2 2 5 2 2" xfId="1232" xr:uid="{4EB4ABDE-495C-4FEC-B39D-5458DE9AD5C3}"/>
    <cellStyle name="Millares [0] 2 2 5 2 2 2" xfId="2553" xr:uid="{76799C57-5704-49B0-80F3-BF55F3D00BE9}"/>
    <cellStyle name="Millares [0] 2 2 5 2 2 2 2" xfId="5194" xr:uid="{E49D0D81-99FD-42C3-ABC3-737B3E9C90F9}"/>
    <cellStyle name="Millares [0] 2 2 5 2 2 2 2 2" xfId="10474" xr:uid="{1C2F8BCB-2931-4325-B04C-2EB0DC98D627}"/>
    <cellStyle name="Millares [0] 2 2 5 2 2 2 3" xfId="7834" xr:uid="{EFF60392-C614-4B63-86A9-032264C54F68}"/>
    <cellStyle name="Millares [0] 2 2 5 2 2 3" xfId="3874" xr:uid="{E67D2903-C536-402C-AFCD-F5FA2228B884}"/>
    <cellStyle name="Millares [0] 2 2 5 2 2 3 2" xfId="9154" xr:uid="{68351ED8-B260-44EF-A623-E63F8E909499}"/>
    <cellStyle name="Millares [0] 2 2 5 2 2 4" xfId="6514" xr:uid="{F8AF3F7B-AC9B-48B9-A838-E9BC50C97C32}"/>
    <cellStyle name="Millares [0] 2 2 5 2 3" xfId="1893" xr:uid="{335B1077-98D7-4E39-B672-1FA71BC285FB}"/>
    <cellStyle name="Millares [0] 2 2 5 2 3 2" xfId="4534" xr:uid="{D8404305-5D4D-4750-8A9F-5F7C51FDC7EF}"/>
    <cellStyle name="Millares [0] 2 2 5 2 3 2 2" xfId="9814" xr:uid="{B9DFA682-3E63-4A34-BED0-84FA906AD603}"/>
    <cellStyle name="Millares [0] 2 2 5 2 3 3" xfId="7174" xr:uid="{147D8C96-697C-4440-8A37-4B53151117F9}"/>
    <cellStyle name="Millares [0] 2 2 5 2 4" xfId="3214" xr:uid="{3CD83CD3-6F18-4533-AA56-A9299D25DEED}"/>
    <cellStyle name="Millares [0] 2 2 5 2 4 2" xfId="8494" xr:uid="{387FE015-6929-4367-B269-08D2A18FF204}"/>
    <cellStyle name="Millares [0] 2 2 5 2 5" xfId="5854" xr:uid="{AB6E91ED-0101-4477-9B0D-573F640A0400}"/>
    <cellStyle name="Millares [0] 2 2 5 3" xfId="903" xr:uid="{A32E96D4-8905-4A3D-A5D4-205A575A734E}"/>
    <cellStyle name="Millares [0] 2 2 5 3 2" xfId="2224" xr:uid="{BE15AD89-D5BC-44F2-AEBF-29F21DFC342D}"/>
    <cellStyle name="Millares [0] 2 2 5 3 2 2" xfId="4865" xr:uid="{2475C77A-A7D3-4532-AB61-A21D61036C54}"/>
    <cellStyle name="Millares [0] 2 2 5 3 2 2 2" xfId="10145" xr:uid="{32679C28-91E5-43E0-888A-DB5F31997F3F}"/>
    <cellStyle name="Millares [0] 2 2 5 3 2 3" xfId="7505" xr:uid="{B8939D16-4026-4455-A6B2-DAF71B3A63E1}"/>
    <cellStyle name="Millares [0] 2 2 5 3 3" xfId="3545" xr:uid="{6183384C-4C9E-4A73-B997-C0F46853EDD0}"/>
    <cellStyle name="Millares [0] 2 2 5 3 3 2" xfId="8825" xr:uid="{290DBFFC-F417-4CA2-8411-84C10638747B}"/>
    <cellStyle name="Millares [0] 2 2 5 3 4" xfId="6185" xr:uid="{484CCCC0-EC27-431B-AB11-C67F16FD3B76}"/>
    <cellStyle name="Millares [0] 2 2 5 4" xfId="1564" xr:uid="{492FE65C-75C5-4A94-AF58-8704D6CF42B5}"/>
    <cellStyle name="Millares [0] 2 2 5 4 2" xfId="4205" xr:uid="{D712B1E2-F6EE-40C3-A133-26069B8633FF}"/>
    <cellStyle name="Millares [0] 2 2 5 4 2 2" xfId="9485" xr:uid="{7F259653-9350-4515-AEAC-3024B35486AE}"/>
    <cellStyle name="Millares [0] 2 2 5 4 3" xfId="6845" xr:uid="{9B3A50AA-8DF1-476E-A3C0-97BF21134E27}"/>
    <cellStyle name="Millares [0] 2 2 5 5" xfId="2885" xr:uid="{B573482A-173B-4D07-9193-F5B792B99B85}"/>
    <cellStyle name="Millares [0] 2 2 5 5 2" xfId="8165" xr:uid="{D7190D81-C1DF-48A0-975D-8BFE5B142673}"/>
    <cellStyle name="Millares [0] 2 2 5 6" xfId="5525" xr:uid="{22F26F25-7EC8-4764-8CF1-C54F8CABBE3B}"/>
    <cellStyle name="Millares [0] 2 2 6" xfId="351" xr:uid="{BF593625-36DE-4D3D-8F44-BF1EED088F29}"/>
    <cellStyle name="Millares [0] 2 2 6 2" xfId="1012" xr:uid="{41B3B066-7582-49D7-AE6B-03ECC6294C85}"/>
    <cellStyle name="Millares [0] 2 2 6 2 2" xfId="2333" xr:uid="{B0308DE0-C925-4824-B53B-5E27E70384FC}"/>
    <cellStyle name="Millares [0] 2 2 6 2 2 2" xfId="4974" xr:uid="{FDB9FFA5-8DB4-406B-9213-3348C465A28D}"/>
    <cellStyle name="Millares [0] 2 2 6 2 2 2 2" xfId="10254" xr:uid="{A3170981-DE4B-4532-922E-DA27AF24002B}"/>
    <cellStyle name="Millares [0] 2 2 6 2 2 3" xfId="7614" xr:uid="{3BE81D2E-4F14-4D3F-AD3C-3795497E2C4D}"/>
    <cellStyle name="Millares [0] 2 2 6 2 3" xfId="3654" xr:uid="{8A199A4B-9EDD-4056-9ED7-B89F91ACE431}"/>
    <cellStyle name="Millares [0] 2 2 6 2 3 2" xfId="8934" xr:uid="{1B3BBF3B-7925-497F-AA5B-F3A1B0FCEEB7}"/>
    <cellStyle name="Millares [0] 2 2 6 2 4" xfId="6294" xr:uid="{4452C649-BA35-4595-BB09-F2EB65508738}"/>
    <cellStyle name="Millares [0] 2 2 6 3" xfId="1673" xr:uid="{7CE16155-5E46-4330-8C1E-91445E88761B}"/>
    <cellStyle name="Millares [0] 2 2 6 3 2" xfId="4314" xr:uid="{8CF4537F-41AB-4433-893D-AE63D34972FF}"/>
    <cellStyle name="Millares [0] 2 2 6 3 2 2" xfId="9594" xr:uid="{D991458A-8778-41FD-BF59-778C7E6B2387}"/>
    <cellStyle name="Millares [0] 2 2 6 3 3" xfId="6954" xr:uid="{3C355DB7-A6ED-424E-A95C-E510CD619773}"/>
    <cellStyle name="Millares [0] 2 2 6 4" xfId="2994" xr:uid="{0E17816D-5202-47EF-9FB7-DD52279881C4}"/>
    <cellStyle name="Millares [0] 2 2 6 4 2" xfId="8274" xr:uid="{912ECA27-1022-4F64-89C0-CE0B1A0B7F6C}"/>
    <cellStyle name="Millares [0] 2 2 6 5" xfId="5634" xr:uid="{1978D2DF-3A18-4CA4-B857-9D811610F91B}"/>
    <cellStyle name="Millares [0] 2 2 7" xfId="683" xr:uid="{220DA2C6-EA55-4173-AC08-E755726FFC15}"/>
    <cellStyle name="Millares [0] 2 2 7 2" xfId="2004" xr:uid="{21E992CE-DED3-4533-8F99-67D35AAFAC87}"/>
    <cellStyle name="Millares [0] 2 2 7 2 2" xfId="4645" xr:uid="{4741620B-7D09-4278-80CE-FBE9D30582D9}"/>
    <cellStyle name="Millares [0] 2 2 7 2 2 2" xfId="9925" xr:uid="{93F0E8DC-F46A-41C8-AAC8-034B4E36AF36}"/>
    <cellStyle name="Millares [0] 2 2 7 2 3" xfId="7285" xr:uid="{E6701F59-356B-440C-B436-03D91D15B4F7}"/>
    <cellStyle name="Millares [0] 2 2 7 3" xfId="3325" xr:uid="{E57A72C7-EB99-4DCB-B28D-A18DE5968D92}"/>
    <cellStyle name="Millares [0] 2 2 7 3 2" xfId="8605" xr:uid="{794F2D9C-65DC-4A41-8F7C-7C6DC1734D6A}"/>
    <cellStyle name="Millares [0] 2 2 7 4" xfId="5965" xr:uid="{B9074E60-2BD8-4218-AE70-F2C17F6366B1}"/>
    <cellStyle name="Millares [0] 2 2 8" xfId="1344" xr:uid="{5A80A12F-29D0-4D3F-94D0-4D94BA13FB6F}"/>
    <cellStyle name="Millares [0] 2 2 8 2" xfId="3985" xr:uid="{C87B3A91-2D77-4FE9-8D80-B8D8CFF200F2}"/>
    <cellStyle name="Millares [0] 2 2 8 2 2" xfId="9265" xr:uid="{17866813-D315-4B16-966B-8BDCB166F0CD}"/>
    <cellStyle name="Millares [0] 2 2 8 3" xfId="6625" xr:uid="{B8B4C973-569B-4569-988B-53AA35F7B849}"/>
    <cellStyle name="Millares [0] 2 2 9" xfId="2665" xr:uid="{BB72BAF8-CF5D-4CBF-9F57-51F65E67A306}"/>
    <cellStyle name="Millares [0] 2 2 9 2" xfId="7945" xr:uid="{B4D39355-F2CD-4737-9105-88B8EE3DF044}"/>
    <cellStyle name="Millares [0] 2 3" xfId="27" xr:uid="{9FCA1909-4898-4EAD-B923-5992B3FB70EC}"/>
    <cellStyle name="Millares [0] 2 3 10" xfId="5312" xr:uid="{8F3C3D54-8529-4651-8317-F4D047144415}"/>
    <cellStyle name="Millares [0] 2 3 2" xfId="51" xr:uid="{9A8A6567-EDBF-4A8A-AD39-E6D0BF8699E1}"/>
    <cellStyle name="Millares [0] 2 3 2 2" xfId="102" xr:uid="{9A235ADE-0583-41FD-B8E5-32ED72EED6BD}"/>
    <cellStyle name="Millares [0] 2 3 2 2 2" xfId="214" xr:uid="{5E02F820-76BA-46FD-BCF5-DE244DE6B9C6}"/>
    <cellStyle name="Millares [0] 2 3 2 2 2 2" xfId="544" xr:uid="{3EAB2EAF-605F-49E4-829C-AF98AA6D0322}"/>
    <cellStyle name="Millares [0] 2 3 2 2 2 2 2" xfId="1204" xr:uid="{DE0EB2D5-4789-42DC-8BDE-22CD67F4A7EC}"/>
    <cellStyle name="Millares [0] 2 3 2 2 2 2 2 2" xfId="2525" xr:uid="{607CD8CD-6196-4279-99B6-7F6ED381CE9D}"/>
    <cellStyle name="Millares [0] 2 3 2 2 2 2 2 2 2" xfId="5166" xr:uid="{04763756-8F2E-475A-B552-204ED1F635BC}"/>
    <cellStyle name="Millares [0] 2 3 2 2 2 2 2 2 2 2" xfId="10446" xr:uid="{9F1ECBA5-997C-47F6-9B68-4494C8C2A79E}"/>
    <cellStyle name="Millares [0] 2 3 2 2 2 2 2 2 3" xfId="7806" xr:uid="{9273B145-E9D7-4108-B888-D2C9F00DE501}"/>
    <cellStyle name="Millares [0] 2 3 2 2 2 2 2 3" xfId="3846" xr:uid="{2D1DCC49-8144-4319-A04F-43F648D1D6FA}"/>
    <cellStyle name="Millares [0] 2 3 2 2 2 2 2 3 2" xfId="9126" xr:uid="{D0F9863C-DA70-4FC9-B74B-E40AF8A4663E}"/>
    <cellStyle name="Millares [0] 2 3 2 2 2 2 2 4" xfId="6486" xr:uid="{153D9F3F-3D5D-4615-A9AD-AE7369162A6F}"/>
    <cellStyle name="Millares [0] 2 3 2 2 2 2 3" xfId="1865" xr:uid="{B14A5273-5A3D-488B-8E7C-9A0BD756A330}"/>
    <cellStyle name="Millares [0] 2 3 2 2 2 2 3 2" xfId="4506" xr:uid="{C8D5534F-D6B0-404B-9CD8-75AE10CFC76F}"/>
    <cellStyle name="Millares [0] 2 3 2 2 2 2 3 2 2" xfId="9786" xr:uid="{577C5674-1474-49A5-99AA-DF3927681C04}"/>
    <cellStyle name="Millares [0] 2 3 2 2 2 2 3 3" xfId="7146" xr:uid="{ABC50A80-30CF-41A2-A35C-DC75E2E8A4ED}"/>
    <cellStyle name="Millares [0] 2 3 2 2 2 2 4" xfId="3186" xr:uid="{B3D6B0CC-0E46-4A95-B7BE-038B5A810843}"/>
    <cellStyle name="Millares [0] 2 3 2 2 2 2 4 2" xfId="8466" xr:uid="{DF594CC6-F29D-4244-8C51-ACD6AFA90285}"/>
    <cellStyle name="Millares [0] 2 3 2 2 2 2 5" xfId="5826" xr:uid="{47E1C5C4-098D-4151-8714-FEF2EDA0CEB1}"/>
    <cellStyle name="Millares [0] 2 3 2 2 2 3" xfId="875" xr:uid="{70E7DDD7-FD84-46AE-9D2D-4AB302970502}"/>
    <cellStyle name="Millares [0] 2 3 2 2 2 3 2" xfId="2196" xr:uid="{B613689C-F320-4EC0-B4AC-EEDCDC4882FC}"/>
    <cellStyle name="Millares [0] 2 3 2 2 2 3 2 2" xfId="4837" xr:uid="{6A65CB3A-AAEC-4CC9-A4B7-0D078E00874A}"/>
    <cellStyle name="Millares [0] 2 3 2 2 2 3 2 2 2" xfId="10117" xr:uid="{794D7E7C-C448-43A3-BF00-D9A7EE68CA02}"/>
    <cellStyle name="Millares [0] 2 3 2 2 2 3 2 3" xfId="7477" xr:uid="{6B3157AB-38D5-46D8-995D-F99E6BD1D5D4}"/>
    <cellStyle name="Millares [0] 2 3 2 2 2 3 3" xfId="3517" xr:uid="{80778CD6-6B85-405F-A06F-31A972F12E77}"/>
    <cellStyle name="Millares [0] 2 3 2 2 2 3 3 2" xfId="8797" xr:uid="{64F3BD15-1F31-40B5-AD44-6581981E1749}"/>
    <cellStyle name="Millares [0] 2 3 2 2 2 3 4" xfId="6157" xr:uid="{F1D58D4F-1E25-4426-908F-05A3DF42D415}"/>
    <cellStyle name="Millares [0] 2 3 2 2 2 4" xfId="1536" xr:uid="{B16156FE-3C47-4E44-B481-119CD6DE2E0E}"/>
    <cellStyle name="Millares [0] 2 3 2 2 2 4 2" xfId="4177" xr:uid="{13B1FFF1-43B3-4EEC-8051-2B48F5055C8F}"/>
    <cellStyle name="Millares [0] 2 3 2 2 2 4 2 2" xfId="9457" xr:uid="{AD27E8B0-D213-447A-851E-B65AD9132D34}"/>
    <cellStyle name="Millares [0] 2 3 2 2 2 4 3" xfId="6817" xr:uid="{7FEFE0AF-5741-4E3B-9AF7-CD56BA683464}"/>
    <cellStyle name="Millares [0] 2 3 2 2 2 5" xfId="2857" xr:uid="{9E36C22A-DA1E-4A5D-AAE3-AEC4B016CA36}"/>
    <cellStyle name="Millares [0] 2 3 2 2 2 5 2" xfId="8137" xr:uid="{66594DC5-D80B-4938-A4C3-3BA84762B96C}"/>
    <cellStyle name="Millares [0] 2 3 2 2 2 6" xfId="5497" xr:uid="{2F3FA701-1EC9-4182-8746-D6A9D222968D}"/>
    <cellStyle name="Millares [0] 2 3 2 2 3" xfId="324" xr:uid="{E14BF0CC-8E0E-4921-914E-2830F73D0FC6}"/>
    <cellStyle name="Millares [0] 2 3 2 2 3 2" xfId="654" xr:uid="{E9340586-FA11-4455-89E2-695A92447BEC}"/>
    <cellStyle name="Millares [0] 2 3 2 2 3 2 2" xfId="1314" xr:uid="{AB952C33-2874-42ED-9805-1F8020AFBE7D}"/>
    <cellStyle name="Millares [0] 2 3 2 2 3 2 2 2" xfId="2635" xr:uid="{EDD74099-3C68-400C-B3D9-657B50B8B8EB}"/>
    <cellStyle name="Millares [0] 2 3 2 2 3 2 2 2 2" xfId="5276" xr:uid="{A774D52E-E788-4B5D-AD85-35D03691830E}"/>
    <cellStyle name="Millares [0] 2 3 2 2 3 2 2 2 2 2" xfId="10556" xr:uid="{EF5B4BA8-F5F4-4732-9DAA-4A723653001C}"/>
    <cellStyle name="Millares [0] 2 3 2 2 3 2 2 2 3" xfId="7916" xr:uid="{962B146D-45CE-4A93-8C5E-9342516DA583}"/>
    <cellStyle name="Millares [0] 2 3 2 2 3 2 2 3" xfId="3956" xr:uid="{1545014A-2C2F-4D6F-9F36-D09F1A56339C}"/>
    <cellStyle name="Millares [0] 2 3 2 2 3 2 2 3 2" xfId="9236" xr:uid="{7B7ADFD1-88A7-455A-91CE-4C659227AFB8}"/>
    <cellStyle name="Millares [0] 2 3 2 2 3 2 2 4" xfId="6596" xr:uid="{A459F8AF-1B74-4958-96F5-F2D192E2DCFE}"/>
    <cellStyle name="Millares [0] 2 3 2 2 3 2 3" xfId="1975" xr:uid="{5F5F688B-45A4-416B-B44E-13E710D940CB}"/>
    <cellStyle name="Millares [0] 2 3 2 2 3 2 3 2" xfId="4616" xr:uid="{923838AB-4DA0-41E6-B8D0-F25D9AB6F2E0}"/>
    <cellStyle name="Millares [0] 2 3 2 2 3 2 3 2 2" xfId="9896" xr:uid="{32DF8380-AFE1-4294-A371-99BBB25B5814}"/>
    <cellStyle name="Millares [0] 2 3 2 2 3 2 3 3" xfId="7256" xr:uid="{C39DD49A-0E60-4895-A0A1-407EC8DD3613}"/>
    <cellStyle name="Millares [0] 2 3 2 2 3 2 4" xfId="3296" xr:uid="{94AA9418-3AD2-4CD9-9415-F02FAD2C375D}"/>
    <cellStyle name="Millares [0] 2 3 2 2 3 2 4 2" xfId="8576" xr:uid="{F0E52F29-9EE7-4F8E-A30B-9DEE5CAAC378}"/>
    <cellStyle name="Millares [0] 2 3 2 2 3 2 5" xfId="5936" xr:uid="{409D876C-C3C1-439A-9CE9-7A4D37D646F3}"/>
    <cellStyle name="Millares [0] 2 3 2 2 3 3" xfId="985" xr:uid="{945D2D04-5251-472B-8D7D-CC0B58AD61B6}"/>
    <cellStyle name="Millares [0] 2 3 2 2 3 3 2" xfId="2306" xr:uid="{44866DA7-4966-4F12-B44D-609F91DB5AF0}"/>
    <cellStyle name="Millares [0] 2 3 2 2 3 3 2 2" xfId="4947" xr:uid="{851F369F-015F-4EE2-BD17-EED232884120}"/>
    <cellStyle name="Millares [0] 2 3 2 2 3 3 2 2 2" xfId="10227" xr:uid="{05767616-4990-4ADE-BB36-663D2E08E785}"/>
    <cellStyle name="Millares [0] 2 3 2 2 3 3 2 3" xfId="7587" xr:uid="{E25C9AE4-A9E9-4368-83B6-6F60A3D1E857}"/>
    <cellStyle name="Millares [0] 2 3 2 2 3 3 3" xfId="3627" xr:uid="{1D41CDE6-9E23-42A9-A5B4-1F4532C9EB80}"/>
    <cellStyle name="Millares [0] 2 3 2 2 3 3 3 2" xfId="8907" xr:uid="{B06CD0B4-9A41-4CD9-9751-CD89E6652B9D}"/>
    <cellStyle name="Millares [0] 2 3 2 2 3 3 4" xfId="6267" xr:uid="{00C2FDEC-FD56-4539-957A-CAF87FE47FE6}"/>
    <cellStyle name="Millares [0] 2 3 2 2 3 4" xfId="1646" xr:uid="{CEA39254-7A97-453A-B9FE-CCA1745B7795}"/>
    <cellStyle name="Millares [0] 2 3 2 2 3 4 2" xfId="4287" xr:uid="{BB434701-C637-4DCE-B633-1205F919D93D}"/>
    <cellStyle name="Millares [0] 2 3 2 2 3 4 2 2" xfId="9567" xr:uid="{1AE9359D-536A-4396-8277-0D63D5E41382}"/>
    <cellStyle name="Millares [0] 2 3 2 2 3 4 3" xfId="6927" xr:uid="{57FF75AB-6AAC-429B-8E5F-E4F4560D9201}"/>
    <cellStyle name="Millares [0] 2 3 2 2 3 5" xfId="2967" xr:uid="{C02BECB4-A301-480E-95E7-F4D8BEDF740D}"/>
    <cellStyle name="Millares [0] 2 3 2 2 3 5 2" xfId="8247" xr:uid="{A0A2F622-9B63-4179-BF4A-9137997D5B6C}"/>
    <cellStyle name="Millares [0] 2 3 2 2 3 6" xfId="5607" xr:uid="{228E4629-9DDF-4E8E-AEBB-9249562A4D54}"/>
    <cellStyle name="Millares [0] 2 3 2 2 4" xfId="433" xr:uid="{8C1EC2CD-35D2-449E-9787-DC107FEBA8C8}"/>
    <cellStyle name="Millares [0] 2 3 2 2 4 2" xfId="1094" xr:uid="{D920E71E-2316-4D07-AC93-5960103FAC8A}"/>
    <cellStyle name="Millares [0] 2 3 2 2 4 2 2" xfId="2415" xr:uid="{EA46BE02-0EEA-4F70-B752-5672ABF3EDAC}"/>
    <cellStyle name="Millares [0] 2 3 2 2 4 2 2 2" xfId="5056" xr:uid="{D439B415-F520-4E38-A263-8D0E1C85F4B6}"/>
    <cellStyle name="Millares [0] 2 3 2 2 4 2 2 2 2" xfId="10336" xr:uid="{CD5E12A4-E6EF-41C8-8DA5-4089F188C143}"/>
    <cellStyle name="Millares [0] 2 3 2 2 4 2 2 3" xfId="7696" xr:uid="{24BC4B87-1F01-4C1D-80E7-D5B96F5B1FE5}"/>
    <cellStyle name="Millares [0] 2 3 2 2 4 2 3" xfId="3736" xr:uid="{0F954D6A-F1D7-45BE-BE3E-0D3A7187A537}"/>
    <cellStyle name="Millares [0] 2 3 2 2 4 2 3 2" xfId="9016" xr:uid="{19AA6B32-E4C2-4A18-A519-19E8FAA6BFDC}"/>
    <cellStyle name="Millares [0] 2 3 2 2 4 2 4" xfId="6376" xr:uid="{1128900E-0BFE-4CF9-AC64-6DBCC4E55608}"/>
    <cellStyle name="Millares [0] 2 3 2 2 4 3" xfId="1755" xr:uid="{4388C2E3-E75C-494A-9E77-34F6C912FFC3}"/>
    <cellStyle name="Millares [0] 2 3 2 2 4 3 2" xfId="4396" xr:uid="{A8C55334-194B-45F8-B5A6-0103D466C233}"/>
    <cellStyle name="Millares [0] 2 3 2 2 4 3 2 2" xfId="9676" xr:uid="{3459588D-BB2F-4335-B137-C01C4AE245BD}"/>
    <cellStyle name="Millares [0] 2 3 2 2 4 3 3" xfId="7036" xr:uid="{CF0CF9B1-24F6-4664-A1C6-DC8FCB9034AE}"/>
    <cellStyle name="Millares [0] 2 3 2 2 4 4" xfId="3076" xr:uid="{A2177D2F-2B0B-4179-9CCD-95869E986D8A}"/>
    <cellStyle name="Millares [0] 2 3 2 2 4 4 2" xfId="8356" xr:uid="{7A12B4C6-9C7D-439C-95B0-943B6F96E03F}"/>
    <cellStyle name="Millares [0] 2 3 2 2 4 5" xfId="5716" xr:uid="{11CC805A-9C32-47AD-942E-6271B8A6B8E8}"/>
    <cellStyle name="Millares [0] 2 3 2 2 5" xfId="765" xr:uid="{68F5DCA2-ABD9-492F-B3A3-1D5E2B7FE0C5}"/>
    <cellStyle name="Millares [0] 2 3 2 2 5 2" xfId="2086" xr:uid="{DC59E844-68B8-4BDB-B3DB-0A45C0B8BBAF}"/>
    <cellStyle name="Millares [0] 2 3 2 2 5 2 2" xfId="4727" xr:uid="{6CDEF165-2735-490B-8171-12372710D89B}"/>
    <cellStyle name="Millares [0] 2 3 2 2 5 2 2 2" xfId="10007" xr:uid="{9CDC5E8A-E4B6-4134-894C-EA7C4477A8C6}"/>
    <cellStyle name="Millares [0] 2 3 2 2 5 2 3" xfId="7367" xr:uid="{53CDE406-3FD7-4607-BFF6-F5EEDF357FF8}"/>
    <cellStyle name="Millares [0] 2 3 2 2 5 3" xfId="3407" xr:uid="{4648C10F-2A95-49DE-96EA-AA15374CF747}"/>
    <cellStyle name="Millares [0] 2 3 2 2 5 3 2" xfId="8687" xr:uid="{1146ADD3-8EEE-4CE2-B920-CE170FF178BF}"/>
    <cellStyle name="Millares [0] 2 3 2 2 5 4" xfId="6047" xr:uid="{ACEFB3C7-DACD-413F-A702-C915F0D19DFF}"/>
    <cellStyle name="Millares [0] 2 3 2 2 6" xfId="1426" xr:uid="{99DDD84C-58A7-4853-9525-D1CE887FE63B}"/>
    <cellStyle name="Millares [0] 2 3 2 2 6 2" xfId="4067" xr:uid="{D5EE7A4A-86A2-4AF5-841E-40402CBBD5B1}"/>
    <cellStyle name="Millares [0] 2 3 2 2 6 2 2" xfId="9347" xr:uid="{C606F36B-CAFE-4765-BD01-5ACED5B39D74}"/>
    <cellStyle name="Millares [0] 2 3 2 2 6 3" xfId="6707" xr:uid="{E682CA27-8729-407F-8F62-F8284537FAEE}"/>
    <cellStyle name="Millares [0] 2 3 2 2 7" xfId="2747" xr:uid="{1325C26A-8354-4DAC-9264-933D4BCD63A7}"/>
    <cellStyle name="Millares [0] 2 3 2 2 7 2" xfId="8027" xr:uid="{5E12DA8C-2009-4EBD-8722-1D6D54403C11}"/>
    <cellStyle name="Millares [0] 2 3 2 2 8" xfId="5387" xr:uid="{575ABB71-3985-4F39-B45B-65E159066626}"/>
    <cellStyle name="Millares [0] 2 3 2 3" xfId="163" xr:uid="{C92E7E39-5785-4748-A27B-0331199F0611}"/>
    <cellStyle name="Millares [0] 2 3 2 3 2" xfId="493" xr:uid="{9ADD6D1E-F097-4AB9-A0A2-9E6F3B63F1AF}"/>
    <cellStyle name="Millares [0] 2 3 2 3 2 2" xfId="1153" xr:uid="{9A47FD5C-53D5-4C4F-9C46-A5EB8B090306}"/>
    <cellStyle name="Millares [0] 2 3 2 3 2 2 2" xfId="2474" xr:uid="{6C745B2A-A8CB-42AB-B620-BDB417A60FBE}"/>
    <cellStyle name="Millares [0] 2 3 2 3 2 2 2 2" xfId="5115" xr:uid="{23C69DE1-838D-4925-AA53-7509A52D1513}"/>
    <cellStyle name="Millares [0] 2 3 2 3 2 2 2 2 2" xfId="10395" xr:uid="{3D5FC09A-E471-4C3D-BD04-A4C15CEE862F}"/>
    <cellStyle name="Millares [0] 2 3 2 3 2 2 2 3" xfId="7755" xr:uid="{D40E3238-FC6D-438C-9EE7-F5F41D18926F}"/>
    <cellStyle name="Millares [0] 2 3 2 3 2 2 3" xfId="3795" xr:uid="{D04A9F68-31DA-44F8-B26E-6B2A2521B8DE}"/>
    <cellStyle name="Millares [0] 2 3 2 3 2 2 3 2" xfId="9075" xr:uid="{69FA3515-5E40-45A0-88CC-B5892A7390D6}"/>
    <cellStyle name="Millares [0] 2 3 2 3 2 2 4" xfId="6435" xr:uid="{E39A31E7-04C2-49CA-A5B8-571C2EA9AE05}"/>
    <cellStyle name="Millares [0] 2 3 2 3 2 3" xfId="1814" xr:uid="{04EB67EA-CF88-4455-A65C-796BA7DF233D}"/>
    <cellStyle name="Millares [0] 2 3 2 3 2 3 2" xfId="4455" xr:uid="{08ABD2A8-6C9A-40EA-B700-725DD558F5A2}"/>
    <cellStyle name="Millares [0] 2 3 2 3 2 3 2 2" xfId="9735" xr:uid="{41BC27DD-AF2C-4FCF-980E-9E05A030D7C0}"/>
    <cellStyle name="Millares [0] 2 3 2 3 2 3 3" xfId="7095" xr:uid="{AB5D3D74-E771-4D1C-B07D-62B46F6F4285}"/>
    <cellStyle name="Millares [0] 2 3 2 3 2 4" xfId="3135" xr:uid="{35A8FD1D-6E9D-42A3-A2AC-938332559C03}"/>
    <cellStyle name="Millares [0] 2 3 2 3 2 4 2" xfId="8415" xr:uid="{B62876FC-6657-4254-A17F-9B4D36B2DDC1}"/>
    <cellStyle name="Millares [0] 2 3 2 3 2 5" xfId="5775" xr:uid="{CB7287A0-1455-42E3-841A-4C2AB93BB298}"/>
    <cellStyle name="Millares [0] 2 3 2 3 3" xfId="824" xr:uid="{A2BDDAE3-C962-4B87-A58E-8B4C804ECF73}"/>
    <cellStyle name="Millares [0] 2 3 2 3 3 2" xfId="2145" xr:uid="{D673F0D7-9CE6-40C1-B39C-A50E8A2C4D3F}"/>
    <cellStyle name="Millares [0] 2 3 2 3 3 2 2" xfId="4786" xr:uid="{FB031055-93C2-48C9-88D6-C4088982BD7C}"/>
    <cellStyle name="Millares [0] 2 3 2 3 3 2 2 2" xfId="10066" xr:uid="{F2DCD904-F161-4CA9-8030-8B805D2E5796}"/>
    <cellStyle name="Millares [0] 2 3 2 3 3 2 3" xfId="7426" xr:uid="{9606416A-0236-458C-902B-1C7E1F9DD390}"/>
    <cellStyle name="Millares [0] 2 3 2 3 3 3" xfId="3466" xr:uid="{4DE0B4FA-9B20-4694-8869-22BFA08C7400}"/>
    <cellStyle name="Millares [0] 2 3 2 3 3 3 2" xfId="8746" xr:uid="{C90CA874-6795-435F-B625-1CB4EFFCB1F4}"/>
    <cellStyle name="Millares [0] 2 3 2 3 3 4" xfId="6106" xr:uid="{7B9FDAF8-08ED-45FF-9CEF-58E24BAEE38C}"/>
    <cellStyle name="Millares [0] 2 3 2 3 4" xfId="1485" xr:uid="{50308B93-C9F0-4E0F-A180-570AA2C9E975}"/>
    <cellStyle name="Millares [0] 2 3 2 3 4 2" xfId="4126" xr:uid="{ED401246-F66E-42A9-A6D9-64232610DFDA}"/>
    <cellStyle name="Millares [0] 2 3 2 3 4 2 2" xfId="9406" xr:uid="{75AE619C-516B-4CB2-AFF3-5946BCF94F21}"/>
    <cellStyle name="Millares [0] 2 3 2 3 4 3" xfId="6766" xr:uid="{E3299D75-7527-4BF7-89AB-83B93B6F459C}"/>
    <cellStyle name="Millares [0] 2 3 2 3 5" xfId="2806" xr:uid="{4A059E83-0192-4F16-B80D-E96B2A31D0DC}"/>
    <cellStyle name="Millares [0] 2 3 2 3 5 2" xfId="8086" xr:uid="{D8F91A33-E7AF-4459-89CB-254D3669C7D8}"/>
    <cellStyle name="Millares [0] 2 3 2 3 6" xfId="5446" xr:uid="{C6200BC4-080D-465F-805D-BB6DA3CA30D2}"/>
    <cellStyle name="Millares [0] 2 3 2 4" xfId="273" xr:uid="{64FC419F-A201-46F0-9048-E86455EED934}"/>
    <cellStyle name="Millares [0] 2 3 2 4 2" xfId="603" xr:uid="{7A8C00DA-7169-4E55-9876-0A5A391C1F99}"/>
    <cellStyle name="Millares [0] 2 3 2 4 2 2" xfId="1263" xr:uid="{FBDBFB50-63B8-43BF-97A3-1398F5A289CF}"/>
    <cellStyle name="Millares [0] 2 3 2 4 2 2 2" xfId="2584" xr:uid="{56958B5B-BD18-4FFF-A5E3-F610EB7DB412}"/>
    <cellStyle name="Millares [0] 2 3 2 4 2 2 2 2" xfId="5225" xr:uid="{CA003E9A-6F10-4607-A19D-E1F0E3576BF1}"/>
    <cellStyle name="Millares [0] 2 3 2 4 2 2 2 2 2" xfId="10505" xr:uid="{3161A7AF-ED7A-47FC-943B-F8CF08C6B2D3}"/>
    <cellStyle name="Millares [0] 2 3 2 4 2 2 2 3" xfId="7865" xr:uid="{449D7C2D-E9A5-4D38-9F70-84FF058602A9}"/>
    <cellStyle name="Millares [0] 2 3 2 4 2 2 3" xfId="3905" xr:uid="{25B21F54-EF26-4BEC-A774-8B070C2EB675}"/>
    <cellStyle name="Millares [0] 2 3 2 4 2 2 3 2" xfId="9185" xr:uid="{53718B67-EF85-49E0-84BA-098CCEF6C723}"/>
    <cellStyle name="Millares [0] 2 3 2 4 2 2 4" xfId="6545" xr:uid="{1B51B52C-8407-4D60-B658-BB735E31A4BC}"/>
    <cellStyle name="Millares [0] 2 3 2 4 2 3" xfId="1924" xr:uid="{E2D9334F-ABE2-419B-9CDA-E9FD25383703}"/>
    <cellStyle name="Millares [0] 2 3 2 4 2 3 2" xfId="4565" xr:uid="{7E71450B-3B40-4844-9BE7-9B45B00894EF}"/>
    <cellStyle name="Millares [0] 2 3 2 4 2 3 2 2" xfId="9845" xr:uid="{80F726AF-FC37-4599-B087-4756A2D3C099}"/>
    <cellStyle name="Millares [0] 2 3 2 4 2 3 3" xfId="7205" xr:uid="{E916BFD5-85CA-46FB-A40C-8571FD042533}"/>
    <cellStyle name="Millares [0] 2 3 2 4 2 4" xfId="3245" xr:uid="{8A4A10D6-2D25-4628-8F65-5520E112FC42}"/>
    <cellStyle name="Millares [0] 2 3 2 4 2 4 2" xfId="8525" xr:uid="{19C17AAD-8D18-4961-A2D5-EE77C754B4B0}"/>
    <cellStyle name="Millares [0] 2 3 2 4 2 5" xfId="5885" xr:uid="{D2681DFC-033C-4657-95CB-1870FFD535CF}"/>
    <cellStyle name="Millares [0] 2 3 2 4 3" xfId="934" xr:uid="{4DBDC1DF-02F1-4911-A2A9-AC06C0D01DB9}"/>
    <cellStyle name="Millares [0] 2 3 2 4 3 2" xfId="2255" xr:uid="{C6A18842-AB80-42C3-BCE3-22BCBF6CB260}"/>
    <cellStyle name="Millares [0] 2 3 2 4 3 2 2" xfId="4896" xr:uid="{BFFD5FDE-0725-4178-A9A8-608BD1AB9A7A}"/>
    <cellStyle name="Millares [0] 2 3 2 4 3 2 2 2" xfId="10176" xr:uid="{0396CB9D-5A2D-488E-BD76-0FBC70676938}"/>
    <cellStyle name="Millares [0] 2 3 2 4 3 2 3" xfId="7536" xr:uid="{302FF0B0-FB8B-4C70-A6E6-B229E77B9178}"/>
    <cellStyle name="Millares [0] 2 3 2 4 3 3" xfId="3576" xr:uid="{92AA9029-62F3-446D-9818-70A1D1ADE3EB}"/>
    <cellStyle name="Millares [0] 2 3 2 4 3 3 2" xfId="8856" xr:uid="{AD2FBED9-0CBB-4DCE-B988-A8E8750814CD}"/>
    <cellStyle name="Millares [0] 2 3 2 4 3 4" xfId="6216" xr:uid="{DF760DF0-211F-4BA3-B7E9-59420F6BD104}"/>
    <cellStyle name="Millares [0] 2 3 2 4 4" xfId="1595" xr:uid="{8022BECA-A7EC-434D-95FB-1FDA8D19AF9F}"/>
    <cellStyle name="Millares [0] 2 3 2 4 4 2" xfId="4236" xr:uid="{1EACA097-2A48-4B8B-9179-138774C2412A}"/>
    <cellStyle name="Millares [0] 2 3 2 4 4 2 2" xfId="9516" xr:uid="{BB2C0B5D-C720-40B2-952F-1178B42273D5}"/>
    <cellStyle name="Millares [0] 2 3 2 4 4 3" xfId="6876" xr:uid="{0448A6AF-BEDC-452E-A6D0-BFFF2E63BECE}"/>
    <cellStyle name="Millares [0] 2 3 2 4 5" xfId="2916" xr:uid="{82000520-263B-468D-9196-7E0C77325077}"/>
    <cellStyle name="Millares [0] 2 3 2 4 5 2" xfId="8196" xr:uid="{4676B87D-054E-43A7-BD09-72FAA7970FB6}"/>
    <cellStyle name="Millares [0] 2 3 2 4 6" xfId="5556" xr:uid="{C2D18121-EF01-4E56-AC64-FF98912BDCBA}"/>
    <cellStyle name="Millares [0] 2 3 2 5" xfId="382" xr:uid="{BB0D78B7-6FD6-48EA-B959-9A0E756DE618}"/>
    <cellStyle name="Millares [0] 2 3 2 5 2" xfId="1043" xr:uid="{D3768250-A0B3-40B9-9327-B5E4778BB48C}"/>
    <cellStyle name="Millares [0] 2 3 2 5 2 2" xfId="2364" xr:uid="{5A90522D-9D45-4604-98D1-16CEBBD571F1}"/>
    <cellStyle name="Millares [0] 2 3 2 5 2 2 2" xfId="5005" xr:uid="{684F38D5-5902-4A22-ABD4-77B5E0E48B09}"/>
    <cellStyle name="Millares [0] 2 3 2 5 2 2 2 2" xfId="10285" xr:uid="{CE48BDCC-761F-4F51-BE06-4FC08CA7AC54}"/>
    <cellStyle name="Millares [0] 2 3 2 5 2 2 3" xfId="7645" xr:uid="{C67FB521-55AE-451E-9C36-09C5C66875A3}"/>
    <cellStyle name="Millares [0] 2 3 2 5 2 3" xfId="3685" xr:uid="{B208BC63-4F93-4DED-847B-6FE72E1DE2B6}"/>
    <cellStyle name="Millares [0] 2 3 2 5 2 3 2" xfId="8965" xr:uid="{15287599-B8B4-4CB1-9F7C-ECD781D94073}"/>
    <cellStyle name="Millares [0] 2 3 2 5 2 4" xfId="6325" xr:uid="{4112A041-7C87-4143-A3F6-B2483363BFA7}"/>
    <cellStyle name="Millares [0] 2 3 2 5 3" xfId="1704" xr:uid="{0F986AC2-F3DC-4ED7-92AA-DD3AE7F2B228}"/>
    <cellStyle name="Millares [0] 2 3 2 5 3 2" xfId="4345" xr:uid="{793B6CF4-59A0-4662-8F49-0DD4E8D07B3A}"/>
    <cellStyle name="Millares [0] 2 3 2 5 3 2 2" xfId="9625" xr:uid="{DBF63077-F60A-4BDD-8E5A-F81369B19EA6}"/>
    <cellStyle name="Millares [0] 2 3 2 5 3 3" xfId="6985" xr:uid="{0B3C1968-486C-4530-9E5F-5549249D9A82}"/>
    <cellStyle name="Millares [0] 2 3 2 5 4" xfId="3025" xr:uid="{097F9D8C-490D-42FC-A535-F0CB1BA6119F}"/>
    <cellStyle name="Millares [0] 2 3 2 5 4 2" xfId="8305" xr:uid="{722C79B7-544B-4EFC-97FE-6C876FE3B37C}"/>
    <cellStyle name="Millares [0] 2 3 2 5 5" xfId="5665" xr:uid="{6E8A30B6-FC01-49F2-88D7-0D751DA23D75}"/>
    <cellStyle name="Millares [0] 2 3 2 6" xfId="714" xr:uid="{869D9D51-05A7-424D-8CDA-13D035C738B3}"/>
    <cellStyle name="Millares [0] 2 3 2 6 2" xfId="2035" xr:uid="{4D8B19DB-5719-413F-9865-3C840A4E3D29}"/>
    <cellStyle name="Millares [0] 2 3 2 6 2 2" xfId="4676" xr:uid="{E8A4169C-1846-40DF-940B-C86AFB0E1654}"/>
    <cellStyle name="Millares [0] 2 3 2 6 2 2 2" xfId="9956" xr:uid="{FA96865B-6C97-4392-B729-3D56BA674F18}"/>
    <cellStyle name="Millares [0] 2 3 2 6 2 3" xfId="7316" xr:uid="{D6FB9C50-23F5-4796-8BD2-4CC68C5E2DD7}"/>
    <cellStyle name="Millares [0] 2 3 2 6 3" xfId="3356" xr:uid="{DA28C77C-282F-4C7C-BD47-3075DFCFD433}"/>
    <cellStyle name="Millares [0] 2 3 2 6 3 2" xfId="8636" xr:uid="{8A17EE7E-F945-4548-9F43-F467B478BCE8}"/>
    <cellStyle name="Millares [0] 2 3 2 6 4" xfId="5996" xr:uid="{EC4C6648-6E82-4256-82B2-DAE28F3AEF5D}"/>
    <cellStyle name="Millares [0] 2 3 2 7" xfId="1375" xr:uid="{5B95885A-DA35-4C3D-A781-75C3ABC08184}"/>
    <cellStyle name="Millares [0] 2 3 2 7 2" xfId="4016" xr:uid="{D3E6121C-6E33-43A6-A419-74BC255364DA}"/>
    <cellStyle name="Millares [0] 2 3 2 7 2 2" xfId="9296" xr:uid="{FC67A0CC-17BA-4CA2-9A50-89C432E8B090}"/>
    <cellStyle name="Millares [0] 2 3 2 7 3" xfId="6656" xr:uid="{C1268E67-9F8B-49AB-A4B0-245A22338CBD}"/>
    <cellStyle name="Millares [0] 2 3 2 8" xfId="2696" xr:uid="{38535A91-977B-463A-ADBB-E14FAB5A175C}"/>
    <cellStyle name="Millares [0] 2 3 2 8 2" xfId="7976" xr:uid="{8A189954-B01D-4621-9A8F-C729BA25818F}"/>
    <cellStyle name="Millares [0] 2 3 2 9" xfId="5336" xr:uid="{150434E4-0A8F-4DF1-AF17-85CF76B8EB4E}"/>
    <cellStyle name="Millares [0] 2 3 3" xfId="78" xr:uid="{7D9EE9ED-46B8-4E93-94F0-DEC90FFB2EA8}"/>
    <cellStyle name="Millares [0] 2 3 3 2" xfId="190" xr:uid="{47147DF9-41A6-489A-947A-447DEC2361EB}"/>
    <cellStyle name="Millares [0] 2 3 3 2 2" xfId="520" xr:uid="{B1E9B0D3-4AFF-4579-97C5-36117ECE7B24}"/>
    <cellStyle name="Millares [0] 2 3 3 2 2 2" xfId="1180" xr:uid="{00F1FBB9-0FC1-4215-B91C-303826715D16}"/>
    <cellStyle name="Millares [0] 2 3 3 2 2 2 2" xfId="2501" xr:uid="{156890C4-A419-46AD-BBE2-CBD414C202B6}"/>
    <cellStyle name="Millares [0] 2 3 3 2 2 2 2 2" xfId="5142" xr:uid="{F4AA5415-185C-40FB-AB13-8DBDD88EFEC3}"/>
    <cellStyle name="Millares [0] 2 3 3 2 2 2 2 2 2" xfId="10422" xr:uid="{C2D003DE-67BA-4172-B638-B9D6F60D9E8C}"/>
    <cellStyle name="Millares [0] 2 3 3 2 2 2 2 3" xfId="7782" xr:uid="{29DE7999-1F60-4C30-B1D2-D77AAE95DDE8}"/>
    <cellStyle name="Millares [0] 2 3 3 2 2 2 3" xfId="3822" xr:uid="{842E21DA-FDB8-4986-BA5E-79484CE7B2FB}"/>
    <cellStyle name="Millares [0] 2 3 3 2 2 2 3 2" xfId="9102" xr:uid="{4E5BD04E-CE9F-408A-8D2A-03250871F70F}"/>
    <cellStyle name="Millares [0] 2 3 3 2 2 2 4" xfId="6462" xr:uid="{04D3204A-CB79-4DD8-8874-5951279026B2}"/>
    <cellStyle name="Millares [0] 2 3 3 2 2 3" xfId="1841" xr:uid="{436E72E0-585F-4548-9683-3CD6FEA35A52}"/>
    <cellStyle name="Millares [0] 2 3 3 2 2 3 2" xfId="4482" xr:uid="{850C2D8B-60C9-428F-BFEB-05F9723783C0}"/>
    <cellStyle name="Millares [0] 2 3 3 2 2 3 2 2" xfId="9762" xr:uid="{04810161-8736-4D91-80DF-6A86D507C44B}"/>
    <cellStyle name="Millares [0] 2 3 3 2 2 3 3" xfId="7122" xr:uid="{6363042D-E8BF-471C-9E1D-FA83305916A3}"/>
    <cellStyle name="Millares [0] 2 3 3 2 2 4" xfId="3162" xr:uid="{5A545393-A7E1-4246-91CF-4CCDBBF95BBF}"/>
    <cellStyle name="Millares [0] 2 3 3 2 2 4 2" xfId="8442" xr:uid="{D0B209A5-AEEF-4280-997B-D4020418CA12}"/>
    <cellStyle name="Millares [0] 2 3 3 2 2 5" xfId="5802" xr:uid="{54A48CDA-EF50-4C54-9529-7CA0DB07ECD3}"/>
    <cellStyle name="Millares [0] 2 3 3 2 3" xfId="851" xr:uid="{CABE8372-1BE9-40C6-8B8B-2308EF2C985E}"/>
    <cellStyle name="Millares [0] 2 3 3 2 3 2" xfId="2172" xr:uid="{085F040F-84D2-436E-8DBC-2BB71CE453E7}"/>
    <cellStyle name="Millares [0] 2 3 3 2 3 2 2" xfId="4813" xr:uid="{1FA8C3CB-2ED6-4130-B3EA-CB3E7EACB478}"/>
    <cellStyle name="Millares [0] 2 3 3 2 3 2 2 2" xfId="10093" xr:uid="{B1DE0F97-7214-4D19-97B7-719FBEAC13CB}"/>
    <cellStyle name="Millares [0] 2 3 3 2 3 2 3" xfId="7453" xr:uid="{962EB199-928A-44D3-A7B6-91E9EE6E03E0}"/>
    <cellStyle name="Millares [0] 2 3 3 2 3 3" xfId="3493" xr:uid="{2ADE9CA1-98FD-42AD-89CD-885AA06FE09E}"/>
    <cellStyle name="Millares [0] 2 3 3 2 3 3 2" xfId="8773" xr:uid="{6194C48E-95F4-42A5-BA2F-E9306D07067C}"/>
    <cellStyle name="Millares [0] 2 3 3 2 3 4" xfId="6133" xr:uid="{E4260749-E514-4FD2-BEBD-118501E6CFD0}"/>
    <cellStyle name="Millares [0] 2 3 3 2 4" xfId="1512" xr:uid="{21827763-779C-49CC-986C-157937B294B5}"/>
    <cellStyle name="Millares [0] 2 3 3 2 4 2" xfId="4153" xr:uid="{51767ABF-6112-42C1-959A-36CC4C27AA6F}"/>
    <cellStyle name="Millares [0] 2 3 3 2 4 2 2" xfId="9433" xr:uid="{B92B404F-7C71-4FD3-8C22-1447BA2E8AF3}"/>
    <cellStyle name="Millares [0] 2 3 3 2 4 3" xfId="6793" xr:uid="{C7E22511-570A-480F-B4DC-B86CFED4FFE4}"/>
    <cellStyle name="Millares [0] 2 3 3 2 5" xfId="2833" xr:uid="{3C549A88-EC13-4686-AC69-9820EC550902}"/>
    <cellStyle name="Millares [0] 2 3 3 2 5 2" xfId="8113" xr:uid="{0C814DF5-89EE-4AAF-B7E7-DC22A67FDADC}"/>
    <cellStyle name="Millares [0] 2 3 3 2 6" xfId="5473" xr:uid="{F4019B9E-5B00-4276-B0DF-80831D5A1669}"/>
    <cellStyle name="Millares [0] 2 3 3 3" xfId="300" xr:uid="{23B22164-1271-4E58-952B-6315B78C0B55}"/>
    <cellStyle name="Millares [0] 2 3 3 3 2" xfId="630" xr:uid="{D2FEFAC6-F62B-40E1-B68A-D49F0C6879D7}"/>
    <cellStyle name="Millares [0] 2 3 3 3 2 2" xfId="1290" xr:uid="{BCDF248F-F572-4082-8CA9-E73F6037AC65}"/>
    <cellStyle name="Millares [0] 2 3 3 3 2 2 2" xfId="2611" xr:uid="{E3CFB4F5-3110-4322-8D55-1997E6FC31CB}"/>
    <cellStyle name="Millares [0] 2 3 3 3 2 2 2 2" xfId="5252" xr:uid="{DB381257-CEAE-4AC7-91DC-BF80B646E33A}"/>
    <cellStyle name="Millares [0] 2 3 3 3 2 2 2 2 2" xfId="10532" xr:uid="{4D82BE13-7649-4AE8-A331-80B571A9F498}"/>
    <cellStyle name="Millares [0] 2 3 3 3 2 2 2 3" xfId="7892" xr:uid="{F1DB83D5-42EC-4AF1-986C-E707B8CBAAF3}"/>
    <cellStyle name="Millares [0] 2 3 3 3 2 2 3" xfId="3932" xr:uid="{AF9F6C59-51A8-40EA-B5F3-FCD6363CAAE2}"/>
    <cellStyle name="Millares [0] 2 3 3 3 2 2 3 2" xfId="9212" xr:uid="{796E2CFE-81AF-4CE7-B193-B9A02862CF05}"/>
    <cellStyle name="Millares [0] 2 3 3 3 2 2 4" xfId="6572" xr:uid="{1CA03BC6-6F13-4B19-9C4A-D9C12BD8CB19}"/>
    <cellStyle name="Millares [0] 2 3 3 3 2 3" xfId="1951" xr:uid="{59B4839B-72DB-46B6-804F-E42AC12E7E8E}"/>
    <cellStyle name="Millares [0] 2 3 3 3 2 3 2" xfId="4592" xr:uid="{6A5E8FD4-5F63-44C8-8556-4B96FB3B1486}"/>
    <cellStyle name="Millares [0] 2 3 3 3 2 3 2 2" xfId="9872" xr:uid="{D45395DD-125C-41CC-9F6F-D17F16BB8842}"/>
    <cellStyle name="Millares [0] 2 3 3 3 2 3 3" xfId="7232" xr:uid="{D5DD3360-3667-4E67-8E27-1C8BF4DDAF06}"/>
    <cellStyle name="Millares [0] 2 3 3 3 2 4" xfId="3272" xr:uid="{69D77062-0CC2-423F-9CDC-CEAE31929BE4}"/>
    <cellStyle name="Millares [0] 2 3 3 3 2 4 2" xfId="8552" xr:uid="{B536B1B7-046A-41E9-8223-81B9D7181D63}"/>
    <cellStyle name="Millares [0] 2 3 3 3 2 5" xfId="5912" xr:uid="{8B595692-C346-437B-9845-DA99997577DD}"/>
    <cellStyle name="Millares [0] 2 3 3 3 3" xfId="961" xr:uid="{870A5550-E889-4D41-BBCA-AD54FB33E2E0}"/>
    <cellStyle name="Millares [0] 2 3 3 3 3 2" xfId="2282" xr:uid="{F63D390C-52B7-47DA-8B1B-BEE5E8480565}"/>
    <cellStyle name="Millares [0] 2 3 3 3 3 2 2" xfId="4923" xr:uid="{37E7FD34-2591-4747-A556-70DAAF95AD16}"/>
    <cellStyle name="Millares [0] 2 3 3 3 3 2 2 2" xfId="10203" xr:uid="{0B8D7142-C900-4081-80C9-E41DEBCC5986}"/>
    <cellStyle name="Millares [0] 2 3 3 3 3 2 3" xfId="7563" xr:uid="{D138DB0D-F1FC-4114-A619-CD77FAFE2F49}"/>
    <cellStyle name="Millares [0] 2 3 3 3 3 3" xfId="3603" xr:uid="{9CC92474-2E8A-4E5E-A46F-7E1C2E9C1C84}"/>
    <cellStyle name="Millares [0] 2 3 3 3 3 3 2" xfId="8883" xr:uid="{DB7E6DEE-07A6-48AC-BBEB-11545AE89CD7}"/>
    <cellStyle name="Millares [0] 2 3 3 3 3 4" xfId="6243" xr:uid="{FF354EEF-435A-48EA-95A6-4D9EE3D00CD9}"/>
    <cellStyle name="Millares [0] 2 3 3 3 4" xfId="1622" xr:uid="{1BA72FE6-0D43-468A-AAD9-E662A58A2E91}"/>
    <cellStyle name="Millares [0] 2 3 3 3 4 2" xfId="4263" xr:uid="{BECBED9B-A595-4B4D-A693-48CC45B52CEB}"/>
    <cellStyle name="Millares [0] 2 3 3 3 4 2 2" xfId="9543" xr:uid="{D248A60F-7737-425C-BA9A-D0A9E14169C7}"/>
    <cellStyle name="Millares [0] 2 3 3 3 4 3" xfId="6903" xr:uid="{4B9777D4-8581-49DE-BB49-1CEC7AF82B42}"/>
    <cellStyle name="Millares [0] 2 3 3 3 5" xfId="2943" xr:uid="{D7A308F2-6614-41F9-ACE1-80DB7A3D11D4}"/>
    <cellStyle name="Millares [0] 2 3 3 3 5 2" xfId="8223" xr:uid="{4A2BD7C1-B03E-4CA5-AE42-621F4FD8DBEA}"/>
    <cellStyle name="Millares [0] 2 3 3 3 6" xfId="5583" xr:uid="{5286801A-A49E-4785-A4AF-804BC6C0D2D8}"/>
    <cellStyle name="Millares [0] 2 3 3 4" xfId="409" xr:uid="{C582467A-21A9-40AE-A8BF-D3ECA444B266}"/>
    <cellStyle name="Millares [0] 2 3 3 4 2" xfId="1070" xr:uid="{DDDA666B-985D-4F8D-B477-2F00DD79930D}"/>
    <cellStyle name="Millares [0] 2 3 3 4 2 2" xfId="2391" xr:uid="{48F52650-4648-4C37-9ED0-EBF1AD62C54B}"/>
    <cellStyle name="Millares [0] 2 3 3 4 2 2 2" xfId="5032" xr:uid="{917B14A4-29B1-4ABE-BE41-DD126F2A272D}"/>
    <cellStyle name="Millares [0] 2 3 3 4 2 2 2 2" xfId="10312" xr:uid="{D20DEAA4-AE12-494E-B020-DBE09EA6F1F5}"/>
    <cellStyle name="Millares [0] 2 3 3 4 2 2 3" xfId="7672" xr:uid="{FB67CA98-DE4C-47C4-AA2D-8BD2B074D37C}"/>
    <cellStyle name="Millares [0] 2 3 3 4 2 3" xfId="3712" xr:uid="{CBCD8B4A-0461-40C6-A563-C176692E1B21}"/>
    <cellStyle name="Millares [0] 2 3 3 4 2 3 2" xfId="8992" xr:uid="{C48D7FCC-58D1-496E-B3C9-F2050B373C79}"/>
    <cellStyle name="Millares [0] 2 3 3 4 2 4" xfId="6352" xr:uid="{3C31704A-3ADD-479F-9118-F4E02D8BAD86}"/>
    <cellStyle name="Millares [0] 2 3 3 4 3" xfId="1731" xr:uid="{1EB8CA8B-2672-4A63-A510-F0DAC4CE77AA}"/>
    <cellStyle name="Millares [0] 2 3 3 4 3 2" xfId="4372" xr:uid="{FFDF5AF4-6C95-4590-8D2E-D6024C47EBD6}"/>
    <cellStyle name="Millares [0] 2 3 3 4 3 2 2" xfId="9652" xr:uid="{E613D78C-38AC-4E00-BEAD-6DE0B7F4B235}"/>
    <cellStyle name="Millares [0] 2 3 3 4 3 3" xfId="7012" xr:uid="{22DECAED-1947-491F-975B-D2BB59BA3801}"/>
    <cellStyle name="Millares [0] 2 3 3 4 4" xfId="3052" xr:uid="{3A45DC17-720F-4E90-A24A-FCDF443EA5EF}"/>
    <cellStyle name="Millares [0] 2 3 3 4 4 2" xfId="8332" xr:uid="{9D3EAC16-EADE-4E0A-B375-436FB2433957}"/>
    <cellStyle name="Millares [0] 2 3 3 4 5" xfId="5692" xr:uid="{BF73D9AC-863B-46C6-BF0F-C3D66FC51C22}"/>
    <cellStyle name="Millares [0] 2 3 3 5" xfId="741" xr:uid="{8483705F-560F-4D87-9846-BBD88F5C2F26}"/>
    <cellStyle name="Millares [0] 2 3 3 5 2" xfId="2062" xr:uid="{382793AB-78C0-4B76-8C75-C9673A21401C}"/>
    <cellStyle name="Millares [0] 2 3 3 5 2 2" xfId="4703" xr:uid="{16A2796E-80A2-4FD0-96CF-C03EA617339F}"/>
    <cellStyle name="Millares [0] 2 3 3 5 2 2 2" xfId="9983" xr:uid="{C950F444-3248-4C26-85A5-88993AAE799C}"/>
    <cellStyle name="Millares [0] 2 3 3 5 2 3" xfId="7343" xr:uid="{2B9FF294-E3CE-40B8-A9B4-6585356045C5}"/>
    <cellStyle name="Millares [0] 2 3 3 5 3" xfId="3383" xr:uid="{CD8FA313-CF92-4D87-929D-DC9F84455B71}"/>
    <cellStyle name="Millares [0] 2 3 3 5 3 2" xfId="8663" xr:uid="{55198721-9052-4DFE-8501-64C167AF9527}"/>
    <cellStyle name="Millares [0] 2 3 3 5 4" xfId="6023" xr:uid="{71D5CCF6-313A-45DA-8D1A-1BFF5C59885E}"/>
    <cellStyle name="Millares [0] 2 3 3 6" xfId="1402" xr:uid="{4442648E-F1EB-48BD-AA89-34C2B6D90BB8}"/>
    <cellStyle name="Millares [0] 2 3 3 6 2" xfId="4043" xr:uid="{E2FC04AC-13C8-40CF-A294-E91087A8DA66}"/>
    <cellStyle name="Millares [0] 2 3 3 6 2 2" xfId="9323" xr:uid="{C9E4FD78-A4D0-4A71-8BBF-EDDCEFF4DAC3}"/>
    <cellStyle name="Millares [0] 2 3 3 6 3" xfId="6683" xr:uid="{54DED244-26DE-45D7-86F5-42960487E6F3}"/>
    <cellStyle name="Millares [0] 2 3 3 7" xfId="2723" xr:uid="{2AA1F56A-D49B-40C2-A688-2309305D052B}"/>
    <cellStyle name="Millares [0] 2 3 3 7 2" xfId="8003" xr:uid="{105EC600-7225-4179-A164-C2ECCD5A16D9}"/>
    <cellStyle name="Millares [0] 2 3 3 8" xfId="5363" xr:uid="{4386C1AD-68AE-4341-BF03-79A95B652FF2}"/>
    <cellStyle name="Millares [0] 2 3 4" xfId="139" xr:uid="{BAE2C1F6-CE10-471D-8D47-25A7C1561DAD}"/>
    <cellStyle name="Millares [0] 2 3 4 2" xfId="469" xr:uid="{AE1E17E0-122C-4512-B336-0403DFCCEA90}"/>
    <cellStyle name="Millares [0] 2 3 4 2 2" xfId="1129" xr:uid="{EDF9ED8C-822E-4AF2-97D2-0F4067A0036F}"/>
    <cellStyle name="Millares [0] 2 3 4 2 2 2" xfId="2450" xr:uid="{2DCFEED4-295A-429E-A47F-EAB7DBF6512A}"/>
    <cellStyle name="Millares [0] 2 3 4 2 2 2 2" xfId="5091" xr:uid="{4EC9294E-82F7-4782-97D0-53787872297D}"/>
    <cellStyle name="Millares [0] 2 3 4 2 2 2 2 2" xfId="10371" xr:uid="{658B2BFE-CD10-495F-8DE6-2ECF58C9313B}"/>
    <cellStyle name="Millares [0] 2 3 4 2 2 2 3" xfId="7731" xr:uid="{1419A47F-F158-4A35-920C-2AD3F83096C0}"/>
    <cellStyle name="Millares [0] 2 3 4 2 2 3" xfId="3771" xr:uid="{9F1ED446-4248-4BFC-B34E-F2036EC7F44F}"/>
    <cellStyle name="Millares [0] 2 3 4 2 2 3 2" xfId="9051" xr:uid="{8D88EF54-0785-4223-84F9-2A2F6574993E}"/>
    <cellStyle name="Millares [0] 2 3 4 2 2 4" xfId="6411" xr:uid="{EC69E627-B6FB-4327-A5AD-7CB2C87B15DF}"/>
    <cellStyle name="Millares [0] 2 3 4 2 3" xfId="1790" xr:uid="{0AB77824-C385-4DFA-9B45-52E54ADAF062}"/>
    <cellStyle name="Millares [0] 2 3 4 2 3 2" xfId="4431" xr:uid="{28D59966-ECC3-4CD9-9C2F-DAC59964D017}"/>
    <cellStyle name="Millares [0] 2 3 4 2 3 2 2" xfId="9711" xr:uid="{3648C28C-3192-4797-BB93-E84CD98723C8}"/>
    <cellStyle name="Millares [0] 2 3 4 2 3 3" xfId="7071" xr:uid="{AED94C41-D489-4F65-85EC-D6C75CD00755}"/>
    <cellStyle name="Millares [0] 2 3 4 2 4" xfId="3111" xr:uid="{81BA9FCC-FCBB-47B8-B533-D702E1024121}"/>
    <cellStyle name="Millares [0] 2 3 4 2 4 2" xfId="8391" xr:uid="{811CC26C-772F-465E-A480-9C312F1D9D75}"/>
    <cellStyle name="Millares [0] 2 3 4 2 5" xfId="5751" xr:uid="{2EE04BDA-DCE1-4D7F-BC34-920AC8D2F5EF}"/>
    <cellStyle name="Millares [0] 2 3 4 3" xfId="800" xr:uid="{BD05A5DB-5881-4067-AAA8-FC55D654BF01}"/>
    <cellStyle name="Millares [0] 2 3 4 3 2" xfId="2121" xr:uid="{DFBBA99C-DB47-428A-BCD2-F4D75C9D1316}"/>
    <cellStyle name="Millares [0] 2 3 4 3 2 2" xfId="4762" xr:uid="{C5B0176F-3225-4EF0-A61B-31E8140F0B2B}"/>
    <cellStyle name="Millares [0] 2 3 4 3 2 2 2" xfId="10042" xr:uid="{C71A9D0B-93DE-462C-BC82-FD479D2D215C}"/>
    <cellStyle name="Millares [0] 2 3 4 3 2 3" xfId="7402" xr:uid="{A6611F0D-309C-4D59-AD06-20098EBFBE1E}"/>
    <cellStyle name="Millares [0] 2 3 4 3 3" xfId="3442" xr:uid="{4AB876AD-0A6B-48D6-A7B7-AC80C9212316}"/>
    <cellStyle name="Millares [0] 2 3 4 3 3 2" xfId="8722" xr:uid="{F2CB79CC-8D33-4A21-8081-0B4D397D1341}"/>
    <cellStyle name="Millares [0] 2 3 4 3 4" xfId="6082" xr:uid="{93C57C65-A334-46F1-9CBF-FE274D555609}"/>
    <cellStyle name="Millares [0] 2 3 4 4" xfId="1461" xr:uid="{8A305D2F-1722-47F5-B792-EE9540FE93D1}"/>
    <cellStyle name="Millares [0] 2 3 4 4 2" xfId="4102" xr:uid="{40CFE16A-4C21-4C2E-94D6-3D0B804B6421}"/>
    <cellStyle name="Millares [0] 2 3 4 4 2 2" xfId="9382" xr:uid="{0EC94C3C-0F11-4BEA-A430-783FFB391095}"/>
    <cellStyle name="Millares [0] 2 3 4 4 3" xfId="6742" xr:uid="{8B5BB025-C284-49E0-9C65-35C1DE18E493}"/>
    <cellStyle name="Millares [0] 2 3 4 5" xfId="2782" xr:uid="{8D268212-6B21-40BD-B7D3-3BCF57F39865}"/>
    <cellStyle name="Millares [0] 2 3 4 5 2" xfId="8062" xr:uid="{5B0CB923-3772-4420-A5EE-7B503ADE276B}"/>
    <cellStyle name="Millares [0] 2 3 4 6" xfId="5422" xr:uid="{1ACBEFD2-97FE-4F3B-A1E2-0F01AEA511C7}"/>
    <cellStyle name="Millares [0] 2 3 5" xfId="249" xr:uid="{73A1F58E-968C-4AC9-8D84-736E1D157838}"/>
    <cellStyle name="Millares [0] 2 3 5 2" xfId="579" xr:uid="{E6F69ECE-D97B-415B-A254-122A1B7DE645}"/>
    <cellStyle name="Millares [0] 2 3 5 2 2" xfId="1239" xr:uid="{E7061774-089F-4BFB-B6F4-A33873EE115D}"/>
    <cellStyle name="Millares [0] 2 3 5 2 2 2" xfId="2560" xr:uid="{9CC89A11-7F54-4657-AB6A-FEE8A93113EC}"/>
    <cellStyle name="Millares [0] 2 3 5 2 2 2 2" xfId="5201" xr:uid="{C35456FA-CEA1-4117-AFA8-561EF4F3B912}"/>
    <cellStyle name="Millares [0] 2 3 5 2 2 2 2 2" xfId="10481" xr:uid="{92525406-4C90-4747-A08E-79437F9FB90C}"/>
    <cellStyle name="Millares [0] 2 3 5 2 2 2 3" xfId="7841" xr:uid="{C484A550-DD5A-4944-9CFC-0FEF20617545}"/>
    <cellStyle name="Millares [0] 2 3 5 2 2 3" xfId="3881" xr:uid="{46832765-67CA-4DF8-AEA8-BDAB191979D2}"/>
    <cellStyle name="Millares [0] 2 3 5 2 2 3 2" xfId="9161" xr:uid="{31A61530-9D00-41D5-A595-61E58F1BD26D}"/>
    <cellStyle name="Millares [0] 2 3 5 2 2 4" xfId="6521" xr:uid="{0991647B-0C6B-473C-AC78-6539770B1A2C}"/>
    <cellStyle name="Millares [0] 2 3 5 2 3" xfId="1900" xr:uid="{300A362E-8AAD-4741-A03F-F1D9A58216BD}"/>
    <cellStyle name="Millares [0] 2 3 5 2 3 2" xfId="4541" xr:uid="{37E0BEF4-26CE-4D15-AF7F-8452DB9E4300}"/>
    <cellStyle name="Millares [0] 2 3 5 2 3 2 2" xfId="9821" xr:uid="{67A9519C-8F08-43B4-9DF1-DED8F4FE48BC}"/>
    <cellStyle name="Millares [0] 2 3 5 2 3 3" xfId="7181" xr:uid="{002B4A57-89D7-486C-8425-E0B3309AE2DB}"/>
    <cellStyle name="Millares [0] 2 3 5 2 4" xfId="3221" xr:uid="{847DBA89-41AB-4155-B101-2FB7ABC962D1}"/>
    <cellStyle name="Millares [0] 2 3 5 2 4 2" xfId="8501" xr:uid="{340E1997-9226-4F9A-BD5C-0554341FAF3C}"/>
    <cellStyle name="Millares [0] 2 3 5 2 5" xfId="5861" xr:uid="{15D1D2B4-2FD2-4FC0-B738-94AB5B33D47E}"/>
    <cellStyle name="Millares [0] 2 3 5 3" xfId="910" xr:uid="{8AE4B3A2-3C4B-4803-AF1A-0CE65EF6AB77}"/>
    <cellStyle name="Millares [0] 2 3 5 3 2" xfId="2231" xr:uid="{035A144C-7973-454B-BC43-3A1CC5E8993A}"/>
    <cellStyle name="Millares [0] 2 3 5 3 2 2" xfId="4872" xr:uid="{07AEA886-3D4C-451C-8E60-61D9641BD9EB}"/>
    <cellStyle name="Millares [0] 2 3 5 3 2 2 2" xfId="10152" xr:uid="{E31018A2-38FF-4F0C-A19A-97A1B951BA91}"/>
    <cellStyle name="Millares [0] 2 3 5 3 2 3" xfId="7512" xr:uid="{CC35E5E4-0B84-407C-A80F-1A95FB6D6195}"/>
    <cellStyle name="Millares [0] 2 3 5 3 3" xfId="3552" xr:uid="{C6F0ADF5-B375-44A9-A209-BED71537EC7A}"/>
    <cellStyle name="Millares [0] 2 3 5 3 3 2" xfId="8832" xr:uid="{2134DE2D-0C90-4B1F-8B58-1912F8AB4C8B}"/>
    <cellStyle name="Millares [0] 2 3 5 3 4" xfId="6192" xr:uid="{13F1FA51-57A0-477F-8BA9-F0CC5FDEDE10}"/>
    <cellStyle name="Millares [0] 2 3 5 4" xfId="1571" xr:uid="{00BAB262-2933-4ACB-9062-23206C95EB09}"/>
    <cellStyle name="Millares [0] 2 3 5 4 2" xfId="4212" xr:uid="{92D3DB45-E8F6-4E9B-8468-910EC9A95B79}"/>
    <cellStyle name="Millares [0] 2 3 5 4 2 2" xfId="9492" xr:uid="{6CC3EC74-7E06-4A45-B8A9-8B897A9BA8E6}"/>
    <cellStyle name="Millares [0] 2 3 5 4 3" xfId="6852" xr:uid="{042599E1-150D-44F5-A8CA-4D957789AC00}"/>
    <cellStyle name="Millares [0] 2 3 5 5" xfId="2892" xr:uid="{5082F014-BE09-4A18-A30D-78049D21C212}"/>
    <cellStyle name="Millares [0] 2 3 5 5 2" xfId="8172" xr:uid="{9BC9AB11-AA0D-4819-95E6-1367D5E8013A}"/>
    <cellStyle name="Millares [0] 2 3 5 6" xfId="5532" xr:uid="{C2FE4560-D0C9-4E71-B374-FD8973382974}"/>
    <cellStyle name="Millares [0] 2 3 6" xfId="358" xr:uid="{10C846F3-A15C-4C0D-B50F-64EC5FD8C6FA}"/>
    <cellStyle name="Millares [0] 2 3 6 2" xfId="1019" xr:uid="{F9167AC1-F8B6-425A-AA08-165C739D2BAF}"/>
    <cellStyle name="Millares [0] 2 3 6 2 2" xfId="2340" xr:uid="{142CB33F-2B73-4CC2-98F1-932C540CD43D}"/>
    <cellStyle name="Millares [0] 2 3 6 2 2 2" xfId="4981" xr:uid="{E572597A-F925-4A07-BA0F-A6895586E557}"/>
    <cellStyle name="Millares [0] 2 3 6 2 2 2 2" xfId="10261" xr:uid="{FD390254-D679-4F1F-A2BB-DE61C49AE01D}"/>
    <cellStyle name="Millares [0] 2 3 6 2 2 3" xfId="7621" xr:uid="{8C29EABE-DC51-4549-8E2E-389524F766AF}"/>
    <cellStyle name="Millares [0] 2 3 6 2 3" xfId="3661" xr:uid="{7DCE2993-E532-464A-ADAC-F19AD64E0963}"/>
    <cellStyle name="Millares [0] 2 3 6 2 3 2" xfId="8941" xr:uid="{BE9790F6-2167-41F4-978A-B05C800CD261}"/>
    <cellStyle name="Millares [0] 2 3 6 2 4" xfId="6301" xr:uid="{76D1F23E-B868-4002-9B11-01C6D5525207}"/>
    <cellStyle name="Millares [0] 2 3 6 3" xfId="1680" xr:uid="{C9B6711F-69A9-4AC1-A043-3CE8E2F17221}"/>
    <cellStyle name="Millares [0] 2 3 6 3 2" xfId="4321" xr:uid="{5455C7EE-6EBC-475E-BF67-9FE984AB94D3}"/>
    <cellStyle name="Millares [0] 2 3 6 3 2 2" xfId="9601" xr:uid="{9785B66E-3208-4E68-9982-DD36EDAEAFDC}"/>
    <cellStyle name="Millares [0] 2 3 6 3 3" xfId="6961" xr:uid="{E7F7FBDB-0363-407F-908E-F6236A95FC2A}"/>
    <cellStyle name="Millares [0] 2 3 6 4" xfId="3001" xr:uid="{869FCD1E-E667-4A99-ACD8-001D1C6E4458}"/>
    <cellStyle name="Millares [0] 2 3 6 4 2" xfId="8281" xr:uid="{6B0AC477-8349-4BDD-BDA5-501ADCCC84AB}"/>
    <cellStyle name="Millares [0] 2 3 6 5" xfId="5641" xr:uid="{85073B0C-261F-44A2-972D-5F43995FDB3C}"/>
    <cellStyle name="Millares [0] 2 3 7" xfId="690" xr:uid="{04629675-8715-4C4B-954B-84471CCF37D0}"/>
    <cellStyle name="Millares [0] 2 3 7 2" xfId="2011" xr:uid="{9801B547-2561-4750-A8BE-90F11F93690C}"/>
    <cellStyle name="Millares [0] 2 3 7 2 2" xfId="4652" xr:uid="{5BEB0B88-4BF9-4241-8D12-275E4C4E61E9}"/>
    <cellStyle name="Millares [0] 2 3 7 2 2 2" xfId="9932" xr:uid="{7C4C20E1-F6E9-4535-B80D-52C0C5A4CAAA}"/>
    <cellStyle name="Millares [0] 2 3 7 2 3" xfId="7292" xr:uid="{4363771B-C96B-4ED6-843E-2633202E7D37}"/>
    <cellStyle name="Millares [0] 2 3 7 3" xfId="3332" xr:uid="{EA0BF5A0-EE16-4E0A-9CDA-3ADFAC826617}"/>
    <cellStyle name="Millares [0] 2 3 7 3 2" xfId="8612" xr:uid="{DB5BB65A-1AA7-4933-AA41-DCB292CFF5E3}"/>
    <cellStyle name="Millares [0] 2 3 7 4" xfId="5972" xr:uid="{CB0E45F6-4D1F-4247-8E64-A530281D1830}"/>
    <cellStyle name="Millares [0] 2 3 8" xfId="1351" xr:uid="{869815ED-E3B5-4188-AEA6-EB5B2EE39F2B}"/>
    <cellStyle name="Millares [0] 2 3 8 2" xfId="3992" xr:uid="{E7654C09-1DD3-4F31-92EB-6D80B1A07F5D}"/>
    <cellStyle name="Millares [0] 2 3 8 2 2" xfId="9272" xr:uid="{7594D754-28A7-49ED-894F-DAF9033C2876}"/>
    <cellStyle name="Millares [0] 2 3 8 3" xfId="6632" xr:uid="{265E58C2-DD30-4432-B583-5F426A9817CC}"/>
    <cellStyle name="Millares [0] 2 3 9" xfId="2672" xr:uid="{71D2C3D3-7404-41A3-A929-33CE0126DD8A}"/>
    <cellStyle name="Millares [0] 2 3 9 2" xfId="7952" xr:uid="{035192C6-F2C1-491E-974C-81695B47B72A}"/>
    <cellStyle name="Millares [0] 2 4" xfId="37" xr:uid="{86597B3F-FE8C-40CE-9E53-8EB12A1585B2}"/>
    <cellStyle name="Millares [0] 2 4 2" xfId="88" xr:uid="{503F4B26-5B8F-45C6-8740-C6D3871A15CA}"/>
    <cellStyle name="Millares [0] 2 4 2 2" xfId="200" xr:uid="{B929FEF2-7FAD-46B0-9005-2AD197A1760A}"/>
    <cellStyle name="Millares [0] 2 4 2 2 2" xfId="530" xr:uid="{06920BC5-E312-46E7-8EB7-4F16FDA04438}"/>
    <cellStyle name="Millares [0] 2 4 2 2 2 2" xfId="1190" xr:uid="{6F188EC9-E195-4419-A85C-A72E1256F913}"/>
    <cellStyle name="Millares [0] 2 4 2 2 2 2 2" xfId="2511" xr:uid="{B31EEEA4-5B3A-4318-A5B9-7D32D1273E7E}"/>
    <cellStyle name="Millares [0] 2 4 2 2 2 2 2 2" xfId="5152" xr:uid="{1CB66E94-F120-4155-AFF1-08F5F9241CBA}"/>
    <cellStyle name="Millares [0] 2 4 2 2 2 2 2 2 2" xfId="10432" xr:uid="{FC5DEE4B-0798-4C24-BB26-2569649A013A}"/>
    <cellStyle name="Millares [0] 2 4 2 2 2 2 2 3" xfId="7792" xr:uid="{20C80275-BFF8-4732-B8E5-F01477DE828D}"/>
    <cellStyle name="Millares [0] 2 4 2 2 2 2 3" xfId="3832" xr:uid="{0E4952EB-E4F9-4D02-8167-0EE43162D62D}"/>
    <cellStyle name="Millares [0] 2 4 2 2 2 2 3 2" xfId="9112" xr:uid="{79FDEFEB-6F1E-4D45-A5F0-882E916688A2}"/>
    <cellStyle name="Millares [0] 2 4 2 2 2 2 4" xfId="6472" xr:uid="{E11E498E-0D30-4CC7-9E15-DB9A455A8E1A}"/>
    <cellStyle name="Millares [0] 2 4 2 2 2 3" xfId="1851" xr:uid="{324D9AC3-3C61-4F3E-84BB-954F1A53A353}"/>
    <cellStyle name="Millares [0] 2 4 2 2 2 3 2" xfId="4492" xr:uid="{509529DE-0F79-4BA1-AD00-6382B7817BAF}"/>
    <cellStyle name="Millares [0] 2 4 2 2 2 3 2 2" xfId="9772" xr:uid="{08F1B08B-A4E1-4561-BF08-2413B20CD9F9}"/>
    <cellStyle name="Millares [0] 2 4 2 2 2 3 3" xfId="7132" xr:uid="{FDCFB46B-DF0F-4228-82F5-0C16C7017A41}"/>
    <cellStyle name="Millares [0] 2 4 2 2 2 4" xfId="3172" xr:uid="{0E9C82AB-F575-4B63-BBF6-7CFD6965792C}"/>
    <cellStyle name="Millares [0] 2 4 2 2 2 4 2" xfId="8452" xr:uid="{85993C23-41A3-4742-AB77-8636AD524675}"/>
    <cellStyle name="Millares [0] 2 4 2 2 2 5" xfId="5812" xr:uid="{29AF3F99-4BE0-4708-8F8F-240B30C3219F}"/>
    <cellStyle name="Millares [0] 2 4 2 2 3" xfId="861" xr:uid="{BDB149E1-5DB3-4992-920A-0BFDB529FDE6}"/>
    <cellStyle name="Millares [0] 2 4 2 2 3 2" xfId="2182" xr:uid="{FFED7E1A-51A5-435D-886B-3F1E7B51FCE6}"/>
    <cellStyle name="Millares [0] 2 4 2 2 3 2 2" xfId="4823" xr:uid="{25E49C93-3BF1-4C15-A5FB-DE02ABEA07AA}"/>
    <cellStyle name="Millares [0] 2 4 2 2 3 2 2 2" xfId="10103" xr:uid="{AAB420AD-520D-4665-B0AE-40D83AA9EB61}"/>
    <cellStyle name="Millares [0] 2 4 2 2 3 2 3" xfId="7463" xr:uid="{9670A9BC-FE49-4FDB-99E1-D1D4FC5BE8B8}"/>
    <cellStyle name="Millares [0] 2 4 2 2 3 3" xfId="3503" xr:uid="{05ACCF2E-46AC-4A39-9B1E-CDB463FC3B50}"/>
    <cellStyle name="Millares [0] 2 4 2 2 3 3 2" xfId="8783" xr:uid="{97B62742-5BE4-47F6-A67E-A51EE6C73431}"/>
    <cellStyle name="Millares [0] 2 4 2 2 3 4" xfId="6143" xr:uid="{34A98EA0-7C81-4BCA-8561-ED2C749C5A49}"/>
    <cellStyle name="Millares [0] 2 4 2 2 4" xfId="1522" xr:uid="{8EE5A2C5-0036-46E2-B182-676FE22C1F4C}"/>
    <cellStyle name="Millares [0] 2 4 2 2 4 2" xfId="4163" xr:uid="{3E1C3F76-EE72-4A31-90B5-2E7FF77AE00C}"/>
    <cellStyle name="Millares [0] 2 4 2 2 4 2 2" xfId="9443" xr:uid="{EB278D5B-124E-4C71-A079-C99AABBF50DD}"/>
    <cellStyle name="Millares [0] 2 4 2 2 4 3" xfId="6803" xr:uid="{902FD86F-2346-4005-96DC-1264A2AC4916}"/>
    <cellStyle name="Millares [0] 2 4 2 2 5" xfId="2843" xr:uid="{5910A234-329D-43CF-A193-1F0F0CF6F367}"/>
    <cellStyle name="Millares [0] 2 4 2 2 5 2" xfId="8123" xr:uid="{AA9805CB-935F-443D-BA42-D5052B87D7C4}"/>
    <cellStyle name="Millares [0] 2 4 2 2 6" xfId="5483" xr:uid="{66FE2E9A-6E07-417E-A2C5-5CC6433CD742}"/>
    <cellStyle name="Millares [0] 2 4 2 3" xfId="310" xr:uid="{991E5A0C-4EFB-475B-A51E-B49EC84EF0B2}"/>
    <cellStyle name="Millares [0] 2 4 2 3 2" xfId="640" xr:uid="{48654DBA-97BD-4454-A836-4087A40F589F}"/>
    <cellStyle name="Millares [0] 2 4 2 3 2 2" xfId="1300" xr:uid="{853D8F1E-D30D-41F6-B106-6544C66901A8}"/>
    <cellStyle name="Millares [0] 2 4 2 3 2 2 2" xfId="2621" xr:uid="{FE0CFAE8-D0D1-45E8-900D-3E3A70400551}"/>
    <cellStyle name="Millares [0] 2 4 2 3 2 2 2 2" xfId="5262" xr:uid="{27865662-C911-4DA9-A8F5-B8F69F7620AE}"/>
    <cellStyle name="Millares [0] 2 4 2 3 2 2 2 2 2" xfId="10542" xr:uid="{E3C784BA-F90B-421D-8F05-11EBB9864259}"/>
    <cellStyle name="Millares [0] 2 4 2 3 2 2 2 3" xfId="7902" xr:uid="{C2E67927-FE62-4D24-A856-EB1A5E885B1E}"/>
    <cellStyle name="Millares [0] 2 4 2 3 2 2 3" xfId="3942" xr:uid="{AF3EE721-1A82-4AA9-B1A5-3F5A4FE831B4}"/>
    <cellStyle name="Millares [0] 2 4 2 3 2 2 3 2" xfId="9222" xr:uid="{24D3D329-31C4-44F3-AFB8-E78E2B8C5D35}"/>
    <cellStyle name="Millares [0] 2 4 2 3 2 2 4" xfId="6582" xr:uid="{AFEFDAEB-5A86-4626-8FEB-6EE286216A7B}"/>
    <cellStyle name="Millares [0] 2 4 2 3 2 3" xfId="1961" xr:uid="{2EE16EB4-8F06-4544-B9A8-03F5FBC29DBD}"/>
    <cellStyle name="Millares [0] 2 4 2 3 2 3 2" xfId="4602" xr:uid="{C4968D1D-2304-4A5C-8975-521361EBB377}"/>
    <cellStyle name="Millares [0] 2 4 2 3 2 3 2 2" xfId="9882" xr:uid="{EB84444A-EA98-42FD-B03A-1395ABB7F0ED}"/>
    <cellStyle name="Millares [0] 2 4 2 3 2 3 3" xfId="7242" xr:uid="{F751B831-8F95-4E60-89B2-F88DE4CC8415}"/>
    <cellStyle name="Millares [0] 2 4 2 3 2 4" xfId="3282" xr:uid="{1F09D604-76BF-4AA2-B014-50057EC1925D}"/>
    <cellStyle name="Millares [0] 2 4 2 3 2 4 2" xfId="8562" xr:uid="{D3921062-9D73-43BF-868C-F603BBC0AC75}"/>
    <cellStyle name="Millares [0] 2 4 2 3 2 5" xfId="5922" xr:uid="{AE7BD7B7-989E-402A-A420-8693FD77810A}"/>
    <cellStyle name="Millares [0] 2 4 2 3 3" xfId="971" xr:uid="{8C1B2885-E11D-4668-B1A0-911F1F4BE57A}"/>
    <cellStyle name="Millares [0] 2 4 2 3 3 2" xfId="2292" xr:uid="{68A206AE-1F7D-460C-BBA9-7F03B06DB250}"/>
    <cellStyle name="Millares [0] 2 4 2 3 3 2 2" xfId="4933" xr:uid="{CCE2217F-59EB-4BA1-95DA-2C3039D6C575}"/>
    <cellStyle name="Millares [0] 2 4 2 3 3 2 2 2" xfId="10213" xr:uid="{6A84BF1E-0383-402F-BBD2-AA59FD08E772}"/>
    <cellStyle name="Millares [0] 2 4 2 3 3 2 3" xfId="7573" xr:uid="{EBA8638A-1695-4787-B5EA-096F53B11E01}"/>
    <cellStyle name="Millares [0] 2 4 2 3 3 3" xfId="3613" xr:uid="{5D5DF18D-CFA8-4E2F-805F-8647C8F871E5}"/>
    <cellStyle name="Millares [0] 2 4 2 3 3 3 2" xfId="8893" xr:uid="{17EBF20C-5B90-457F-85BA-EF0976E562C9}"/>
    <cellStyle name="Millares [0] 2 4 2 3 3 4" xfId="6253" xr:uid="{EFE01DF3-DEBB-4E74-8E8D-DAE0390BF38F}"/>
    <cellStyle name="Millares [0] 2 4 2 3 4" xfId="1632" xr:uid="{A3BC8EAC-D0E5-40FF-93B1-E633BAA8183E}"/>
    <cellStyle name="Millares [0] 2 4 2 3 4 2" xfId="4273" xr:uid="{DB8C9B9E-2D2C-4403-9369-14DBB910C7AA}"/>
    <cellStyle name="Millares [0] 2 4 2 3 4 2 2" xfId="9553" xr:uid="{A80F5DBD-4697-4F99-BFAB-4BD833108FC8}"/>
    <cellStyle name="Millares [0] 2 4 2 3 4 3" xfId="6913" xr:uid="{F09FBFDB-77C6-424C-AE33-197CAA68A399}"/>
    <cellStyle name="Millares [0] 2 4 2 3 5" xfId="2953" xr:uid="{2779A7C2-7886-4B1F-978E-E3320FCBDE2B}"/>
    <cellStyle name="Millares [0] 2 4 2 3 5 2" xfId="8233" xr:uid="{EF7BCF28-A077-4E71-8A10-9EAE0E296B84}"/>
    <cellStyle name="Millares [0] 2 4 2 3 6" xfId="5593" xr:uid="{0234CE14-09CD-4EC4-A371-A0C6BADD0E2B}"/>
    <cellStyle name="Millares [0] 2 4 2 4" xfId="419" xr:uid="{3E98EB7A-0B39-41B3-B65A-8D7C54E2CD32}"/>
    <cellStyle name="Millares [0] 2 4 2 4 2" xfId="1080" xr:uid="{46A955E8-1150-4689-A974-0FBD65B14B69}"/>
    <cellStyle name="Millares [0] 2 4 2 4 2 2" xfId="2401" xr:uid="{B2058A5E-54DA-42DB-B381-384331EA1B9F}"/>
    <cellStyle name="Millares [0] 2 4 2 4 2 2 2" xfId="5042" xr:uid="{00C0E734-4C38-4EC6-9A15-2696AD47CB16}"/>
    <cellStyle name="Millares [0] 2 4 2 4 2 2 2 2" xfId="10322" xr:uid="{D102A155-ED8C-4BC8-9056-1593BBABE209}"/>
    <cellStyle name="Millares [0] 2 4 2 4 2 2 3" xfId="7682" xr:uid="{CC09F17C-B307-4BA9-82E2-A2F03C0FEC6B}"/>
    <cellStyle name="Millares [0] 2 4 2 4 2 3" xfId="3722" xr:uid="{36DC7791-08B7-44F3-A27F-DC316FD3167C}"/>
    <cellStyle name="Millares [0] 2 4 2 4 2 3 2" xfId="9002" xr:uid="{486766D8-2B0D-41B4-9C1D-0AE698C710FC}"/>
    <cellStyle name="Millares [0] 2 4 2 4 2 4" xfId="6362" xr:uid="{A9F00EA0-1225-406E-B901-3CB2DD7FEB2D}"/>
    <cellStyle name="Millares [0] 2 4 2 4 3" xfId="1741" xr:uid="{9D1FAC90-4C14-4E5F-93CE-CD96A63D3F37}"/>
    <cellStyle name="Millares [0] 2 4 2 4 3 2" xfId="4382" xr:uid="{134925C0-0724-4E42-BDE2-829C9AE02AE4}"/>
    <cellStyle name="Millares [0] 2 4 2 4 3 2 2" xfId="9662" xr:uid="{995154C9-B3A2-471E-A817-844426EC46BF}"/>
    <cellStyle name="Millares [0] 2 4 2 4 3 3" xfId="7022" xr:uid="{3DC6AA19-5ACA-4863-B97D-587E80A80F1C}"/>
    <cellStyle name="Millares [0] 2 4 2 4 4" xfId="3062" xr:uid="{6D22015A-652B-4F99-8629-8438158093D1}"/>
    <cellStyle name="Millares [0] 2 4 2 4 4 2" xfId="8342" xr:uid="{04778FF6-9689-44EB-99DF-BABFA0DAEEDF}"/>
    <cellStyle name="Millares [0] 2 4 2 4 5" xfId="5702" xr:uid="{11A1819E-6C93-47C9-8891-CC23220CA39B}"/>
    <cellStyle name="Millares [0] 2 4 2 5" xfId="751" xr:uid="{FF2A2391-64A7-4D00-9935-FC8534A0E942}"/>
    <cellStyle name="Millares [0] 2 4 2 5 2" xfId="2072" xr:uid="{423FC015-CD8C-4E9D-8487-45611FEF304D}"/>
    <cellStyle name="Millares [0] 2 4 2 5 2 2" xfId="4713" xr:uid="{B0CA50B5-6779-43B3-99CD-F225CFFC316A}"/>
    <cellStyle name="Millares [0] 2 4 2 5 2 2 2" xfId="9993" xr:uid="{CAE234E3-3C83-4716-A401-DD06E9F1C6A7}"/>
    <cellStyle name="Millares [0] 2 4 2 5 2 3" xfId="7353" xr:uid="{6EBECFDD-A872-4C41-8461-83987FAE9D30}"/>
    <cellStyle name="Millares [0] 2 4 2 5 3" xfId="3393" xr:uid="{8C46D0E0-BA9A-4359-A66E-19514D3C992D}"/>
    <cellStyle name="Millares [0] 2 4 2 5 3 2" xfId="8673" xr:uid="{6844C310-8EFC-448E-8FCB-25EF1BA22EB7}"/>
    <cellStyle name="Millares [0] 2 4 2 5 4" xfId="6033" xr:uid="{E57FC12D-C27E-49CF-8A09-7DC0489E78BF}"/>
    <cellStyle name="Millares [0] 2 4 2 6" xfId="1412" xr:uid="{EAC6F18B-79FD-45F1-B0C9-B4F16447CA61}"/>
    <cellStyle name="Millares [0] 2 4 2 6 2" xfId="4053" xr:uid="{792C7E9C-6657-48CA-A882-22B29D73E3CB}"/>
    <cellStyle name="Millares [0] 2 4 2 6 2 2" xfId="9333" xr:uid="{8858F90E-041E-44C7-A015-B4A7A0FC19D8}"/>
    <cellStyle name="Millares [0] 2 4 2 6 3" xfId="6693" xr:uid="{9B4DEEAB-A5B6-4C1C-A36B-F8B61DCEC479}"/>
    <cellStyle name="Millares [0] 2 4 2 7" xfId="2733" xr:uid="{DB7378F0-7B38-464E-B0CC-D05707041E41}"/>
    <cellStyle name="Millares [0] 2 4 2 7 2" xfId="8013" xr:uid="{46E754DB-6146-420A-BAC8-4115DBA39A85}"/>
    <cellStyle name="Millares [0] 2 4 2 8" xfId="5373" xr:uid="{E03EC790-E23F-4EB4-98F9-CFE211F68854}"/>
    <cellStyle name="Millares [0] 2 4 3" xfId="149" xr:uid="{AE84025A-DFC2-4AB2-BBFA-875D9FDB86B8}"/>
    <cellStyle name="Millares [0] 2 4 3 2" xfId="479" xr:uid="{94C8B078-0607-4088-94E1-A9C37AEF4176}"/>
    <cellStyle name="Millares [0] 2 4 3 2 2" xfId="1139" xr:uid="{72CA96E9-9DF3-4057-B880-B6DA8E5CEB38}"/>
    <cellStyle name="Millares [0] 2 4 3 2 2 2" xfId="2460" xr:uid="{F3A11AEC-338C-4EFC-AD0E-8B35D177B3C7}"/>
    <cellStyle name="Millares [0] 2 4 3 2 2 2 2" xfId="5101" xr:uid="{38030980-140F-435F-A8A9-0BE1329BE28B}"/>
    <cellStyle name="Millares [0] 2 4 3 2 2 2 2 2" xfId="10381" xr:uid="{5F930841-377F-4B12-94A0-B61D3ECB350B}"/>
    <cellStyle name="Millares [0] 2 4 3 2 2 2 3" xfId="7741" xr:uid="{BE702BB6-89CF-4C32-86A1-31D0A9FCFC48}"/>
    <cellStyle name="Millares [0] 2 4 3 2 2 3" xfId="3781" xr:uid="{4419833B-D5A2-4A78-8450-17D1E97138EA}"/>
    <cellStyle name="Millares [0] 2 4 3 2 2 3 2" xfId="9061" xr:uid="{35E5A974-07B9-48A0-9BDF-20E7C413A031}"/>
    <cellStyle name="Millares [0] 2 4 3 2 2 4" xfId="6421" xr:uid="{6DF906BF-0452-46CA-BA0F-EF9F05E7A34E}"/>
    <cellStyle name="Millares [0] 2 4 3 2 3" xfId="1800" xr:uid="{63D6CCEB-4720-4894-BD0F-313F97358519}"/>
    <cellStyle name="Millares [0] 2 4 3 2 3 2" xfId="4441" xr:uid="{0F31E877-57D1-4C72-A4BE-D00BB0534EE2}"/>
    <cellStyle name="Millares [0] 2 4 3 2 3 2 2" xfId="9721" xr:uid="{FDC119B9-5BD8-4EE6-93F6-CCE6799CFD62}"/>
    <cellStyle name="Millares [0] 2 4 3 2 3 3" xfId="7081" xr:uid="{5F2C63D9-A83B-4A4A-8921-F8A7FCFFEFCA}"/>
    <cellStyle name="Millares [0] 2 4 3 2 4" xfId="3121" xr:uid="{A7D1E4F7-D681-4E37-9588-CBFDF104014F}"/>
    <cellStyle name="Millares [0] 2 4 3 2 4 2" xfId="8401" xr:uid="{2B3E1518-190A-4FF2-A3E6-1572E4C8970B}"/>
    <cellStyle name="Millares [0] 2 4 3 2 5" xfId="5761" xr:uid="{821B0097-895F-4684-B903-921BDC8E31DA}"/>
    <cellStyle name="Millares [0] 2 4 3 3" xfId="810" xr:uid="{27998AAD-E55B-44BF-9DA5-769D93242EF4}"/>
    <cellStyle name="Millares [0] 2 4 3 3 2" xfId="2131" xr:uid="{11445E8C-562B-4D66-96C6-5912EDFE3474}"/>
    <cellStyle name="Millares [0] 2 4 3 3 2 2" xfId="4772" xr:uid="{87CE3C46-BA8B-42D0-B7C4-4F5DE21C3EF3}"/>
    <cellStyle name="Millares [0] 2 4 3 3 2 2 2" xfId="10052" xr:uid="{48F57FE6-E2AD-4524-98B9-223450692001}"/>
    <cellStyle name="Millares [0] 2 4 3 3 2 3" xfId="7412" xr:uid="{202388C7-4186-4DF5-BA7B-DA5CB5A52399}"/>
    <cellStyle name="Millares [0] 2 4 3 3 3" xfId="3452" xr:uid="{B2F41B18-F917-4EFD-8CD5-A1DB98087DB1}"/>
    <cellStyle name="Millares [0] 2 4 3 3 3 2" xfId="8732" xr:uid="{2A4E73F8-2B4D-49FA-B881-908927500CA5}"/>
    <cellStyle name="Millares [0] 2 4 3 3 4" xfId="6092" xr:uid="{41830ED7-E63F-443E-867F-3FFC17092DF6}"/>
    <cellStyle name="Millares [0] 2 4 3 4" xfId="1471" xr:uid="{4FFB18B5-2BDA-4DFA-A355-81BF11D92520}"/>
    <cellStyle name="Millares [0] 2 4 3 4 2" xfId="4112" xr:uid="{AE527C30-A74E-4551-8FDE-2915DD0DD1A5}"/>
    <cellStyle name="Millares [0] 2 4 3 4 2 2" xfId="9392" xr:uid="{1131EB4D-520C-42C8-A44C-7AA17A62560E}"/>
    <cellStyle name="Millares [0] 2 4 3 4 3" xfId="6752" xr:uid="{774FB6AC-F002-4431-ADFA-9E5219D049CF}"/>
    <cellStyle name="Millares [0] 2 4 3 5" xfId="2792" xr:uid="{66CCEE27-FDC6-4E49-9A58-F0911724C9D3}"/>
    <cellStyle name="Millares [0] 2 4 3 5 2" xfId="8072" xr:uid="{6482C39E-DF41-491F-9275-2C49022149D0}"/>
    <cellStyle name="Millares [0] 2 4 3 6" xfId="5432" xr:uid="{141BCE73-5486-49B6-9FE3-1BC8CC46C9FA}"/>
    <cellStyle name="Millares [0] 2 4 4" xfId="259" xr:uid="{F8AC194C-A4CF-4A91-B929-41FE63BCF473}"/>
    <cellStyle name="Millares [0] 2 4 4 2" xfId="589" xr:uid="{48F835C4-28CE-4E6D-A7C3-500E0D1BEC47}"/>
    <cellStyle name="Millares [0] 2 4 4 2 2" xfId="1249" xr:uid="{CDA28807-37B9-4D7B-8E95-3798E4B9048D}"/>
    <cellStyle name="Millares [0] 2 4 4 2 2 2" xfId="2570" xr:uid="{FFC2ACA1-6725-4D68-8514-15779EAB3A1E}"/>
    <cellStyle name="Millares [0] 2 4 4 2 2 2 2" xfId="5211" xr:uid="{AA9C0104-9B1E-4858-82C9-D1BEB2094B8C}"/>
    <cellStyle name="Millares [0] 2 4 4 2 2 2 2 2" xfId="10491" xr:uid="{5579C63D-98AA-4C40-99C7-AC05D783230B}"/>
    <cellStyle name="Millares [0] 2 4 4 2 2 2 3" xfId="7851" xr:uid="{85E79A50-7650-40F6-AFC2-A419794AF52A}"/>
    <cellStyle name="Millares [0] 2 4 4 2 2 3" xfId="3891" xr:uid="{50F7969B-F05A-4104-ADC7-9698ABCC59A6}"/>
    <cellStyle name="Millares [0] 2 4 4 2 2 3 2" xfId="9171" xr:uid="{B165C46F-7DDE-448F-B482-DA39C769C91C}"/>
    <cellStyle name="Millares [0] 2 4 4 2 2 4" xfId="6531" xr:uid="{905ED9A7-DBF9-47F3-997D-75DCEB23DCC4}"/>
    <cellStyle name="Millares [0] 2 4 4 2 3" xfId="1910" xr:uid="{592DE417-C526-48B1-A964-443316613370}"/>
    <cellStyle name="Millares [0] 2 4 4 2 3 2" xfId="4551" xr:uid="{2BB83139-C4FF-4F28-A32C-10067938BCEF}"/>
    <cellStyle name="Millares [0] 2 4 4 2 3 2 2" xfId="9831" xr:uid="{7540DEC0-6392-4017-A839-FC28CE3A3770}"/>
    <cellStyle name="Millares [0] 2 4 4 2 3 3" xfId="7191" xr:uid="{CE87C0DD-5392-4CB6-BB17-23EEAC0A4D23}"/>
    <cellStyle name="Millares [0] 2 4 4 2 4" xfId="3231" xr:uid="{08B35891-1824-4AB7-B073-2DFCFEA94E0B}"/>
    <cellStyle name="Millares [0] 2 4 4 2 4 2" xfId="8511" xr:uid="{80E7C88B-C85C-4B28-A565-2308A95B63CC}"/>
    <cellStyle name="Millares [0] 2 4 4 2 5" xfId="5871" xr:uid="{610E48DA-FB2B-4778-9052-AB9108C106BD}"/>
    <cellStyle name="Millares [0] 2 4 4 3" xfId="920" xr:uid="{7FCA2E96-2673-41DB-BAB3-2E1B16FCED72}"/>
    <cellStyle name="Millares [0] 2 4 4 3 2" xfId="2241" xr:uid="{4127DC10-E5CB-4E74-B0EE-AF3472F6FC6C}"/>
    <cellStyle name="Millares [0] 2 4 4 3 2 2" xfId="4882" xr:uid="{26417AEA-28A1-4D10-B83A-69A559296508}"/>
    <cellStyle name="Millares [0] 2 4 4 3 2 2 2" xfId="10162" xr:uid="{BF22B2FD-238E-433F-ABF2-655966CC7A7D}"/>
    <cellStyle name="Millares [0] 2 4 4 3 2 3" xfId="7522" xr:uid="{AFF246C7-91CF-4672-8A86-183C592EB42F}"/>
    <cellStyle name="Millares [0] 2 4 4 3 3" xfId="3562" xr:uid="{E1A5D4C7-B24E-4BDB-ACBA-E198EAD42FFF}"/>
    <cellStyle name="Millares [0] 2 4 4 3 3 2" xfId="8842" xr:uid="{AF6BF510-CFDC-4828-BE61-FF285C6B527E}"/>
    <cellStyle name="Millares [0] 2 4 4 3 4" xfId="6202" xr:uid="{414B6C85-E13D-492E-AAD2-6A542E3C882B}"/>
    <cellStyle name="Millares [0] 2 4 4 4" xfId="1581" xr:uid="{1A6B5FCA-D057-4CAC-B4C8-808CACDF746E}"/>
    <cellStyle name="Millares [0] 2 4 4 4 2" xfId="4222" xr:uid="{8858D692-6B70-42EF-AF49-E82B17156579}"/>
    <cellStyle name="Millares [0] 2 4 4 4 2 2" xfId="9502" xr:uid="{E90A877E-C084-4736-9854-5E5B8D629CAE}"/>
    <cellStyle name="Millares [0] 2 4 4 4 3" xfId="6862" xr:uid="{BB32E33B-B16C-47F7-9A18-B22C62B1A3CF}"/>
    <cellStyle name="Millares [0] 2 4 4 5" xfId="2902" xr:uid="{7CD9E08B-1D1C-4199-B970-7DBC810CC711}"/>
    <cellStyle name="Millares [0] 2 4 4 5 2" xfId="8182" xr:uid="{0ED9C0D3-C23D-45F1-9092-C87E107F1ABC}"/>
    <cellStyle name="Millares [0] 2 4 4 6" xfId="5542" xr:uid="{C360320F-945A-4BD2-A5F8-0BABED9A24DA}"/>
    <cellStyle name="Millares [0] 2 4 5" xfId="368" xr:uid="{C9E89B06-7E21-49D4-AF09-79416B96E6F6}"/>
    <cellStyle name="Millares [0] 2 4 5 2" xfId="1029" xr:uid="{4A943D7D-9E9B-44E8-BB68-6ECC78EB7E93}"/>
    <cellStyle name="Millares [0] 2 4 5 2 2" xfId="2350" xr:uid="{172BDE37-EEF7-458A-B596-BBC5CC16E8A9}"/>
    <cellStyle name="Millares [0] 2 4 5 2 2 2" xfId="4991" xr:uid="{84A0BA1F-0B3C-4E51-A271-8569549AD6CE}"/>
    <cellStyle name="Millares [0] 2 4 5 2 2 2 2" xfId="10271" xr:uid="{09325135-37DB-4557-B50D-CFCA56E201FD}"/>
    <cellStyle name="Millares [0] 2 4 5 2 2 3" xfId="7631" xr:uid="{BC896723-943A-4B56-8359-F721031239B8}"/>
    <cellStyle name="Millares [0] 2 4 5 2 3" xfId="3671" xr:uid="{91847121-41E0-49B4-A34E-BE5C8B3BA189}"/>
    <cellStyle name="Millares [0] 2 4 5 2 3 2" xfId="8951" xr:uid="{679BE3F4-76CE-4714-9B60-68C959EFCE40}"/>
    <cellStyle name="Millares [0] 2 4 5 2 4" xfId="6311" xr:uid="{1EABAA72-5186-41F9-A456-B337EBFC6C6B}"/>
    <cellStyle name="Millares [0] 2 4 5 3" xfId="1690" xr:uid="{FBE275E0-65E1-45F8-B910-6E2818779441}"/>
    <cellStyle name="Millares [0] 2 4 5 3 2" xfId="4331" xr:uid="{BE626B7F-196F-4078-A79A-C46F7608263A}"/>
    <cellStyle name="Millares [0] 2 4 5 3 2 2" xfId="9611" xr:uid="{96BEBD33-A6C4-4DCB-A028-E7C34DE128BC}"/>
    <cellStyle name="Millares [0] 2 4 5 3 3" xfId="6971" xr:uid="{A9CAAC7B-5F84-4D25-9143-258C8AC33327}"/>
    <cellStyle name="Millares [0] 2 4 5 4" xfId="3011" xr:uid="{FDB32741-FE32-44B2-AE4E-B91022C3F1B5}"/>
    <cellStyle name="Millares [0] 2 4 5 4 2" xfId="8291" xr:uid="{73FCC88C-35D0-478D-AB23-968FF1E2ECD2}"/>
    <cellStyle name="Millares [0] 2 4 5 5" xfId="5651" xr:uid="{39EC5F92-A104-49C5-897C-B1CC548C5271}"/>
    <cellStyle name="Millares [0] 2 4 6" xfId="700" xr:uid="{975DAB4A-5C24-4494-BEC6-154B9B677001}"/>
    <cellStyle name="Millares [0] 2 4 6 2" xfId="2021" xr:uid="{A10C0BFE-A157-4123-9D52-4D09E348BA6A}"/>
    <cellStyle name="Millares [0] 2 4 6 2 2" xfId="4662" xr:uid="{4B97605D-0240-4A8F-A51C-E37B56CED3D8}"/>
    <cellStyle name="Millares [0] 2 4 6 2 2 2" xfId="9942" xr:uid="{B4642017-6A20-4948-944D-76EE633288D5}"/>
    <cellStyle name="Millares [0] 2 4 6 2 3" xfId="7302" xr:uid="{2CB70979-8658-4115-A1DB-7A82DE37B07B}"/>
    <cellStyle name="Millares [0] 2 4 6 3" xfId="3342" xr:uid="{F4433ABC-D51B-4407-95FE-25928EC7F461}"/>
    <cellStyle name="Millares [0] 2 4 6 3 2" xfId="8622" xr:uid="{F95FE102-463E-4142-B7A9-901D5A2E115F}"/>
    <cellStyle name="Millares [0] 2 4 6 4" xfId="5982" xr:uid="{E2B9343A-ED7C-41DA-B014-E62AF8EB40AA}"/>
    <cellStyle name="Millares [0] 2 4 7" xfId="1361" xr:uid="{B7ABE781-8ACF-4E61-99C1-1F799EF1FB78}"/>
    <cellStyle name="Millares [0] 2 4 7 2" xfId="4002" xr:uid="{61717182-1932-4328-A887-7C5DE5F7B59F}"/>
    <cellStyle name="Millares [0] 2 4 7 2 2" xfId="9282" xr:uid="{F4482FD3-0D7F-4514-A142-76932F831E04}"/>
    <cellStyle name="Millares [0] 2 4 7 3" xfId="6642" xr:uid="{CE3B05A4-D075-4C86-BBF6-D1C99C4A1D77}"/>
    <cellStyle name="Millares [0] 2 4 8" xfId="2682" xr:uid="{9BEFB82C-CCB9-4814-8C7E-75ED1844CD58}"/>
    <cellStyle name="Millares [0] 2 4 8 2" xfId="7962" xr:uid="{E10B8D1E-94BF-4367-A476-7EA489F99FC1}"/>
    <cellStyle name="Millares [0] 2 4 9" xfId="5322" xr:uid="{B58000B8-0CB5-434B-A529-3375C2C833D0}"/>
    <cellStyle name="Millares [0] 2 5" xfId="64" xr:uid="{05447CFE-99C7-4890-A846-F2B977AB33FD}"/>
    <cellStyle name="Millares [0] 2 5 2" xfId="176" xr:uid="{0472CD47-5300-4B2E-BDC3-D85654A20EFE}"/>
    <cellStyle name="Millares [0] 2 5 2 2" xfId="506" xr:uid="{3385F470-4EE2-4711-BA00-92AE34195B6F}"/>
    <cellStyle name="Millares [0] 2 5 2 2 2" xfId="1166" xr:uid="{F512B7CA-876C-46D9-9FFE-54E97CCF87F0}"/>
    <cellStyle name="Millares [0] 2 5 2 2 2 2" xfId="2487" xr:uid="{76B6B604-81C0-40AC-A134-F96D56451B69}"/>
    <cellStyle name="Millares [0] 2 5 2 2 2 2 2" xfId="5128" xr:uid="{F0E8EA08-D20D-49A8-A6EF-414EE86AC636}"/>
    <cellStyle name="Millares [0] 2 5 2 2 2 2 2 2" xfId="10408" xr:uid="{12712387-6773-43C8-9ABA-F3F08DF4B4DD}"/>
    <cellStyle name="Millares [0] 2 5 2 2 2 2 3" xfId="7768" xr:uid="{DABE3DB8-19DD-4495-854C-5A0C984D7096}"/>
    <cellStyle name="Millares [0] 2 5 2 2 2 3" xfId="3808" xr:uid="{F7C65708-3CAF-4AD1-B2F7-13DF1A70BADF}"/>
    <cellStyle name="Millares [0] 2 5 2 2 2 3 2" xfId="9088" xr:uid="{086353E6-92AE-484A-971F-4862684F1EC3}"/>
    <cellStyle name="Millares [0] 2 5 2 2 2 4" xfId="6448" xr:uid="{C684DA60-70CB-467A-BB6D-006084099148}"/>
    <cellStyle name="Millares [0] 2 5 2 2 3" xfId="1827" xr:uid="{AF15506C-1AFF-4845-8FF5-CB62C8685198}"/>
    <cellStyle name="Millares [0] 2 5 2 2 3 2" xfId="4468" xr:uid="{F8235A94-0DB3-4535-B5C1-33647550320B}"/>
    <cellStyle name="Millares [0] 2 5 2 2 3 2 2" xfId="9748" xr:uid="{0420DB51-BF79-4D73-8D7E-766C92400B97}"/>
    <cellStyle name="Millares [0] 2 5 2 2 3 3" xfId="7108" xr:uid="{8B4DAE6E-28D6-4BBD-89D1-78C876D55174}"/>
    <cellStyle name="Millares [0] 2 5 2 2 4" xfId="3148" xr:uid="{14A0CA34-D571-4D62-A8A3-42FA53ADE398}"/>
    <cellStyle name="Millares [0] 2 5 2 2 4 2" xfId="8428" xr:uid="{E8404E9C-A1E6-43CA-BA6E-3F793593E2DC}"/>
    <cellStyle name="Millares [0] 2 5 2 2 5" xfId="5788" xr:uid="{DEAE4CE9-C63C-4E47-AED4-999FF45C210D}"/>
    <cellStyle name="Millares [0] 2 5 2 3" xfId="837" xr:uid="{2051B887-71AD-48CE-879D-5A80C77FC28B}"/>
    <cellStyle name="Millares [0] 2 5 2 3 2" xfId="2158" xr:uid="{7F87B15C-66EF-4141-B7EC-9511539D9DFE}"/>
    <cellStyle name="Millares [0] 2 5 2 3 2 2" xfId="4799" xr:uid="{8AB2201F-87C1-4950-8A1F-C98BE81CCD9C}"/>
    <cellStyle name="Millares [0] 2 5 2 3 2 2 2" xfId="10079" xr:uid="{58E9109E-59D6-49B4-BEBC-D59F8EBA068B}"/>
    <cellStyle name="Millares [0] 2 5 2 3 2 3" xfId="7439" xr:uid="{25AD7CAB-A8FF-44D0-A3FD-5598F62AD15C}"/>
    <cellStyle name="Millares [0] 2 5 2 3 3" xfId="3479" xr:uid="{80B802D4-760C-49E2-A12A-2B599C438CA8}"/>
    <cellStyle name="Millares [0] 2 5 2 3 3 2" xfId="8759" xr:uid="{86AE74D8-0570-4F85-AC10-4DDB67171591}"/>
    <cellStyle name="Millares [0] 2 5 2 3 4" xfId="6119" xr:uid="{6D435B55-4599-4F32-9D4D-29E770C1F6F1}"/>
    <cellStyle name="Millares [0] 2 5 2 4" xfId="1498" xr:uid="{DDE9918A-BFE6-47C4-A58F-ECAA74F69006}"/>
    <cellStyle name="Millares [0] 2 5 2 4 2" xfId="4139" xr:uid="{804CFD5F-99F5-4E4D-A633-543EF9C0ED9C}"/>
    <cellStyle name="Millares [0] 2 5 2 4 2 2" xfId="9419" xr:uid="{F3DD474E-9C03-4076-AE92-754EC2F2B08D}"/>
    <cellStyle name="Millares [0] 2 5 2 4 3" xfId="6779" xr:uid="{98FC3576-84F7-4949-940E-D27B0E0951AC}"/>
    <cellStyle name="Millares [0] 2 5 2 5" xfId="2819" xr:uid="{93C49A1C-2B53-45BA-A282-2684C0A092B5}"/>
    <cellStyle name="Millares [0] 2 5 2 5 2" xfId="8099" xr:uid="{383BF927-D44B-482A-BB57-39B7188E1B69}"/>
    <cellStyle name="Millares [0] 2 5 2 6" xfId="5459" xr:uid="{71B07596-FDD5-4ED4-A88E-8C502DD8F694}"/>
    <cellStyle name="Millares [0] 2 5 3" xfId="286" xr:uid="{A9D9768E-FF9E-4120-BF47-04E42039F497}"/>
    <cellStyle name="Millares [0] 2 5 3 2" xfId="616" xr:uid="{CB767F53-9B63-4411-B574-CB442ABDE33A}"/>
    <cellStyle name="Millares [0] 2 5 3 2 2" xfId="1276" xr:uid="{61031DD6-DBEF-4751-AB7C-30A7048D4276}"/>
    <cellStyle name="Millares [0] 2 5 3 2 2 2" xfId="2597" xr:uid="{A3301585-6E00-4E07-8158-3FA167561FDB}"/>
    <cellStyle name="Millares [0] 2 5 3 2 2 2 2" xfId="5238" xr:uid="{44F6F1F3-2CDE-41DE-8F25-87C8852D3EEC}"/>
    <cellStyle name="Millares [0] 2 5 3 2 2 2 2 2" xfId="10518" xr:uid="{C62D112D-44B3-4DAE-B50A-3C8321596FAC}"/>
    <cellStyle name="Millares [0] 2 5 3 2 2 2 3" xfId="7878" xr:uid="{524C3D39-A50C-4719-A557-4B06738C1D0E}"/>
    <cellStyle name="Millares [0] 2 5 3 2 2 3" xfId="3918" xr:uid="{6A742D38-735B-4447-8141-775D7B55904C}"/>
    <cellStyle name="Millares [0] 2 5 3 2 2 3 2" xfId="9198" xr:uid="{49FA2ADF-0E20-4E53-ACB2-C54389EF4482}"/>
    <cellStyle name="Millares [0] 2 5 3 2 2 4" xfId="6558" xr:uid="{305036D4-AC6A-4D3E-8C8A-380A34ED63F6}"/>
    <cellStyle name="Millares [0] 2 5 3 2 3" xfId="1937" xr:uid="{9B9AADF6-30BB-45D0-AEEB-DBD4523EFB18}"/>
    <cellStyle name="Millares [0] 2 5 3 2 3 2" xfId="4578" xr:uid="{5C634229-F4A9-47F9-8BB4-908BF51E912D}"/>
    <cellStyle name="Millares [0] 2 5 3 2 3 2 2" xfId="9858" xr:uid="{B229022A-DCAD-4AD1-86AC-BDBB0D70BBCB}"/>
    <cellStyle name="Millares [0] 2 5 3 2 3 3" xfId="7218" xr:uid="{FF703D2F-E403-46E7-B9E3-126FE2FC5A8F}"/>
    <cellStyle name="Millares [0] 2 5 3 2 4" xfId="3258" xr:uid="{F885E708-152A-4A7C-9D29-D54DD753DDF2}"/>
    <cellStyle name="Millares [0] 2 5 3 2 4 2" xfId="8538" xr:uid="{89C53EF6-F0E7-48B8-B7D0-86D4971A069A}"/>
    <cellStyle name="Millares [0] 2 5 3 2 5" xfId="5898" xr:uid="{1705EF54-9F4E-4E8F-971D-03DA853AC83F}"/>
    <cellStyle name="Millares [0] 2 5 3 3" xfId="947" xr:uid="{E2F68243-476F-44EF-96CC-E5670B9DD421}"/>
    <cellStyle name="Millares [0] 2 5 3 3 2" xfId="2268" xr:uid="{9969F09B-A989-403F-8AAB-BFFF45899D04}"/>
    <cellStyle name="Millares [0] 2 5 3 3 2 2" xfId="4909" xr:uid="{3F82A0D5-0F5E-4193-8465-0702CF2C079A}"/>
    <cellStyle name="Millares [0] 2 5 3 3 2 2 2" xfId="10189" xr:uid="{FA07F76F-C39A-4648-9866-D49429CDF0A1}"/>
    <cellStyle name="Millares [0] 2 5 3 3 2 3" xfId="7549" xr:uid="{B443CB54-EABE-46DC-9A60-FB291E7DCBFE}"/>
    <cellStyle name="Millares [0] 2 5 3 3 3" xfId="3589" xr:uid="{79CB62EE-8ACC-4DAB-9B67-768A2387F449}"/>
    <cellStyle name="Millares [0] 2 5 3 3 3 2" xfId="8869" xr:uid="{3633ACC1-2297-4C91-A3C2-691138C6A86B}"/>
    <cellStyle name="Millares [0] 2 5 3 3 4" xfId="6229" xr:uid="{D02C698B-DE6A-475A-A02C-731F95F1268D}"/>
    <cellStyle name="Millares [0] 2 5 3 4" xfId="1608" xr:uid="{D50A4D50-05B8-4113-A2B7-34E1EF8D6CBE}"/>
    <cellStyle name="Millares [0] 2 5 3 4 2" xfId="4249" xr:uid="{7D6B8FD4-482F-42F0-9B86-D81C8AF44285}"/>
    <cellStyle name="Millares [0] 2 5 3 4 2 2" xfId="9529" xr:uid="{97E7BF39-4FF7-4186-AF78-05E4195BD473}"/>
    <cellStyle name="Millares [0] 2 5 3 4 3" xfId="6889" xr:uid="{2E6EB003-C616-4469-9420-2917AC6A351B}"/>
    <cellStyle name="Millares [0] 2 5 3 5" xfId="2929" xr:uid="{118F4637-7A1C-4C3C-9A20-7B7C765ED227}"/>
    <cellStyle name="Millares [0] 2 5 3 5 2" xfId="8209" xr:uid="{89AB3880-C098-4899-84F5-ACF05326F1AA}"/>
    <cellStyle name="Millares [0] 2 5 3 6" xfId="5569" xr:uid="{1AF260CF-CD12-4653-A9AC-EAEAF2281BF3}"/>
    <cellStyle name="Millares [0] 2 5 4" xfId="395" xr:uid="{0225677A-8FA3-4C36-A536-A09DFD4C8289}"/>
    <cellStyle name="Millares [0] 2 5 4 2" xfId="1056" xr:uid="{7AD1DB0B-7C90-4A45-B2BB-D1000C03705F}"/>
    <cellStyle name="Millares [0] 2 5 4 2 2" xfId="2377" xr:uid="{3DA02E18-9C7D-44CA-B50F-9B6821AD28D8}"/>
    <cellStyle name="Millares [0] 2 5 4 2 2 2" xfId="5018" xr:uid="{0568E1D4-4C90-4E15-94B0-EC831623746A}"/>
    <cellStyle name="Millares [0] 2 5 4 2 2 2 2" xfId="10298" xr:uid="{24FA670D-A5EF-4A82-9105-F4922B1EA65E}"/>
    <cellStyle name="Millares [0] 2 5 4 2 2 3" xfId="7658" xr:uid="{B343B22D-A145-41A9-B1E5-5017644104E3}"/>
    <cellStyle name="Millares [0] 2 5 4 2 3" xfId="3698" xr:uid="{1B316DBB-941F-4298-B32A-CDC32BA2A6DC}"/>
    <cellStyle name="Millares [0] 2 5 4 2 3 2" xfId="8978" xr:uid="{29D11FED-9B0E-4773-AEF9-1B885541832D}"/>
    <cellStyle name="Millares [0] 2 5 4 2 4" xfId="6338" xr:uid="{31A85FBD-B635-4DC2-B200-D6F978FB4D76}"/>
    <cellStyle name="Millares [0] 2 5 4 3" xfId="1717" xr:uid="{1AF31677-03E5-4D88-B0EC-035F822FC6C5}"/>
    <cellStyle name="Millares [0] 2 5 4 3 2" xfId="4358" xr:uid="{9FDBFA8E-0178-4009-B1B8-54E832D6B39E}"/>
    <cellStyle name="Millares [0] 2 5 4 3 2 2" xfId="9638" xr:uid="{F6B06869-DCCA-48A3-BF8B-F808ED12C577}"/>
    <cellStyle name="Millares [0] 2 5 4 3 3" xfId="6998" xr:uid="{E2A625BA-CB68-4BB7-B8D0-C4855550E800}"/>
    <cellStyle name="Millares [0] 2 5 4 4" xfId="3038" xr:uid="{196A13DB-8415-4DEE-A308-0213977220C5}"/>
    <cellStyle name="Millares [0] 2 5 4 4 2" xfId="8318" xr:uid="{F5916802-6BB5-4B3D-A55B-3EDC6955F7AC}"/>
    <cellStyle name="Millares [0] 2 5 4 5" xfId="5678" xr:uid="{A009B437-EAB8-4BF0-9A7D-C6942A773935}"/>
    <cellStyle name="Millares [0] 2 5 5" xfId="727" xr:uid="{7215DFF4-4D51-4A38-9AD9-BB1A06FC3122}"/>
    <cellStyle name="Millares [0] 2 5 5 2" xfId="2048" xr:uid="{E4DC11C6-873D-4F8F-AFE5-2C8B7C741143}"/>
    <cellStyle name="Millares [0] 2 5 5 2 2" xfId="4689" xr:uid="{D5EE7DB0-D94D-48B3-9290-54A411C6734D}"/>
    <cellStyle name="Millares [0] 2 5 5 2 2 2" xfId="9969" xr:uid="{BBC4BCD5-594E-4513-9BC1-79A3788B3063}"/>
    <cellStyle name="Millares [0] 2 5 5 2 3" xfId="7329" xr:uid="{660C85DA-DFEF-459A-A2E5-B821C36D2658}"/>
    <cellStyle name="Millares [0] 2 5 5 3" xfId="3369" xr:uid="{0D209F7D-A129-4308-97B5-2DA20645B6F3}"/>
    <cellStyle name="Millares [0] 2 5 5 3 2" xfId="8649" xr:uid="{D1AE41A6-BD1A-4C28-A6E9-918C7DECA515}"/>
    <cellStyle name="Millares [0] 2 5 5 4" xfId="6009" xr:uid="{A27DF971-E1FB-490C-A4DB-A5059979AF98}"/>
    <cellStyle name="Millares [0] 2 5 6" xfId="1388" xr:uid="{C3449EFC-DEAD-4A55-B1DF-295D11542EEF}"/>
    <cellStyle name="Millares [0] 2 5 6 2" xfId="4029" xr:uid="{87D9D49C-63FD-4CA7-8AD3-42159D998C48}"/>
    <cellStyle name="Millares [0] 2 5 6 2 2" xfId="9309" xr:uid="{AC8625A8-F230-4C80-BE25-549C09F5C8EF}"/>
    <cellStyle name="Millares [0] 2 5 6 3" xfId="6669" xr:uid="{6589C014-D92E-4A5C-BC13-60E4F36D48E3}"/>
    <cellStyle name="Millares [0] 2 5 7" xfId="2709" xr:uid="{D4C5801B-88C6-4401-B77B-F04340630BA5}"/>
    <cellStyle name="Millares [0] 2 5 7 2" xfId="7989" xr:uid="{99094F6A-4297-42F1-8534-0BAF5F5D69A1}"/>
    <cellStyle name="Millares [0] 2 5 8" xfId="5349" xr:uid="{DAADE70D-DBBE-4B8C-9DAF-CF5452C9FAE9}"/>
    <cellStyle name="Millares [0] 2 6" xfId="125" xr:uid="{4C0DE2A8-8488-4A72-B805-BE5684784EE4}"/>
    <cellStyle name="Millares [0] 2 6 2" xfId="455" xr:uid="{1503BB34-55B0-43D7-9EC9-03F4D47F2C57}"/>
    <cellStyle name="Millares [0] 2 6 2 2" xfId="1115" xr:uid="{29906D69-E378-4563-8952-55D1B0521016}"/>
    <cellStyle name="Millares [0] 2 6 2 2 2" xfId="2436" xr:uid="{BACE9F0A-B681-4AE0-AF6E-FA124DD0C85E}"/>
    <cellStyle name="Millares [0] 2 6 2 2 2 2" xfId="5077" xr:uid="{29BC25DD-F776-4410-9B32-A993FD6524EC}"/>
    <cellStyle name="Millares [0] 2 6 2 2 2 2 2" xfId="10357" xr:uid="{000C3439-C446-4911-9473-EFADCD7FA39D}"/>
    <cellStyle name="Millares [0] 2 6 2 2 2 3" xfId="7717" xr:uid="{2DA436D1-58E4-48B9-BBDB-DFA41DFE46B9}"/>
    <cellStyle name="Millares [0] 2 6 2 2 3" xfId="3757" xr:uid="{966B0FDA-983B-4676-A693-44EF94001F77}"/>
    <cellStyle name="Millares [0] 2 6 2 2 3 2" xfId="9037" xr:uid="{60F1BF6A-A514-43DE-B7B2-A3A83CCC6494}"/>
    <cellStyle name="Millares [0] 2 6 2 2 4" xfId="6397" xr:uid="{74FB13FF-B1EC-485A-948D-7BD1AAEB632A}"/>
    <cellStyle name="Millares [0] 2 6 2 3" xfId="1776" xr:uid="{1616CDF7-55B2-4912-8287-2D588A2BB3E6}"/>
    <cellStyle name="Millares [0] 2 6 2 3 2" xfId="4417" xr:uid="{B5441274-CF19-4E22-8FC6-9D807212BC33}"/>
    <cellStyle name="Millares [0] 2 6 2 3 2 2" xfId="9697" xr:uid="{956E6A68-CE43-46B0-93DF-1D7466A950D2}"/>
    <cellStyle name="Millares [0] 2 6 2 3 3" xfId="7057" xr:uid="{80567D58-0376-4DC9-B92E-33A59E1A56CF}"/>
    <cellStyle name="Millares [0] 2 6 2 4" xfId="3097" xr:uid="{C2CDABB0-517F-45E0-8EB4-A5ECA69A0D35}"/>
    <cellStyle name="Millares [0] 2 6 2 4 2" xfId="8377" xr:uid="{A0BBAA0B-CE80-4699-B208-AC4919C8CCA9}"/>
    <cellStyle name="Millares [0] 2 6 2 5" xfId="5737" xr:uid="{5D80618F-EC8F-4805-AB56-9DAB9112C9FA}"/>
    <cellStyle name="Millares [0] 2 6 3" xfId="786" xr:uid="{B8D706FE-5019-4823-B34C-124B3CE2DCBA}"/>
    <cellStyle name="Millares [0] 2 6 3 2" xfId="2107" xr:uid="{4F231C8F-23A9-4F89-810E-B8457235DEF0}"/>
    <cellStyle name="Millares [0] 2 6 3 2 2" xfId="4748" xr:uid="{C64195BB-E13B-4A5E-9763-ECA77E4C4FDD}"/>
    <cellStyle name="Millares [0] 2 6 3 2 2 2" xfId="10028" xr:uid="{CE70C05D-F1CA-48EB-8041-9308C8202B5A}"/>
    <cellStyle name="Millares [0] 2 6 3 2 3" xfId="7388" xr:uid="{AFA6B919-6D56-46E2-BB9B-6C8F746A46BF}"/>
    <cellStyle name="Millares [0] 2 6 3 3" xfId="3428" xr:uid="{6E2C7360-F801-4342-8A41-23F7F3778899}"/>
    <cellStyle name="Millares [0] 2 6 3 3 2" xfId="8708" xr:uid="{269EA58B-0CCA-471B-B924-D68564CDB0FD}"/>
    <cellStyle name="Millares [0] 2 6 3 4" xfId="6068" xr:uid="{1EBDC668-F482-40C9-928B-365CDC9A2BF2}"/>
    <cellStyle name="Millares [0] 2 6 4" xfId="1447" xr:uid="{836AD3B3-6B0F-4B6E-8AFC-EA3ED2D9BE7B}"/>
    <cellStyle name="Millares [0] 2 6 4 2" xfId="4088" xr:uid="{6D388128-894F-45C2-83F8-A8D0321A1018}"/>
    <cellStyle name="Millares [0] 2 6 4 2 2" xfId="9368" xr:uid="{63BC2E45-41F0-4828-9516-860FEBC6E8A5}"/>
    <cellStyle name="Millares [0] 2 6 4 3" xfId="6728" xr:uid="{1714B9CB-4003-402B-99B6-BBFE5956F9A4}"/>
    <cellStyle name="Millares [0] 2 6 5" xfId="2768" xr:uid="{4E909352-83CA-4E3C-ADA1-570BB655FD2E}"/>
    <cellStyle name="Millares [0] 2 6 5 2" xfId="8048" xr:uid="{2F6E5AE9-4EEB-4038-B7AB-7EF0B3658E57}"/>
    <cellStyle name="Millares [0] 2 6 6" xfId="5408" xr:uid="{4CE122B2-FDE7-43A2-80A8-3602BBBD351B}"/>
    <cellStyle name="Millares [0] 2 7" xfId="235" xr:uid="{46C3E985-A4F6-47FC-867F-807CBFE3AAE4}"/>
    <cellStyle name="Millares [0] 2 7 2" xfId="565" xr:uid="{40F7EDBA-E264-460F-82C0-46A7D167A6A5}"/>
    <cellStyle name="Millares [0] 2 7 2 2" xfId="1225" xr:uid="{7317F4D8-FF63-49E9-A757-F16DAF4F4C3D}"/>
    <cellStyle name="Millares [0] 2 7 2 2 2" xfId="2546" xr:uid="{B77E7D7D-5CF5-4E10-8DCB-D9C01020E5A8}"/>
    <cellStyle name="Millares [0] 2 7 2 2 2 2" xfId="5187" xr:uid="{86DB402D-9AB8-4AFF-9877-57A97CA02DF2}"/>
    <cellStyle name="Millares [0] 2 7 2 2 2 2 2" xfId="10467" xr:uid="{1059DD53-35A1-4870-9D4B-54DB5836F573}"/>
    <cellStyle name="Millares [0] 2 7 2 2 2 3" xfId="7827" xr:uid="{59D46FBC-9318-4FB5-A59C-1DBE487D974D}"/>
    <cellStyle name="Millares [0] 2 7 2 2 3" xfId="3867" xr:uid="{C765D0B7-BAA6-4016-A7BB-6100ECD123F7}"/>
    <cellStyle name="Millares [0] 2 7 2 2 3 2" xfId="9147" xr:uid="{3FB60A70-27C6-4C90-807C-5F45EA6E995A}"/>
    <cellStyle name="Millares [0] 2 7 2 2 4" xfId="6507" xr:uid="{66E502AE-072D-4730-B6EF-8DECEC7FC4B5}"/>
    <cellStyle name="Millares [0] 2 7 2 3" xfId="1886" xr:uid="{66280F37-B39B-44E8-9A27-12AF79BB7EF0}"/>
    <cellStyle name="Millares [0] 2 7 2 3 2" xfId="4527" xr:uid="{537670A4-166C-451A-9601-69ED276C268B}"/>
    <cellStyle name="Millares [0] 2 7 2 3 2 2" xfId="9807" xr:uid="{BDF3146C-88B4-4D94-A8DE-B2874FB5BC55}"/>
    <cellStyle name="Millares [0] 2 7 2 3 3" xfId="7167" xr:uid="{4D6B169A-1E39-40A6-B7BD-8A948171F3B3}"/>
    <cellStyle name="Millares [0] 2 7 2 4" xfId="3207" xr:uid="{A4B763B6-207B-4B29-BEA1-1B8071B33F0A}"/>
    <cellStyle name="Millares [0] 2 7 2 4 2" xfId="8487" xr:uid="{4BFF23E5-EB5E-446E-9D38-CF280BC5FA89}"/>
    <cellStyle name="Millares [0] 2 7 2 5" xfId="5847" xr:uid="{65A40711-33B6-4DE6-9529-FAB27FE31D66}"/>
    <cellStyle name="Millares [0] 2 7 3" xfId="896" xr:uid="{EC57F5B0-B441-4B63-A541-D9A21ABF9142}"/>
    <cellStyle name="Millares [0] 2 7 3 2" xfId="2217" xr:uid="{563C8690-5C88-4BFD-9B3D-E213245F3733}"/>
    <cellStyle name="Millares [0] 2 7 3 2 2" xfId="4858" xr:uid="{FDC91AEC-6E7E-4254-A047-288287BEDE4D}"/>
    <cellStyle name="Millares [0] 2 7 3 2 2 2" xfId="10138" xr:uid="{A78E4402-CE1E-41A8-B39C-BED56F459616}"/>
    <cellStyle name="Millares [0] 2 7 3 2 3" xfId="7498" xr:uid="{4DB9EE7B-10D5-4246-9AEF-8445C647613D}"/>
    <cellStyle name="Millares [0] 2 7 3 3" xfId="3538" xr:uid="{7AFE0B1A-4F10-4FF6-819E-C8687C943BB1}"/>
    <cellStyle name="Millares [0] 2 7 3 3 2" xfId="8818" xr:uid="{90B5819C-72C2-4B57-9FCF-2D967EF75F80}"/>
    <cellStyle name="Millares [0] 2 7 3 4" xfId="6178" xr:uid="{6F53AFC1-380F-4965-BB15-AC502E2BB7AA}"/>
    <cellStyle name="Millares [0] 2 7 4" xfId="1557" xr:uid="{4039BDEA-83E9-42A5-A24A-041B68C92FCE}"/>
    <cellStyle name="Millares [0] 2 7 4 2" xfId="4198" xr:uid="{10C28FF8-2A4B-4B6E-BE1B-B839AB78C486}"/>
    <cellStyle name="Millares [0] 2 7 4 2 2" xfId="9478" xr:uid="{1E64DB2E-0695-476C-A353-F00B5D21D827}"/>
    <cellStyle name="Millares [0] 2 7 4 3" xfId="6838" xr:uid="{EFEBB6E4-16C1-445A-A825-FC85F62F4FEE}"/>
    <cellStyle name="Millares [0] 2 7 5" xfId="2878" xr:uid="{9465C739-7B96-44FD-931A-55A6DB6C1741}"/>
    <cellStyle name="Millares [0] 2 7 5 2" xfId="8158" xr:uid="{055B5AB9-75B4-4089-AC7F-6C745B769AB9}"/>
    <cellStyle name="Millares [0] 2 7 6" xfId="5518" xr:uid="{B7C9B30E-8DB4-4A3F-BB0B-18654ECE0E2F}"/>
    <cellStyle name="Millares [0] 2 8" xfId="344" xr:uid="{16345E28-5135-4DC1-909C-44473BD2A201}"/>
    <cellStyle name="Millares [0] 2 8 2" xfId="1005" xr:uid="{2A95B614-2002-4AA7-A21F-D2A9EB402A4B}"/>
    <cellStyle name="Millares [0] 2 8 2 2" xfId="2326" xr:uid="{FAF79C01-E096-4483-BF6C-737EE2CF3D61}"/>
    <cellStyle name="Millares [0] 2 8 2 2 2" xfId="4967" xr:uid="{A8A4F680-FE2E-4F80-B34D-5DCAFE654D0D}"/>
    <cellStyle name="Millares [0] 2 8 2 2 2 2" xfId="10247" xr:uid="{D2D8DFE8-2C78-4297-AFDD-C02DD41CD2C0}"/>
    <cellStyle name="Millares [0] 2 8 2 2 3" xfId="7607" xr:uid="{EDB6136F-9B37-49BB-B491-92D571007A98}"/>
    <cellStyle name="Millares [0] 2 8 2 3" xfId="3647" xr:uid="{B1B2B10A-26C6-4AB6-9C11-C7ED1484C914}"/>
    <cellStyle name="Millares [0] 2 8 2 3 2" xfId="8927" xr:uid="{3C24DE96-CF79-4EC7-8121-E29B9D2BB7CA}"/>
    <cellStyle name="Millares [0] 2 8 2 4" xfId="6287" xr:uid="{88BCB500-05BD-48BC-9DE1-196A1C24ABBF}"/>
    <cellStyle name="Millares [0] 2 8 3" xfId="1666" xr:uid="{5F1CB45B-02B4-406D-AFFE-9782F5A058AA}"/>
    <cellStyle name="Millares [0] 2 8 3 2" xfId="4307" xr:uid="{E1974945-94B6-4BE7-8A0C-6ED3D5BD8EE3}"/>
    <cellStyle name="Millares [0] 2 8 3 2 2" xfId="9587" xr:uid="{592FBD54-66A8-4EAB-9158-7999AB677133}"/>
    <cellStyle name="Millares [0] 2 8 3 3" xfId="6947" xr:uid="{7AEE3AC0-710C-42FB-A132-965FC27CDE29}"/>
    <cellStyle name="Millares [0] 2 8 4" xfId="2987" xr:uid="{8F3C9AB2-AD2C-407B-852C-D0E8C1EB5EFB}"/>
    <cellStyle name="Millares [0] 2 8 4 2" xfId="8267" xr:uid="{6B33D2F1-8799-4D92-9426-6509537AFE1A}"/>
    <cellStyle name="Millares [0] 2 8 5" xfId="5627" xr:uid="{60516B67-F914-46CA-8EFF-58273954769F}"/>
    <cellStyle name="Millares [0] 2 9" xfId="676" xr:uid="{CCD8A739-D724-4964-A680-CD4783073BF4}"/>
    <cellStyle name="Millares [0] 2 9 2" xfId="1997" xr:uid="{2821C45D-BE9F-41A8-B44D-5CA96165E7FC}"/>
    <cellStyle name="Millares [0] 2 9 2 2" xfId="4638" xr:uid="{66E1ABFA-2E3A-4B4F-A227-2A18B4E61476}"/>
    <cellStyle name="Millares [0] 2 9 2 2 2" xfId="9918" xr:uid="{8596F502-608C-4B4D-95FB-8AAE680651DD}"/>
    <cellStyle name="Millares [0] 2 9 2 3" xfId="7278" xr:uid="{59459257-032C-447E-B3AF-2B9CB21978DE}"/>
    <cellStyle name="Millares [0] 2 9 3" xfId="3318" xr:uid="{81A04712-BE0C-4729-B864-25ABE7C7E239}"/>
    <cellStyle name="Millares [0] 2 9 3 2" xfId="8598" xr:uid="{BE9DB0C4-0256-4F46-8D3C-2AF6F65F7217}"/>
    <cellStyle name="Millares [0] 2 9 4" xfId="5958" xr:uid="{0A13599B-E4A5-4AE1-9DE3-0BA1CDE5142C}"/>
    <cellStyle name="Millares [0] 3" xfId="17" xr:uid="{D98AE179-3F12-4517-8E71-15F4A66E8616}"/>
    <cellStyle name="Millares [0] 3 10" xfId="5302" xr:uid="{761E61C7-26AF-4E67-AC05-FD6DFDE9EF34}"/>
    <cellStyle name="Millares [0] 3 2" xfId="41" xr:uid="{E2A9B412-EC2C-4C5C-9D65-D05ED6F226DC}"/>
    <cellStyle name="Millares [0] 3 2 2" xfId="92" xr:uid="{AE7CC7E5-28CF-4932-8B4D-C34C8E37757D}"/>
    <cellStyle name="Millares [0] 3 2 2 2" xfId="204" xr:uid="{1E7224AE-5238-42F9-8522-6998FA37D00C}"/>
    <cellStyle name="Millares [0] 3 2 2 2 2" xfId="534" xr:uid="{96811B8F-09CC-4E5F-8A50-D4A7187896D1}"/>
    <cellStyle name="Millares [0] 3 2 2 2 2 2" xfId="1194" xr:uid="{40E653C0-81EB-4B48-B1BD-5D81E3DDA1B3}"/>
    <cellStyle name="Millares [0] 3 2 2 2 2 2 2" xfId="2515" xr:uid="{35E9E9D9-1BD0-4F0C-B9DD-31ADD3C47E44}"/>
    <cellStyle name="Millares [0] 3 2 2 2 2 2 2 2" xfId="5156" xr:uid="{F70FEEC6-29E2-4160-A104-DEBB08D0CD9D}"/>
    <cellStyle name="Millares [0] 3 2 2 2 2 2 2 2 2" xfId="10436" xr:uid="{30661E9A-639C-49FD-99C0-004F6049F08F}"/>
    <cellStyle name="Millares [0] 3 2 2 2 2 2 2 3" xfId="7796" xr:uid="{2924F092-19E8-4CB3-BD20-308E38B998CF}"/>
    <cellStyle name="Millares [0] 3 2 2 2 2 2 3" xfId="3836" xr:uid="{F2B8CAEE-27D4-42B2-AB5C-50CEC12453A1}"/>
    <cellStyle name="Millares [0] 3 2 2 2 2 2 3 2" xfId="9116" xr:uid="{2CE9C47A-4D85-418D-90C2-59E81903066E}"/>
    <cellStyle name="Millares [0] 3 2 2 2 2 2 4" xfId="6476" xr:uid="{A58A6EBA-24C0-44FA-8A6B-02B1DAC2BBAD}"/>
    <cellStyle name="Millares [0] 3 2 2 2 2 3" xfId="1855" xr:uid="{4F2B6C40-96F2-4261-952F-4CBAC289347F}"/>
    <cellStyle name="Millares [0] 3 2 2 2 2 3 2" xfId="4496" xr:uid="{7EEF14F3-2DDB-4B31-A71E-123AC565107A}"/>
    <cellStyle name="Millares [0] 3 2 2 2 2 3 2 2" xfId="9776" xr:uid="{0632ED33-1C87-4D9A-BA07-D19977701160}"/>
    <cellStyle name="Millares [0] 3 2 2 2 2 3 3" xfId="7136" xr:uid="{41CC8C30-22FB-4633-B953-F100563CE794}"/>
    <cellStyle name="Millares [0] 3 2 2 2 2 4" xfId="3176" xr:uid="{F3FFE4B5-E366-4F91-89A8-155224E95BA9}"/>
    <cellStyle name="Millares [0] 3 2 2 2 2 4 2" xfId="8456" xr:uid="{6AF537D1-BBB3-4D8B-9B53-FDEC9ED87FFD}"/>
    <cellStyle name="Millares [0] 3 2 2 2 2 5" xfId="5816" xr:uid="{520DF73C-677A-4A0F-AB16-CE8EFE90D2FF}"/>
    <cellStyle name="Millares [0] 3 2 2 2 3" xfId="865" xr:uid="{52C520CC-6387-4D8B-AFE8-1EA3BD4F9C4C}"/>
    <cellStyle name="Millares [0] 3 2 2 2 3 2" xfId="2186" xr:uid="{8D5BC102-2CCC-46FB-B8DB-9E5B9D8CB1E6}"/>
    <cellStyle name="Millares [0] 3 2 2 2 3 2 2" xfId="4827" xr:uid="{E8FB6286-79B0-4261-AF92-8530BB5EFC20}"/>
    <cellStyle name="Millares [0] 3 2 2 2 3 2 2 2" xfId="10107" xr:uid="{EA574F56-CB7A-40DA-85C4-30546C17B965}"/>
    <cellStyle name="Millares [0] 3 2 2 2 3 2 3" xfId="7467" xr:uid="{F76B7AE8-130A-40D1-B7A2-AD8CCE614EDE}"/>
    <cellStyle name="Millares [0] 3 2 2 2 3 3" xfId="3507" xr:uid="{38A0D1D8-496D-44F5-8D60-17869A145E38}"/>
    <cellStyle name="Millares [0] 3 2 2 2 3 3 2" xfId="8787" xr:uid="{5C1F06E1-74F4-4DAE-9A15-612AB2FE543D}"/>
    <cellStyle name="Millares [0] 3 2 2 2 3 4" xfId="6147" xr:uid="{190ADDE4-DCCB-4C5E-A683-01209EF1DE59}"/>
    <cellStyle name="Millares [0] 3 2 2 2 4" xfId="1526" xr:uid="{E9BAF6DC-D88C-4480-9231-CCB038BC4D06}"/>
    <cellStyle name="Millares [0] 3 2 2 2 4 2" xfId="4167" xr:uid="{FC09B348-A640-40B3-BC96-DF8976E2A9FC}"/>
    <cellStyle name="Millares [0] 3 2 2 2 4 2 2" xfId="9447" xr:uid="{04BDF3D6-2506-4C26-9668-78AA71D8099E}"/>
    <cellStyle name="Millares [0] 3 2 2 2 4 3" xfId="6807" xr:uid="{70EEAEBF-EF65-4E23-8029-78F9D363E453}"/>
    <cellStyle name="Millares [0] 3 2 2 2 5" xfId="2847" xr:uid="{481074AB-AFCA-4BFE-B807-D76CA0F19C5D}"/>
    <cellStyle name="Millares [0] 3 2 2 2 5 2" xfId="8127" xr:uid="{7B04A7B2-88F8-43E5-BBE0-9F8AE8E17BC4}"/>
    <cellStyle name="Millares [0] 3 2 2 2 6" xfId="5487" xr:uid="{AF233B4E-3460-4856-ACBB-38155E2F0A6D}"/>
    <cellStyle name="Millares [0] 3 2 2 3" xfId="314" xr:uid="{AA62F1D1-BAD4-44B9-8EC8-E4E01EBF46D2}"/>
    <cellStyle name="Millares [0] 3 2 2 3 2" xfId="644" xr:uid="{C11DD7D2-A969-4AF6-955A-AF88521532D6}"/>
    <cellStyle name="Millares [0] 3 2 2 3 2 2" xfId="1304" xr:uid="{E5DA9FDF-2823-445A-9199-925D26180F6E}"/>
    <cellStyle name="Millares [0] 3 2 2 3 2 2 2" xfId="2625" xr:uid="{AE701019-75A8-495C-A69D-3D679834D3A9}"/>
    <cellStyle name="Millares [0] 3 2 2 3 2 2 2 2" xfId="5266" xr:uid="{D403C642-9F88-4BFC-A556-AE3A6254B585}"/>
    <cellStyle name="Millares [0] 3 2 2 3 2 2 2 2 2" xfId="10546" xr:uid="{0A564B4D-74D6-45C9-96B4-C65D081698C2}"/>
    <cellStyle name="Millares [0] 3 2 2 3 2 2 2 3" xfId="7906" xr:uid="{134CED11-B2F0-4E42-9C5B-8533F0D60286}"/>
    <cellStyle name="Millares [0] 3 2 2 3 2 2 3" xfId="3946" xr:uid="{091D2F65-AE5F-4421-8E8C-18CB0DD8B48C}"/>
    <cellStyle name="Millares [0] 3 2 2 3 2 2 3 2" xfId="9226" xr:uid="{E880E4BD-6881-40B8-A978-07E3DBC7BB71}"/>
    <cellStyle name="Millares [0] 3 2 2 3 2 2 4" xfId="6586" xr:uid="{D356B5FA-4A46-4FDA-AB29-5B20410E773F}"/>
    <cellStyle name="Millares [0] 3 2 2 3 2 3" xfId="1965" xr:uid="{1F23BF6E-B2DE-4C04-8CF6-3AD66CAA3162}"/>
    <cellStyle name="Millares [0] 3 2 2 3 2 3 2" xfId="4606" xr:uid="{62038E6B-545E-4FDA-8835-34033BD321F2}"/>
    <cellStyle name="Millares [0] 3 2 2 3 2 3 2 2" xfId="9886" xr:uid="{F0BE4DC0-ABC7-40B1-81A5-4688C5048E2D}"/>
    <cellStyle name="Millares [0] 3 2 2 3 2 3 3" xfId="7246" xr:uid="{4382D0C9-C6D1-47D9-AAE4-06A7282D390F}"/>
    <cellStyle name="Millares [0] 3 2 2 3 2 4" xfId="3286" xr:uid="{28766EB8-8504-454C-BD37-CE178419190A}"/>
    <cellStyle name="Millares [0] 3 2 2 3 2 4 2" xfId="8566" xr:uid="{1EE2EF89-0190-414E-88EE-36A26525C337}"/>
    <cellStyle name="Millares [0] 3 2 2 3 2 5" xfId="5926" xr:uid="{DBCA8873-98C9-4278-8FFA-4FD18451E818}"/>
    <cellStyle name="Millares [0] 3 2 2 3 3" xfId="975" xr:uid="{A9ABA49A-7344-47C9-AB53-D2881E7D757E}"/>
    <cellStyle name="Millares [0] 3 2 2 3 3 2" xfId="2296" xr:uid="{7A315207-3D1C-4FF5-B5EC-EDFEBFB2F2B5}"/>
    <cellStyle name="Millares [0] 3 2 2 3 3 2 2" xfId="4937" xr:uid="{32ED2008-FC91-4081-98E4-BFF74169CF89}"/>
    <cellStyle name="Millares [0] 3 2 2 3 3 2 2 2" xfId="10217" xr:uid="{6B2D1D02-F485-4C5A-BB3A-226B41CEF227}"/>
    <cellStyle name="Millares [0] 3 2 2 3 3 2 3" xfId="7577" xr:uid="{CCB1F062-0B70-4FF7-A58A-83158223E644}"/>
    <cellStyle name="Millares [0] 3 2 2 3 3 3" xfId="3617" xr:uid="{A7FBF6D8-636F-4CE1-9948-6961C59949A6}"/>
    <cellStyle name="Millares [0] 3 2 2 3 3 3 2" xfId="8897" xr:uid="{7420FCF4-CE9A-4D15-A47D-16D339F96356}"/>
    <cellStyle name="Millares [0] 3 2 2 3 3 4" xfId="6257" xr:uid="{2359E8A3-0F1B-4FBB-A7E0-E9D756ADCC2D}"/>
    <cellStyle name="Millares [0] 3 2 2 3 4" xfId="1636" xr:uid="{783F96DB-6B2F-4A3B-97D2-C47AF2F6CC1E}"/>
    <cellStyle name="Millares [0] 3 2 2 3 4 2" xfId="4277" xr:uid="{A80E25F2-98A9-4B26-A6FD-F9B4B21707EE}"/>
    <cellStyle name="Millares [0] 3 2 2 3 4 2 2" xfId="9557" xr:uid="{FBE8AB10-D933-4E24-924B-8096A5FBA09E}"/>
    <cellStyle name="Millares [0] 3 2 2 3 4 3" xfId="6917" xr:uid="{43FFCAA3-446D-4D55-BC31-95AA08D64E58}"/>
    <cellStyle name="Millares [0] 3 2 2 3 5" xfId="2957" xr:uid="{82ED0D1A-260D-4D5B-A406-1F84A414FB8D}"/>
    <cellStyle name="Millares [0] 3 2 2 3 5 2" xfId="8237" xr:uid="{12D7ED82-D650-4EA9-814B-372A301BFCC0}"/>
    <cellStyle name="Millares [0] 3 2 2 3 6" xfId="5597" xr:uid="{67555F5E-5EA7-4211-B121-77315889F2A4}"/>
    <cellStyle name="Millares [0] 3 2 2 4" xfId="423" xr:uid="{35A6831D-9F2B-40EC-9328-A5AA2DC58925}"/>
    <cellStyle name="Millares [0] 3 2 2 4 2" xfId="1084" xr:uid="{62AD4583-54CD-4F2B-AC0C-DA05CF0F30EC}"/>
    <cellStyle name="Millares [0] 3 2 2 4 2 2" xfId="2405" xr:uid="{A8543F7A-F73F-46D7-8576-93154B82ED5A}"/>
    <cellStyle name="Millares [0] 3 2 2 4 2 2 2" xfId="5046" xr:uid="{1F8C2623-52A9-473E-8CFB-3697003429CF}"/>
    <cellStyle name="Millares [0] 3 2 2 4 2 2 2 2" xfId="10326" xr:uid="{1793320C-063C-4B1E-A671-AB6813C87628}"/>
    <cellStyle name="Millares [0] 3 2 2 4 2 2 3" xfId="7686" xr:uid="{17AD712F-9F7C-4CA5-BC3C-8212780E632C}"/>
    <cellStyle name="Millares [0] 3 2 2 4 2 3" xfId="3726" xr:uid="{CB4EF358-19FF-497A-B373-88451EAAF099}"/>
    <cellStyle name="Millares [0] 3 2 2 4 2 3 2" xfId="9006" xr:uid="{B505E48A-199E-4876-8BF2-09B8265857C4}"/>
    <cellStyle name="Millares [0] 3 2 2 4 2 4" xfId="6366" xr:uid="{67FD3102-4993-402F-85DA-4689C709CF11}"/>
    <cellStyle name="Millares [0] 3 2 2 4 3" xfId="1745" xr:uid="{ECA056C4-8F3C-49B2-817F-73FD73FE5CA6}"/>
    <cellStyle name="Millares [0] 3 2 2 4 3 2" xfId="4386" xr:uid="{37E9F6DA-E86E-4F8A-B9A3-07105328C1F2}"/>
    <cellStyle name="Millares [0] 3 2 2 4 3 2 2" xfId="9666" xr:uid="{4B556B04-9FE9-4C4C-ACC7-93560DC0A680}"/>
    <cellStyle name="Millares [0] 3 2 2 4 3 3" xfId="7026" xr:uid="{9D9BB24F-3C85-459F-9A08-4EA447980169}"/>
    <cellStyle name="Millares [0] 3 2 2 4 4" xfId="3066" xr:uid="{B3F94760-D103-4871-B24A-C3C76A504A4C}"/>
    <cellStyle name="Millares [0] 3 2 2 4 4 2" xfId="8346" xr:uid="{71B94FA3-BA94-4909-BBF7-5E52F89E600D}"/>
    <cellStyle name="Millares [0] 3 2 2 4 5" xfId="5706" xr:uid="{C6C17597-CF4B-4862-89EF-FC9B42830349}"/>
    <cellStyle name="Millares [0] 3 2 2 5" xfId="755" xr:uid="{BE9A5610-92B5-43C8-8CAE-1BF84AD0CA4F}"/>
    <cellStyle name="Millares [0] 3 2 2 5 2" xfId="2076" xr:uid="{327D463E-7493-4DA9-96A7-D4CE8ADFB488}"/>
    <cellStyle name="Millares [0] 3 2 2 5 2 2" xfId="4717" xr:uid="{3B4CAB4F-9A3C-426D-8623-6299A189BC5A}"/>
    <cellStyle name="Millares [0] 3 2 2 5 2 2 2" xfId="9997" xr:uid="{DD34DB0D-DE30-476C-AB8E-4B52136FBFA5}"/>
    <cellStyle name="Millares [0] 3 2 2 5 2 3" xfId="7357" xr:uid="{CCF6B10B-7F19-4054-891B-977138BCAAF4}"/>
    <cellStyle name="Millares [0] 3 2 2 5 3" xfId="3397" xr:uid="{BB2C585D-8B0B-4016-A779-8DAA60DDECAF}"/>
    <cellStyle name="Millares [0] 3 2 2 5 3 2" xfId="8677" xr:uid="{B65A3425-FF9A-4FDF-BBD3-3A5D6CE012CD}"/>
    <cellStyle name="Millares [0] 3 2 2 5 4" xfId="6037" xr:uid="{1DFCCD18-BA34-4E8A-A305-CBA5228892F9}"/>
    <cellStyle name="Millares [0] 3 2 2 6" xfId="1416" xr:uid="{21464971-8714-4FF5-ADC0-86E484F2743A}"/>
    <cellStyle name="Millares [0] 3 2 2 6 2" xfId="4057" xr:uid="{A4E49D8E-D16A-47E2-AE6B-0C671D98FA10}"/>
    <cellStyle name="Millares [0] 3 2 2 6 2 2" xfId="9337" xr:uid="{CC875A3D-7D58-412A-AA0E-4E54B0A05B33}"/>
    <cellStyle name="Millares [0] 3 2 2 6 3" xfId="6697" xr:uid="{AC9076B2-3E22-45AA-BDE3-5C1FFEAB1DA3}"/>
    <cellStyle name="Millares [0] 3 2 2 7" xfId="2737" xr:uid="{1CAC9B3A-F012-4A31-9C63-7AF27F68DA4C}"/>
    <cellStyle name="Millares [0] 3 2 2 7 2" xfId="8017" xr:uid="{043888B0-2093-431A-BE35-7E317ADB6725}"/>
    <cellStyle name="Millares [0] 3 2 2 8" xfId="5377" xr:uid="{CF043A00-E808-48E9-8BC5-74F9012D3C1E}"/>
    <cellStyle name="Millares [0] 3 2 3" xfId="153" xr:uid="{654E6C89-AE56-43B9-9BE4-1362AE254026}"/>
    <cellStyle name="Millares [0] 3 2 3 2" xfId="483" xr:uid="{C2468708-7997-4259-AA4F-4A38083F6ADF}"/>
    <cellStyle name="Millares [0] 3 2 3 2 2" xfId="1143" xr:uid="{9DD8094B-1E3E-4C7B-8757-FFD6D8E7EBC5}"/>
    <cellStyle name="Millares [0] 3 2 3 2 2 2" xfId="2464" xr:uid="{2C0C87F0-2237-433F-B11E-AF59F2D0F5D5}"/>
    <cellStyle name="Millares [0] 3 2 3 2 2 2 2" xfId="5105" xr:uid="{23DCC81C-8447-4C17-AE55-9D19DE633E44}"/>
    <cellStyle name="Millares [0] 3 2 3 2 2 2 2 2" xfId="10385" xr:uid="{36169E11-85D2-411E-BB84-909119544909}"/>
    <cellStyle name="Millares [0] 3 2 3 2 2 2 3" xfId="7745" xr:uid="{048A89DF-8EB5-4229-B9E8-0C11CBBD6B8E}"/>
    <cellStyle name="Millares [0] 3 2 3 2 2 3" xfId="3785" xr:uid="{6EA765F4-E2FA-4F96-8D77-2F37A888974A}"/>
    <cellStyle name="Millares [0] 3 2 3 2 2 3 2" xfId="9065" xr:uid="{55BE152A-5C1B-4C23-B5C1-3B90B64DF1A3}"/>
    <cellStyle name="Millares [0] 3 2 3 2 2 4" xfId="6425" xr:uid="{1A641C1E-F587-4BF4-84B4-CC09770AA4C0}"/>
    <cellStyle name="Millares [0] 3 2 3 2 3" xfId="1804" xr:uid="{5F451C01-CB21-42F9-B1BD-EFF91808A24E}"/>
    <cellStyle name="Millares [0] 3 2 3 2 3 2" xfId="4445" xr:uid="{95939110-1D46-41A0-9D48-9EF01309ACDA}"/>
    <cellStyle name="Millares [0] 3 2 3 2 3 2 2" xfId="9725" xr:uid="{8AF64D2E-CADC-4DED-99B8-8898FC94E2A7}"/>
    <cellStyle name="Millares [0] 3 2 3 2 3 3" xfId="7085" xr:uid="{FF684D69-82D1-44B2-B71F-AB20BEE15A61}"/>
    <cellStyle name="Millares [0] 3 2 3 2 4" xfId="3125" xr:uid="{11A98153-21C9-4744-B004-86CA8E93A980}"/>
    <cellStyle name="Millares [0] 3 2 3 2 4 2" xfId="8405" xr:uid="{9F727AC1-6B30-4DE0-80E8-17348FAFA462}"/>
    <cellStyle name="Millares [0] 3 2 3 2 5" xfId="5765" xr:uid="{C718F8BF-C7A4-45A7-BD13-FD6686DB207A}"/>
    <cellStyle name="Millares [0] 3 2 3 3" xfId="814" xr:uid="{990DD14A-503B-4910-B3C9-F34C1A237742}"/>
    <cellStyle name="Millares [0] 3 2 3 3 2" xfId="2135" xr:uid="{C98A410A-D157-4BC4-A150-01D3CE3B2D6D}"/>
    <cellStyle name="Millares [0] 3 2 3 3 2 2" xfId="4776" xr:uid="{89401339-3E0F-4931-82E6-926304B39AB1}"/>
    <cellStyle name="Millares [0] 3 2 3 3 2 2 2" xfId="10056" xr:uid="{CC33A17B-9B47-49E7-94B9-79D6C46BE5C0}"/>
    <cellStyle name="Millares [0] 3 2 3 3 2 3" xfId="7416" xr:uid="{A00CEC95-3DDE-4979-A758-1763BC53649B}"/>
    <cellStyle name="Millares [0] 3 2 3 3 3" xfId="3456" xr:uid="{A1F44A12-1EFC-465E-A4BC-4A6DB4771855}"/>
    <cellStyle name="Millares [0] 3 2 3 3 3 2" xfId="8736" xr:uid="{F2936FB7-65CD-4CCE-94BC-010FD56E2246}"/>
    <cellStyle name="Millares [0] 3 2 3 3 4" xfId="6096" xr:uid="{DE0C7C3D-B794-4803-AD35-82D1229719B8}"/>
    <cellStyle name="Millares [0] 3 2 3 4" xfId="1475" xr:uid="{78BA6D59-0FAC-4129-AF4B-47BA8946ABFB}"/>
    <cellStyle name="Millares [0] 3 2 3 4 2" xfId="4116" xr:uid="{F47B9E16-0373-47A9-9632-72D903168958}"/>
    <cellStyle name="Millares [0] 3 2 3 4 2 2" xfId="9396" xr:uid="{4D984FFA-97B2-4F36-AEF1-F6E4355C7AE3}"/>
    <cellStyle name="Millares [0] 3 2 3 4 3" xfId="6756" xr:uid="{3BCE1C0E-F528-42AA-A541-9966FF7659C4}"/>
    <cellStyle name="Millares [0] 3 2 3 5" xfId="2796" xr:uid="{7C394536-645B-41EA-A45F-9ABE0931B4D4}"/>
    <cellStyle name="Millares [0] 3 2 3 5 2" xfId="8076" xr:uid="{C81A22B5-4760-4D05-839F-5A88BA036AD0}"/>
    <cellStyle name="Millares [0] 3 2 3 6" xfId="5436" xr:uid="{7DDE91AC-0D8D-4C91-8DCE-FEE6658691C8}"/>
    <cellStyle name="Millares [0] 3 2 4" xfId="263" xr:uid="{4BC872A1-E7EC-43A0-B73E-70A761F045D1}"/>
    <cellStyle name="Millares [0] 3 2 4 2" xfId="593" xr:uid="{4B0F4C24-16EA-4977-9C6A-CA286D1B469D}"/>
    <cellStyle name="Millares [0] 3 2 4 2 2" xfId="1253" xr:uid="{A9EF1FAB-6094-45E6-A76E-60C7A9DA485A}"/>
    <cellStyle name="Millares [0] 3 2 4 2 2 2" xfId="2574" xr:uid="{16D0C83C-BED4-4B02-AE57-08AD222E1CD0}"/>
    <cellStyle name="Millares [0] 3 2 4 2 2 2 2" xfId="5215" xr:uid="{ED52A3B4-2C4E-4780-8AD5-37D2D4CEC215}"/>
    <cellStyle name="Millares [0] 3 2 4 2 2 2 2 2" xfId="10495" xr:uid="{6643CE1C-A1DA-4B25-871F-CF73CEAADECD}"/>
    <cellStyle name="Millares [0] 3 2 4 2 2 2 3" xfId="7855" xr:uid="{EB5CF8BE-87FE-42CD-A651-F92A53DB4919}"/>
    <cellStyle name="Millares [0] 3 2 4 2 2 3" xfId="3895" xr:uid="{A4300104-D7CC-4821-8C78-0349E597ECA0}"/>
    <cellStyle name="Millares [0] 3 2 4 2 2 3 2" xfId="9175" xr:uid="{3A1370A9-9E9E-48E8-8574-74F962F80296}"/>
    <cellStyle name="Millares [0] 3 2 4 2 2 4" xfId="6535" xr:uid="{9175C764-1D10-4CC4-BCDE-82DA2A6AF779}"/>
    <cellStyle name="Millares [0] 3 2 4 2 3" xfId="1914" xr:uid="{D25845DB-BC87-4CCC-8F86-B4B6C1BA49C1}"/>
    <cellStyle name="Millares [0] 3 2 4 2 3 2" xfId="4555" xr:uid="{5D7D8761-D67E-4FF4-AB2E-1B3EEF6C980D}"/>
    <cellStyle name="Millares [0] 3 2 4 2 3 2 2" xfId="9835" xr:uid="{CEC29F13-C083-4365-814E-574EBAD06103}"/>
    <cellStyle name="Millares [0] 3 2 4 2 3 3" xfId="7195" xr:uid="{94383145-5EF9-46CA-901C-E7F7349CEA6B}"/>
    <cellStyle name="Millares [0] 3 2 4 2 4" xfId="3235" xr:uid="{6357893C-3999-4544-A775-E9002604A69E}"/>
    <cellStyle name="Millares [0] 3 2 4 2 4 2" xfId="8515" xr:uid="{FC29DB60-21D3-49C0-AA5C-2435BD98E3A7}"/>
    <cellStyle name="Millares [0] 3 2 4 2 5" xfId="5875" xr:uid="{EA90746D-D266-4E83-B36A-D4318DE39322}"/>
    <cellStyle name="Millares [0] 3 2 4 3" xfId="924" xr:uid="{A9FC6582-4480-4367-B787-372D6E75E382}"/>
    <cellStyle name="Millares [0] 3 2 4 3 2" xfId="2245" xr:uid="{73A68FCF-6EEB-4675-B742-7A66F1DAF6A7}"/>
    <cellStyle name="Millares [0] 3 2 4 3 2 2" xfId="4886" xr:uid="{B2691074-8A4E-4C5D-8A14-094AA5AC7F10}"/>
    <cellStyle name="Millares [0] 3 2 4 3 2 2 2" xfId="10166" xr:uid="{E83640E4-FD7C-4A76-BD72-26A83B28572E}"/>
    <cellStyle name="Millares [0] 3 2 4 3 2 3" xfId="7526" xr:uid="{462B5012-9016-4567-96C2-28FCA0716D45}"/>
    <cellStyle name="Millares [0] 3 2 4 3 3" xfId="3566" xr:uid="{A025348E-4121-4B39-99BE-EF4E3BE76073}"/>
    <cellStyle name="Millares [0] 3 2 4 3 3 2" xfId="8846" xr:uid="{C1E9CE75-1BD4-46A1-9443-BD7894185BD1}"/>
    <cellStyle name="Millares [0] 3 2 4 3 4" xfId="6206" xr:uid="{D01A229F-FE4B-4608-9498-611F4035946C}"/>
    <cellStyle name="Millares [0] 3 2 4 4" xfId="1585" xr:uid="{F8461C9C-28F2-446A-BFF6-12BE7B5309D4}"/>
    <cellStyle name="Millares [0] 3 2 4 4 2" xfId="4226" xr:uid="{1B01DEA2-D7B0-445E-A264-1CFABEAF9266}"/>
    <cellStyle name="Millares [0] 3 2 4 4 2 2" xfId="9506" xr:uid="{10CC66FC-F90D-4169-9DFB-7D4ED6093FCB}"/>
    <cellStyle name="Millares [0] 3 2 4 4 3" xfId="6866" xr:uid="{6A8BB9A8-CC3D-4E08-BC61-CE6B9D0FA537}"/>
    <cellStyle name="Millares [0] 3 2 4 5" xfId="2906" xr:uid="{11480DCD-9571-4467-A68F-F787B02BA75C}"/>
    <cellStyle name="Millares [0] 3 2 4 5 2" xfId="8186" xr:uid="{A3011ADA-F41D-4D07-8262-A9640B415F5F}"/>
    <cellStyle name="Millares [0] 3 2 4 6" xfId="5546" xr:uid="{E1296E0E-492E-4474-909E-3CB49A2BB122}"/>
    <cellStyle name="Millares [0] 3 2 5" xfId="372" xr:uid="{CD196E47-465B-48BC-A2F6-4A31D94A07CD}"/>
    <cellStyle name="Millares [0] 3 2 5 2" xfId="1033" xr:uid="{B63ABD05-AAD8-485F-AC7E-E5DFE4196D1A}"/>
    <cellStyle name="Millares [0] 3 2 5 2 2" xfId="2354" xr:uid="{0BA896C5-42D1-4C4F-A6B4-C55CFCA4CD85}"/>
    <cellStyle name="Millares [0] 3 2 5 2 2 2" xfId="4995" xr:uid="{961BF642-3658-4D27-B872-992231E5A565}"/>
    <cellStyle name="Millares [0] 3 2 5 2 2 2 2" xfId="10275" xr:uid="{846F5DC2-21EB-44DC-BC00-89D69FAEAA80}"/>
    <cellStyle name="Millares [0] 3 2 5 2 2 3" xfId="7635" xr:uid="{C6175340-58AA-468C-8B69-AE69658CFDD2}"/>
    <cellStyle name="Millares [0] 3 2 5 2 3" xfId="3675" xr:uid="{3E990C9F-4446-4D9C-899D-DA7DBEE5C156}"/>
    <cellStyle name="Millares [0] 3 2 5 2 3 2" xfId="8955" xr:uid="{C23C8BD0-E27F-4E92-8868-219494C89B77}"/>
    <cellStyle name="Millares [0] 3 2 5 2 4" xfId="6315" xr:uid="{A2F0B270-31DF-4D1A-A1C3-89EB65B780BA}"/>
    <cellStyle name="Millares [0] 3 2 5 3" xfId="1694" xr:uid="{F5EF27FA-20DA-44E4-9A0E-CB0A12111789}"/>
    <cellStyle name="Millares [0] 3 2 5 3 2" xfId="4335" xr:uid="{4944F186-6C6D-4A50-B58B-6722867B05FA}"/>
    <cellStyle name="Millares [0] 3 2 5 3 2 2" xfId="9615" xr:uid="{91460EE8-E5CD-4881-8EDB-DB0957A5FD16}"/>
    <cellStyle name="Millares [0] 3 2 5 3 3" xfId="6975" xr:uid="{F14861DF-39EF-481E-813C-3160AF86ECA3}"/>
    <cellStyle name="Millares [0] 3 2 5 4" xfId="3015" xr:uid="{DFCBB4E5-D8F4-4B7F-A0F8-DA9AA985EBF7}"/>
    <cellStyle name="Millares [0] 3 2 5 4 2" xfId="8295" xr:uid="{1AA5588C-8627-4F14-856A-2CD0DB4084BA}"/>
    <cellStyle name="Millares [0] 3 2 5 5" xfId="5655" xr:uid="{3DBB04C1-36F5-43E5-92A6-540867E81918}"/>
    <cellStyle name="Millares [0] 3 2 6" xfId="704" xr:uid="{B49A04F3-4A92-4CEB-8DB4-C6BADC903926}"/>
    <cellStyle name="Millares [0] 3 2 6 2" xfId="2025" xr:uid="{AA55DF36-AE38-4AA0-84A5-B92658DB2BA2}"/>
    <cellStyle name="Millares [0] 3 2 6 2 2" xfId="4666" xr:uid="{AFBA8A2B-35C2-4E63-B96D-ABE4CC71E51E}"/>
    <cellStyle name="Millares [0] 3 2 6 2 2 2" xfId="9946" xr:uid="{898590B3-3C19-4865-8D57-1B8B23ED8F65}"/>
    <cellStyle name="Millares [0] 3 2 6 2 3" xfId="7306" xr:uid="{2D188759-4B65-4D5C-9118-E4DCF4CA2A34}"/>
    <cellStyle name="Millares [0] 3 2 6 3" xfId="3346" xr:uid="{2D1F83AA-B894-4750-A029-83E48A804F3F}"/>
    <cellStyle name="Millares [0] 3 2 6 3 2" xfId="8626" xr:uid="{57159B44-C9D8-4964-965B-A4F55A1952BD}"/>
    <cellStyle name="Millares [0] 3 2 6 4" xfId="5986" xr:uid="{5368660D-D019-480A-8EEF-F0DBA6F5AC6A}"/>
    <cellStyle name="Millares [0] 3 2 7" xfId="1365" xr:uid="{AAEE1253-80A2-48B0-8527-AF773692649C}"/>
    <cellStyle name="Millares [0] 3 2 7 2" xfId="4006" xr:uid="{82EFE978-17EF-4974-A277-1BF00B269F96}"/>
    <cellStyle name="Millares [0] 3 2 7 2 2" xfId="9286" xr:uid="{A1592DD2-42FC-4FE9-BE41-CD2C6AAC770A}"/>
    <cellStyle name="Millares [0] 3 2 7 3" xfId="6646" xr:uid="{A0361825-8A0D-455E-96D1-55657F626950}"/>
    <cellStyle name="Millares [0] 3 2 8" xfId="2686" xr:uid="{0576B534-8966-4BF0-BF1B-A47476C792A4}"/>
    <cellStyle name="Millares [0] 3 2 8 2" xfId="7966" xr:uid="{F415FD57-F763-4EAE-B964-7C8336362478}"/>
    <cellStyle name="Millares [0] 3 2 9" xfId="5326" xr:uid="{3A07B058-4651-448C-8634-BCD5894A6687}"/>
    <cellStyle name="Millares [0] 3 3" xfId="68" xr:uid="{EF9F7A4D-2B72-4351-98E3-17FF15FB8F41}"/>
    <cellStyle name="Millares [0] 3 3 2" xfId="180" xr:uid="{143CBFA7-F591-47BB-A30A-5EAD6033BAC8}"/>
    <cellStyle name="Millares [0] 3 3 2 2" xfId="510" xr:uid="{55B9A8EF-8E15-473C-A359-4973C50CFF7D}"/>
    <cellStyle name="Millares [0] 3 3 2 2 2" xfId="1170" xr:uid="{C63D5C08-33E7-4457-888B-96098557AA22}"/>
    <cellStyle name="Millares [0] 3 3 2 2 2 2" xfId="2491" xr:uid="{DEC48E53-F0FB-4158-A825-326A98B65701}"/>
    <cellStyle name="Millares [0] 3 3 2 2 2 2 2" xfId="5132" xr:uid="{8E9BDAF0-40FA-4BD4-A9BA-82876E75B8E9}"/>
    <cellStyle name="Millares [0] 3 3 2 2 2 2 2 2" xfId="10412" xr:uid="{99425377-12B3-432A-A0DD-69514F51D54E}"/>
    <cellStyle name="Millares [0] 3 3 2 2 2 2 3" xfId="7772" xr:uid="{0DE8C7B9-8EFA-42CB-963E-DEAF20731EC5}"/>
    <cellStyle name="Millares [0] 3 3 2 2 2 3" xfId="3812" xr:uid="{B31A6416-67E5-486A-9A48-C7459AFC81ED}"/>
    <cellStyle name="Millares [0] 3 3 2 2 2 3 2" xfId="9092" xr:uid="{9C908391-D0F7-497B-94CD-070DC17BE7E3}"/>
    <cellStyle name="Millares [0] 3 3 2 2 2 4" xfId="6452" xr:uid="{77045680-758B-4E1C-B1CF-7DCF3CD3FDD0}"/>
    <cellStyle name="Millares [0] 3 3 2 2 3" xfId="1831" xr:uid="{13486508-8048-44BE-B089-BB641171E6D2}"/>
    <cellStyle name="Millares [0] 3 3 2 2 3 2" xfId="4472" xr:uid="{ACF0E2B1-F18F-470E-ABB1-2504567128F7}"/>
    <cellStyle name="Millares [0] 3 3 2 2 3 2 2" xfId="9752" xr:uid="{CBF1CC39-9FD6-4555-A3C2-5FD4F6C88246}"/>
    <cellStyle name="Millares [0] 3 3 2 2 3 3" xfId="7112" xr:uid="{A84C2D36-0655-4FAF-B4B5-5D697F036B4B}"/>
    <cellStyle name="Millares [0] 3 3 2 2 4" xfId="3152" xr:uid="{E1864782-C2BE-4B90-89DB-845D80988F94}"/>
    <cellStyle name="Millares [0] 3 3 2 2 4 2" xfId="8432" xr:uid="{5454C206-6709-4E97-A9D4-0B65B384AE01}"/>
    <cellStyle name="Millares [0] 3 3 2 2 5" xfId="5792" xr:uid="{A329A075-2C7B-40C5-8DC0-500D08508A87}"/>
    <cellStyle name="Millares [0] 3 3 2 3" xfId="841" xr:uid="{F7D2A105-5ACA-4DE4-8D81-506864A22341}"/>
    <cellStyle name="Millares [0] 3 3 2 3 2" xfId="2162" xr:uid="{BCA74912-2432-4A10-8E87-037BB0D8C080}"/>
    <cellStyle name="Millares [0] 3 3 2 3 2 2" xfId="4803" xr:uid="{344E76C7-5DA3-478C-9D01-1C8B6A5D3E4C}"/>
    <cellStyle name="Millares [0] 3 3 2 3 2 2 2" xfId="10083" xr:uid="{F9FB3C02-AC4D-4A94-AE5B-F49ED8205E1C}"/>
    <cellStyle name="Millares [0] 3 3 2 3 2 3" xfId="7443" xr:uid="{81A31D32-DCC7-4334-9CE3-EF8271B47170}"/>
    <cellStyle name="Millares [0] 3 3 2 3 3" xfId="3483" xr:uid="{C8B3DAE8-1C51-4079-AC5E-E9C52370AB9F}"/>
    <cellStyle name="Millares [0] 3 3 2 3 3 2" xfId="8763" xr:uid="{F70EDD00-943D-45A6-BD62-D5777958F290}"/>
    <cellStyle name="Millares [0] 3 3 2 3 4" xfId="6123" xr:uid="{01AA0FF0-5DAE-4B19-B35A-5AD0FF75AD2A}"/>
    <cellStyle name="Millares [0] 3 3 2 4" xfId="1502" xr:uid="{C22B9438-187F-48DB-B96E-906B35F7A945}"/>
    <cellStyle name="Millares [0] 3 3 2 4 2" xfId="4143" xr:uid="{F3DB107B-6464-460C-ACA0-210EFCF3F83F}"/>
    <cellStyle name="Millares [0] 3 3 2 4 2 2" xfId="9423" xr:uid="{FCC6EF74-9B1A-41F4-A6CC-ECF84A793CB8}"/>
    <cellStyle name="Millares [0] 3 3 2 4 3" xfId="6783" xr:uid="{70411F6A-682E-40F5-8E67-16DC8C491502}"/>
    <cellStyle name="Millares [0] 3 3 2 5" xfId="2823" xr:uid="{BCCFB267-7F9A-492E-810A-588AAA8948D1}"/>
    <cellStyle name="Millares [0] 3 3 2 5 2" xfId="8103" xr:uid="{881ACA18-EC72-44F8-8C42-B0858FFAB71E}"/>
    <cellStyle name="Millares [0] 3 3 2 6" xfId="5463" xr:uid="{4936D975-CF22-4DF5-9EA2-AF287EBFF19B}"/>
    <cellStyle name="Millares [0] 3 3 3" xfId="290" xr:uid="{A3EF6AB2-3154-4950-A795-F4BA36E94855}"/>
    <cellStyle name="Millares [0] 3 3 3 2" xfId="620" xr:uid="{53609315-61F0-4A39-8482-E432DD37B863}"/>
    <cellStyle name="Millares [0] 3 3 3 2 2" xfId="1280" xr:uid="{52683ABD-4CD5-48F2-BD45-B9BEE92CDBEF}"/>
    <cellStyle name="Millares [0] 3 3 3 2 2 2" xfId="2601" xr:uid="{2E16095A-04CA-412F-AFB3-4C9C215E0DC2}"/>
    <cellStyle name="Millares [0] 3 3 3 2 2 2 2" xfId="5242" xr:uid="{566089F4-4694-44A9-952B-FE1185DA3862}"/>
    <cellStyle name="Millares [0] 3 3 3 2 2 2 2 2" xfId="10522" xr:uid="{4BB15F33-C134-4EEC-A9C5-D5BCE85AE8DB}"/>
    <cellStyle name="Millares [0] 3 3 3 2 2 2 3" xfId="7882" xr:uid="{821902EA-3D7C-4171-B6F9-DA098DF12094}"/>
    <cellStyle name="Millares [0] 3 3 3 2 2 3" xfId="3922" xr:uid="{8AD20111-9EF0-40C0-9978-B63637ECBF91}"/>
    <cellStyle name="Millares [0] 3 3 3 2 2 3 2" xfId="9202" xr:uid="{4B98AA65-99E0-4963-8279-C139B94D2DCA}"/>
    <cellStyle name="Millares [0] 3 3 3 2 2 4" xfId="6562" xr:uid="{2BD108CD-BDD2-4097-B58A-1ADF6601A194}"/>
    <cellStyle name="Millares [0] 3 3 3 2 3" xfId="1941" xr:uid="{69629A84-814C-4885-93E2-CF05592B3AC5}"/>
    <cellStyle name="Millares [0] 3 3 3 2 3 2" xfId="4582" xr:uid="{542A53E6-CF57-413C-ADD9-9CD4089ABF59}"/>
    <cellStyle name="Millares [0] 3 3 3 2 3 2 2" xfId="9862" xr:uid="{FCD57640-4379-450D-AF13-2E1B8725E727}"/>
    <cellStyle name="Millares [0] 3 3 3 2 3 3" xfId="7222" xr:uid="{AE273C7F-70E7-47F1-8F57-7C9540B74D47}"/>
    <cellStyle name="Millares [0] 3 3 3 2 4" xfId="3262" xr:uid="{0EEB18C9-286E-439B-BA36-832D92670556}"/>
    <cellStyle name="Millares [0] 3 3 3 2 4 2" xfId="8542" xr:uid="{E9DD04D2-A0F4-49F1-9F8C-E3DDD33F95B0}"/>
    <cellStyle name="Millares [0] 3 3 3 2 5" xfId="5902" xr:uid="{E21C923A-6A8B-4DEC-96EF-D7859073A654}"/>
    <cellStyle name="Millares [0] 3 3 3 3" xfId="951" xr:uid="{7C12FA90-3964-4E12-A4CC-1EB124A5DE4C}"/>
    <cellStyle name="Millares [0] 3 3 3 3 2" xfId="2272" xr:uid="{ACE01516-D44B-443E-8D66-DE04464C455E}"/>
    <cellStyle name="Millares [0] 3 3 3 3 2 2" xfId="4913" xr:uid="{141F6E7F-CCC6-4955-906D-8587F91CD24F}"/>
    <cellStyle name="Millares [0] 3 3 3 3 2 2 2" xfId="10193" xr:uid="{8DD1B788-6219-48F4-B759-02FE6A99BC53}"/>
    <cellStyle name="Millares [0] 3 3 3 3 2 3" xfId="7553" xr:uid="{52FE6417-9207-4FD1-9CF0-B98E58914BBF}"/>
    <cellStyle name="Millares [0] 3 3 3 3 3" xfId="3593" xr:uid="{70F6DB23-BF09-4187-B17A-0FC809E91AE8}"/>
    <cellStyle name="Millares [0] 3 3 3 3 3 2" xfId="8873" xr:uid="{236F9E00-14BE-4251-870C-232EA828466F}"/>
    <cellStyle name="Millares [0] 3 3 3 3 4" xfId="6233" xr:uid="{B870CC28-1D00-4616-A559-B18A54561A52}"/>
    <cellStyle name="Millares [0] 3 3 3 4" xfId="1612" xr:uid="{9A831510-28D5-4592-BBF4-25CF6144849C}"/>
    <cellStyle name="Millares [0] 3 3 3 4 2" xfId="4253" xr:uid="{7ACA83AB-F91B-4E58-8628-54EA3F17B8F0}"/>
    <cellStyle name="Millares [0] 3 3 3 4 2 2" xfId="9533" xr:uid="{751F6EF1-671B-4DF2-945F-8932C6EAECD4}"/>
    <cellStyle name="Millares [0] 3 3 3 4 3" xfId="6893" xr:uid="{52FED695-F56D-4AC1-985D-4F8C8599E842}"/>
    <cellStyle name="Millares [0] 3 3 3 5" xfId="2933" xr:uid="{733EB345-0C52-4142-837E-6F1D911AD115}"/>
    <cellStyle name="Millares [0] 3 3 3 5 2" xfId="8213" xr:uid="{AC2A5155-7389-4791-BE14-E7DB05835689}"/>
    <cellStyle name="Millares [0] 3 3 3 6" xfId="5573" xr:uid="{AAB1DED4-62A5-471D-9338-A351DDFCE7F6}"/>
    <cellStyle name="Millares [0] 3 3 4" xfId="399" xr:uid="{41093E07-6340-4923-ABCD-6D50110F77A9}"/>
    <cellStyle name="Millares [0] 3 3 4 2" xfId="1060" xr:uid="{1D3F9D62-00D4-441B-ACA0-B22012F70D3B}"/>
    <cellStyle name="Millares [0] 3 3 4 2 2" xfId="2381" xr:uid="{62443586-578A-4777-9540-E5BE278E9548}"/>
    <cellStyle name="Millares [0] 3 3 4 2 2 2" xfId="5022" xr:uid="{51970BEA-FE4F-4FB3-8DD6-A45DD2E75AC2}"/>
    <cellStyle name="Millares [0] 3 3 4 2 2 2 2" xfId="10302" xr:uid="{93C0932C-3513-4DA5-808B-BD182BBA202E}"/>
    <cellStyle name="Millares [0] 3 3 4 2 2 3" xfId="7662" xr:uid="{CE5CD247-7028-4C4B-AE96-FC70448D3AF9}"/>
    <cellStyle name="Millares [0] 3 3 4 2 3" xfId="3702" xr:uid="{1666ED12-D22C-48CD-95D9-CC4A14B8C5A4}"/>
    <cellStyle name="Millares [0] 3 3 4 2 3 2" xfId="8982" xr:uid="{6205863A-A525-47DA-94CD-078180F15064}"/>
    <cellStyle name="Millares [0] 3 3 4 2 4" xfId="6342" xr:uid="{7D7C317B-47DF-49A5-AFE2-2D5B35D8D3F2}"/>
    <cellStyle name="Millares [0] 3 3 4 3" xfId="1721" xr:uid="{DDF29ADA-FA43-40E2-9462-21CB0CFC21DB}"/>
    <cellStyle name="Millares [0] 3 3 4 3 2" xfId="4362" xr:uid="{484FE126-41BF-4C25-886B-E68185E89C94}"/>
    <cellStyle name="Millares [0] 3 3 4 3 2 2" xfId="9642" xr:uid="{A484F7F8-E26A-46DC-A0ED-D2EFE2B781A9}"/>
    <cellStyle name="Millares [0] 3 3 4 3 3" xfId="7002" xr:uid="{F400A8C5-A102-4ABE-B3DF-5B09D4315889}"/>
    <cellStyle name="Millares [0] 3 3 4 4" xfId="3042" xr:uid="{125A07F5-FFAA-47BC-B7D8-35D0B98921E3}"/>
    <cellStyle name="Millares [0] 3 3 4 4 2" xfId="8322" xr:uid="{F53EAB15-B146-4A9A-AE55-08A97EE7D1CB}"/>
    <cellStyle name="Millares [0] 3 3 4 5" xfId="5682" xr:uid="{D51BE8AB-23C0-43C8-9CD1-B4F3B9568707}"/>
    <cellStyle name="Millares [0] 3 3 5" xfId="731" xr:uid="{98E64D67-D4D7-409C-90D6-0967F16843B6}"/>
    <cellStyle name="Millares [0] 3 3 5 2" xfId="2052" xr:uid="{B63EA797-5C82-42EB-86DE-52BA0573AB0F}"/>
    <cellStyle name="Millares [0] 3 3 5 2 2" xfId="4693" xr:uid="{2DA5E2EA-285E-4AC7-8664-6DAF9DEC1679}"/>
    <cellStyle name="Millares [0] 3 3 5 2 2 2" xfId="9973" xr:uid="{1B0772C1-FD12-4DEB-93F5-ECCB674A8F9E}"/>
    <cellStyle name="Millares [0] 3 3 5 2 3" xfId="7333" xr:uid="{8BC819B7-A0DF-45B5-9B5A-6873D0F144D5}"/>
    <cellStyle name="Millares [0] 3 3 5 3" xfId="3373" xr:uid="{33536443-FC31-4563-BE7D-E4EE84EBA2A7}"/>
    <cellStyle name="Millares [0] 3 3 5 3 2" xfId="8653" xr:uid="{843D3E57-BA81-4760-80D2-CB4C8935B230}"/>
    <cellStyle name="Millares [0] 3 3 5 4" xfId="6013" xr:uid="{1BE414FD-5B5D-4731-B9F7-9B676FEAC854}"/>
    <cellStyle name="Millares [0] 3 3 6" xfId="1392" xr:uid="{CB1BECEA-8F72-434C-91ED-EC0C041063DB}"/>
    <cellStyle name="Millares [0] 3 3 6 2" xfId="4033" xr:uid="{7B875470-6520-4C8A-B245-B6B7B269276B}"/>
    <cellStyle name="Millares [0] 3 3 6 2 2" xfId="9313" xr:uid="{016939FC-D43E-47AE-A244-2BC3014ADC30}"/>
    <cellStyle name="Millares [0] 3 3 6 3" xfId="6673" xr:uid="{E7C2B937-9FC8-4623-BD14-A049EFA89FC5}"/>
    <cellStyle name="Millares [0] 3 3 7" xfId="2713" xr:uid="{38F916DC-8CED-4781-B762-13C3776CE926}"/>
    <cellStyle name="Millares [0] 3 3 7 2" xfId="7993" xr:uid="{71ED941F-D261-435A-890D-5774B038C531}"/>
    <cellStyle name="Millares [0] 3 3 8" xfId="5353" xr:uid="{73777798-24E2-4D06-9ACE-2959AA39BEFB}"/>
    <cellStyle name="Millares [0] 3 4" xfId="129" xr:uid="{2FB865E4-9FBF-433D-AA7F-3D2CDE28B242}"/>
    <cellStyle name="Millares [0] 3 4 2" xfId="459" xr:uid="{4E284F84-7B19-4EB1-B523-BE8CFC4985D8}"/>
    <cellStyle name="Millares [0] 3 4 2 2" xfId="1119" xr:uid="{8FD155DD-D1FA-4423-9B3F-7E882F32027E}"/>
    <cellStyle name="Millares [0] 3 4 2 2 2" xfId="2440" xr:uid="{F9E4B90C-7B46-4B69-9572-3592E1888FFC}"/>
    <cellStyle name="Millares [0] 3 4 2 2 2 2" xfId="5081" xr:uid="{69F66A45-290F-49E4-AEE6-F3F90105D54F}"/>
    <cellStyle name="Millares [0] 3 4 2 2 2 2 2" xfId="10361" xr:uid="{29CC8B96-CD00-48BD-8087-ECB93AA6000F}"/>
    <cellStyle name="Millares [0] 3 4 2 2 2 3" xfId="7721" xr:uid="{6C23C71E-A7FE-4DF4-ADCA-81FADC55C220}"/>
    <cellStyle name="Millares [0] 3 4 2 2 3" xfId="3761" xr:uid="{4626A2C8-4947-4BA4-A86F-8C17F9DC1E2A}"/>
    <cellStyle name="Millares [0] 3 4 2 2 3 2" xfId="9041" xr:uid="{FDCB531C-2C4A-4A24-A63D-0B31119A46DC}"/>
    <cellStyle name="Millares [0] 3 4 2 2 4" xfId="6401" xr:uid="{8B9C6F98-CBCA-44AF-A617-4FFF7B0532BE}"/>
    <cellStyle name="Millares [0] 3 4 2 3" xfId="1780" xr:uid="{341512A8-C7FA-4193-88CF-76D336019826}"/>
    <cellStyle name="Millares [0] 3 4 2 3 2" xfId="4421" xr:uid="{830DE303-E912-49B0-AA84-866A0F2E020E}"/>
    <cellStyle name="Millares [0] 3 4 2 3 2 2" xfId="9701" xr:uid="{A3286F55-60FA-4003-82C4-D96653FD3CAD}"/>
    <cellStyle name="Millares [0] 3 4 2 3 3" xfId="7061" xr:uid="{CAAD3B15-5FA9-4BE3-985C-5C2C1FC2AD75}"/>
    <cellStyle name="Millares [0] 3 4 2 4" xfId="3101" xr:uid="{FD04841E-6AAB-4874-8F4E-8AE9097CC121}"/>
    <cellStyle name="Millares [0] 3 4 2 4 2" xfId="8381" xr:uid="{685C929C-DA57-45A8-8778-BE4ACD81641C}"/>
    <cellStyle name="Millares [0] 3 4 2 5" xfId="5741" xr:uid="{5F0C0959-2633-4D96-8AAF-C79F1C45EA2B}"/>
    <cellStyle name="Millares [0] 3 4 3" xfId="790" xr:uid="{7B3C16DF-A2E7-471A-8C67-AB8554B04301}"/>
    <cellStyle name="Millares [0] 3 4 3 2" xfId="2111" xr:uid="{81521A63-5F07-4433-BF31-370F2BA6E03E}"/>
    <cellStyle name="Millares [0] 3 4 3 2 2" xfId="4752" xr:uid="{7852243A-EF5A-4C23-8203-FAEBA9107DC4}"/>
    <cellStyle name="Millares [0] 3 4 3 2 2 2" xfId="10032" xr:uid="{E80F5785-631D-4DC8-AAAC-04960A44AEDA}"/>
    <cellStyle name="Millares [0] 3 4 3 2 3" xfId="7392" xr:uid="{E2D21EE4-E2E6-411E-9B63-A91BB866A107}"/>
    <cellStyle name="Millares [0] 3 4 3 3" xfId="3432" xr:uid="{0C1177CD-595F-421B-B577-6948BD4384FF}"/>
    <cellStyle name="Millares [0] 3 4 3 3 2" xfId="8712" xr:uid="{4576908D-3371-469E-8561-5D0806D420B8}"/>
    <cellStyle name="Millares [0] 3 4 3 4" xfId="6072" xr:uid="{9EB1C6E8-F7A7-46C3-A447-EDD6247AAF5E}"/>
    <cellStyle name="Millares [0] 3 4 4" xfId="1451" xr:uid="{DAEF9FB5-92CF-4084-BDC2-1236D1139A48}"/>
    <cellStyle name="Millares [0] 3 4 4 2" xfId="4092" xr:uid="{E664C756-FC9F-4A9B-8191-91D38168930F}"/>
    <cellStyle name="Millares [0] 3 4 4 2 2" xfId="9372" xr:uid="{FA5FE2F4-05D5-496D-BE39-03F6E3355A54}"/>
    <cellStyle name="Millares [0] 3 4 4 3" xfId="6732" xr:uid="{DCFFF6BF-7D5D-4AA0-A776-6C214FC9B132}"/>
    <cellStyle name="Millares [0] 3 4 5" xfId="2772" xr:uid="{34E3D7A9-C7D0-41B4-AF7D-041EA8958D11}"/>
    <cellStyle name="Millares [0] 3 4 5 2" xfId="8052" xr:uid="{F553BE7F-8241-4FFE-9E01-79E706115CE7}"/>
    <cellStyle name="Millares [0] 3 4 6" xfId="5412" xr:uid="{1DB49637-C86E-4823-92C4-413F742A21EA}"/>
    <cellStyle name="Millares [0] 3 5" xfId="239" xr:uid="{FAD13D9A-50D5-4733-8B9B-A0B1AAC734AE}"/>
    <cellStyle name="Millares [0] 3 5 2" xfId="569" xr:uid="{87E09F76-FC8D-464C-93CE-8C0E7398AE0F}"/>
    <cellStyle name="Millares [0] 3 5 2 2" xfId="1229" xr:uid="{CD5F7395-2B82-4E53-AA2E-AA42DA4ED33C}"/>
    <cellStyle name="Millares [0] 3 5 2 2 2" xfId="2550" xr:uid="{F2990F7F-571E-4785-8C0C-854CED384E8C}"/>
    <cellStyle name="Millares [0] 3 5 2 2 2 2" xfId="5191" xr:uid="{36859F53-EAA7-486F-9AE0-E5D2465C3CFD}"/>
    <cellStyle name="Millares [0] 3 5 2 2 2 2 2" xfId="10471" xr:uid="{D35A2C6F-69F1-4B5F-8D82-EC4B1862D2AE}"/>
    <cellStyle name="Millares [0] 3 5 2 2 2 3" xfId="7831" xr:uid="{4DE30DB4-BA5F-4678-AC39-8F429A598E1E}"/>
    <cellStyle name="Millares [0] 3 5 2 2 3" xfId="3871" xr:uid="{EDB9ABCA-DAF7-41B1-9A73-13F52C5958FC}"/>
    <cellStyle name="Millares [0] 3 5 2 2 3 2" xfId="9151" xr:uid="{D745530A-D3FA-4D1C-8FB7-4E51901CDD5D}"/>
    <cellStyle name="Millares [0] 3 5 2 2 4" xfId="6511" xr:uid="{00FC36AC-264F-4F79-B6C8-4431C93746E2}"/>
    <cellStyle name="Millares [0] 3 5 2 3" xfId="1890" xr:uid="{8A3FB441-EF5B-4B80-8883-062331A0F74E}"/>
    <cellStyle name="Millares [0] 3 5 2 3 2" xfId="4531" xr:uid="{D031E4BA-BB6A-4DD1-AE22-2F16C3BA9BAD}"/>
    <cellStyle name="Millares [0] 3 5 2 3 2 2" xfId="9811" xr:uid="{B8FD6426-760F-44F3-A5A2-37938091D4D3}"/>
    <cellStyle name="Millares [0] 3 5 2 3 3" xfId="7171" xr:uid="{103201AC-BCB0-4F18-BE10-5C44C475AA9C}"/>
    <cellStyle name="Millares [0] 3 5 2 4" xfId="3211" xr:uid="{1C4ED2FC-503B-4943-91A2-35226546902C}"/>
    <cellStyle name="Millares [0] 3 5 2 4 2" xfId="8491" xr:uid="{40B6FE61-6A4C-4364-8995-B35D942A232F}"/>
    <cellStyle name="Millares [0] 3 5 2 5" xfId="5851" xr:uid="{2B768B5C-6BF5-4467-B67A-A374079A8FD4}"/>
    <cellStyle name="Millares [0] 3 5 3" xfId="900" xr:uid="{9F238261-1EE9-4D89-B1B5-A6DE77F3A8F2}"/>
    <cellStyle name="Millares [0] 3 5 3 2" xfId="2221" xr:uid="{F25927FA-B4DB-475F-8E51-112C92AE5281}"/>
    <cellStyle name="Millares [0] 3 5 3 2 2" xfId="4862" xr:uid="{317A721A-9611-4DE0-A969-22C00E16959B}"/>
    <cellStyle name="Millares [0] 3 5 3 2 2 2" xfId="10142" xr:uid="{4C6DFDFD-C7F3-4B64-B5CC-08970FE9D942}"/>
    <cellStyle name="Millares [0] 3 5 3 2 3" xfId="7502" xr:uid="{376CA6A8-01FD-420D-9ECE-FF40F2BD3BC6}"/>
    <cellStyle name="Millares [0] 3 5 3 3" xfId="3542" xr:uid="{4A3B3723-9E8F-42BA-9BF4-45062DBF3AAB}"/>
    <cellStyle name="Millares [0] 3 5 3 3 2" xfId="8822" xr:uid="{B2B95BCF-2AF6-46C7-9C7F-B40C59FFBF9F}"/>
    <cellStyle name="Millares [0] 3 5 3 4" xfId="6182" xr:uid="{2592131A-D6A0-4955-8AAE-3752D492C958}"/>
    <cellStyle name="Millares [0] 3 5 4" xfId="1561" xr:uid="{7327CFF4-5CC6-479C-92AD-39573A22D482}"/>
    <cellStyle name="Millares [0] 3 5 4 2" xfId="4202" xr:uid="{9C5CA0F8-EC0A-464A-B004-23DF65B3C63F}"/>
    <cellStyle name="Millares [0] 3 5 4 2 2" xfId="9482" xr:uid="{80638EF1-EA6B-4632-82DC-2B06DB7ADC51}"/>
    <cellStyle name="Millares [0] 3 5 4 3" xfId="6842" xr:uid="{C4D1BF2B-575E-4B6A-9D78-15CDBFA8B5C0}"/>
    <cellStyle name="Millares [0] 3 5 5" xfId="2882" xr:uid="{159788D9-D690-4E1D-852B-060B522D7097}"/>
    <cellStyle name="Millares [0] 3 5 5 2" xfId="8162" xr:uid="{FA4C3A3D-56EB-4C49-9B0A-DB32B8AA2F31}"/>
    <cellStyle name="Millares [0] 3 5 6" xfId="5522" xr:uid="{BE95AD8F-94D3-417D-9641-D5ACF6BCC11A}"/>
    <cellStyle name="Millares [0] 3 6" xfId="348" xr:uid="{85A3467A-A5A4-4D93-A1D0-161157DE29B3}"/>
    <cellStyle name="Millares [0] 3 6 2" xfId="1009" xr:uid="{D16CB481-E02B-412E-881B-E864B1D31E04}"/>
    <cellStyle name="Millares [0] 3 6 2 2" xfId="2330" xr:uid="{FFED77DC-E369-42F6-9753-31AEEAAC82E5}"/>
    <cellStyle name="Millares [0] 3 6 2 2 2" xfId="4971" xr:uid="{1D036CAB-BF05-4659-920A-958BB6112AE4}"/>
    <cellStyle name="Millares [0] 3 6 2 2 2 2" xfId="10251" xr:uid="{7AACD668-D38D-47C1-9E7E-7B28396A4E6A}"/>
    <cellStyle name="Millares [0] 3 6 2 2 3" xfId="7611" xr:uid="{E1BC6306-8ECF-42DE-9DF1-37FC8C4F4A7C}"/>
    <cellStyle name="Millares [0] 3 6 2 3" xfId="3651" xr:uid="{4CA169A7-FC9E-499A-8239-69E138809971}"/>
    <cellStyle name="Millares [0] 3 6 2 3 2" xfId="8931" xr:uid="{1972D89C-5711-4937-9809-723EDC794C4E}"/>
    <cellStyle name="Millares [0] 3 6 2 4" xfId="6291" xr:uid="{D9ED2A25-F09D-4367-A4FF-B38797720B9B}"/>
    <cellStyle name="Millares [0] 3 6 3" xfId="1670" xr:uid="{7EB1762B-B469-4EB7-A271-766A944D9F18}"/>
    <cellStyle name="Millares [0] 3 6 3 2" xfId="4311" xr:uid="{53148531-7197-4551-AE49-5DB4837544C9}"/>
    <cellStyle name="Millares [0] 3 6 3 2 2" xfId="9591" xr:uid="{64AD5DA2-1FEA-4A27-A514-992B4AEA2D6E}"/>
    <cellStyle name="Millares [0] 3 6 3 3" xfId="6951" xr:uid="{4AD18BC2-D768-4C2D-8E70-7E2353B0E528}"/>
    <cellStyle name="Millares [0] 3 6 4" xfId="2991" xr:uid="{E0AE19EC-99BB-420E-906D-0FA210F84086}"/>
    <cellStyle name="Millares [0] 3 6 4 2" xfId="8271" xr:uid="{9009B353-CA7A-4587-AB8A-2FF7935D2B5A}"/>
    <cellStyle name="Millares [0] 3 6 5" xfId="5631" xr:uid="{72EB5C5B-7692-4E6F-8C59-D3DFAEA4F5C2}"/>
    <cellStyle name="Millares [0] 3 7" xfId="680" xr:uid="{39BECC46-3BDF-472C-8FC7-0C7C5E5956DF}"/>
    <cellStyle name="Millares [0] 3 7 2" xfId="2001" xr:uid="{CDB50554-CB6E-47B1-8C8B-8DDA313836E4}"/>
    <cellStyle name="Millares [0] 3 7 2 2" xfId="4642" xr:uid="{5E49757B-F61F-46E1-B92C-7486FF079ED6}"/>
    <cellStyle name="Millares [0] 3 7 2 2 2" xfId="9922" xr:uid="{1A41D922-76BE-4F19-BC41-18580C648906}"/>
    <cellStyle name="Millares [0] 3 7 2 3" xfId="7282" xr:uid="{D83418B5-3F44-4743-8065-C56EE6CAD489}"/>
    <cellStyle name="Millares [0] 3 7 3" xfId="3322" xr:uid="{DCA2C2A4-DE73-485F-9BF0-202200EC5754}"/>
    <cellStyle name="Millares [0] 3 7 3 2" xfId="8602" xr:uid="{20853673-1F4A-4B8A-AF22-49C880A03680}"/>
    <cellStyle name="Millares [0] 3 7 4" xfId="5962" xr:uid="{64F458F0-11F5-432C-A579-152F1A5E1A2E}"/>
    <cellStyle name="Millares [0] 3 8" xfId="1341" xr:uid="{4E886EC5-61B9-497F-B60F-2962817E47DE}"/>
    <cellStyle name="Millares [0] 3 8 2" xfId="3982" xr:uid="{7D615A64-0985-44DA-A148-A7E3C1D1A63F}"/>
    <cellStyle name="Millares [0] 3 8 2 2" xfId="9262" xr:uid="{C2AC447B-5CCF-4B5E-BABE-267FF2266A2C}"/>
    <cellStyle name="Millares [0] 3 8 3" xfId="6622" xr:uid="{9CF8BE6B-9740-43AB-A193-589ABD523BB1}"/>
    <cellStyle name="Millares [0] 3 9" xfId="2662" xr:uid="{9FF6CC6D-997F-4B4C-9081-91EDBB051CDB}"/>
    <cellStyle name="Millares [0] 3 9 2" xfId="7942" xr:uid="{49B13293-BAF1-4C44-9F30-704E800F91EA}"/>
    <cellStyle name="Millares [0] 4" xfId="24" xr:uid="{5B1E7CA9-F73B-43D0-9118-D76D05E2DD97}"/>
    <cellStyle name="Millares [0] 4 10" xfId="5309" xr:uid="{05A52618-6836-4239-A996-7540C63DDB7F}"/>
    <cellStyle name="Millares [0] 4 2" xfId="48" xr:uid="{289398DF-EC51-468C-BB93-F1232C4C31CE}"/>
    <cellStyle name="Millares [0] 4 2 2" xfId="99" xr:uid="{224F10F6-CAAB-4A38-88C0-05CBA320B8E7}"/>
    <cellStyle name="Millares [0] 4 2 2 2" xfId="211" xr:uid="{367B9BAF-C191-4C1F-A4D1-0B56F4957361}"/>
    <cellStyle name="Millares [0] 4 2 2 2 2" xfId="541" xr:uid="{C6710ABF-4E89-483F-9007-8E96C209DE6A}"/>
    <cellStyle name="Millares [0] 4 2 2 2 2 2" xfId="1201" xr:uid="{AC0A3D4E-CB60-48E1-9AE9-214228F1466B}"/>
    <cellStyle name="Millares [0] 4 2 2 2 2 2 2" xfId="2522" xr:uid="{9AE35E8A-E792-40C9-A2EA-08DB7ED543A9}"/>
    <cellStyle name="Millares [0] 4 2 2 2 2 2 2 2" xfId="5163" xr:uid="{AAF291B1-668A-4F84-B1FA-202B8E7D10E2}"/>
    <cellStyle name="Millares [0] 4 2 2 2 2 2 2 2 2" xfId="10443" xr:uid="{BBD1966C-6471-493E-9804-B56EB824A474}"/>
    <cellStyle name="Millares [0] 4 2 2 2 2 2 2 3" xfId="7803" xr:uid="{F60686E2-2FC4-43FE-8926-199E67FE2A3C}"/>
    <cellStyle name="Millares [0] 4 2 2 2 2 2 3" xfId="3843" xr:uid="{5E8D2ECF-3863-4495-AF9E-10CFAD0BF340}"/>
    <cellStyle name="Millares [0] 4 2 2 2 2 2 3 2" xfId="9123" xr:uid="{FECDF343-F823-404A-A957-7F6899E5890E}"/>
    <cellStyle name="Millares [0] 4 2 2 2 2 2 4" xfId="6483" xr:uid="{62CD9901-CDFE-40E8-886A-1B4F12EBA2F9}"/>
    <cellStyle name="Millares [0] 4 2 2 2 2 3" xfId="1862" xr:uid="{4B6C09DD-A65D-4EB3-95ED-B4184614693D}"/>
    <cellStyle name="Millares [0] 4 2 2 2 2 3 2" xfId="4503" xr:uid="{6FEAEAF9-3F0C-4343-9BD2-F8D66D1D1D0A}"/>
    <cellStyle name="Millares [0] 4 2 2 2 2 3 2 2" xfId="9783" xr:uid="{A51073F3-D1E8-4B8D-980C-7D5F30CAA357}"/>
    <cellStyle name="Millares [0] 4 2 2 2 2 3 3" xfId="7143" xr:uid="{DD323E2C-4D05-45AD-A420-1CBBE074565A}"/>
    <cellStyle name="Millares [0] 4 2 2 2 2 4" xfId="3183" xr:uid="{EE709B8B-8685-47A0-805C-57AB7AA0F135}"/>
    <cellStyle name="Millares [0] 4 2 2 2 2 4 2" xfId="8463" xr:uid="{9F93580E-55E8-4B00-9272-CAAF99483A0C}"/>
    <cellStyle name="Millares [0] 4 2 2 2 2 5" xfId="5823" xr:uid="{C48D6DF7-C9B9-407E-A639-3956DDDA868C}"/>
    <cellStyle name="Millares [0] 4 2 2 2 3" xfId="872" xr:uid="{B359902A-9D89-4170-944B-F7CD31EF496C}"/>
    <cellStyle name="Millares [0] 4 2 2 2 3 2" xfId="2193" xr:uid="{0218A808-9D45-47C0-8AFA-74F961BE4BFF}"/>
    <cellStyle name="Millares [0] 4 2 2 2 3 2 2" xfId="4834" xr:uid="{8595BC2C-18D1-4E6B-8731-E19772853110}"/>
    <cellStyle name="Millares [0] 4 2 2 2 3 2 2 2" xfId="10114" xr:uid="{879E70D2-433A-4725-B131-6702D5BCD613}"/>
    <cellStyle name="Millares [0] 4 2 2 2 3 2 3" xfId="7474" xr:uid="{A4B43684-2354-4579-9BA0-4D1A390DB272}"/>
    <cellStyle name="Millares [0] 4 2 2 2 3 3" xfId="3514" xr:uid="{FEC62174-C185-4CC2-94CE-D6086217526A}"/>
    <cellStyle name="Millares [0] 4 2 2 2 3 3 2" xfId="8794" xr:uid="{51360F69-3481-4DE5-9E91-DDC15C029913}"/>
    <cellStyle name="Millares [0] 4 2 2 2 3 4" xfId="6154" xr:uid="{1586F4E2-7E0C-4106-B32F-554D78C0647A}"/>
    <cellStyle name="Millares [0] 4 2 2 2 4" xfId="1533" xr:uid="{B4CD1791-951E-4C1B-9349-A04F444BA606}"/>
    <cellStyle name="Millares [0] 4 2 2 2 4 2" xfId="4174" xr:uid="{15CDC151-225D-4CE1-AE66-494FC6924A5B}"/>
    <cellStyle name="Millares [0] 4 2 2 2 4 2 2" xfId="9454" xr:uid="{72EF66BE-5244-405B-83BB-64A1DCB9D474}"/>
    <cellStyle name="Millares [0] 4 2 2 2 4 3" xfId="6814" xr:uid="{975F8648-FD3B-4155-9965-5363C4D5BF82}"/>
    <cellStyle name="Millares [0] 4 2 2 2 5" xfId="2854" xr:uid="{A6AF4FFC-5E26-4512-9F2E-6971050FEF07}"/>
    <cellStyle name="Millares [0] 4 2 2 2 5 2" xfId="8134" xr:uid="{8984BE75-81F5-4D6D-836C-B180AF0EA410}"/>
    <cellStyle name="Millares [0] 4 2 2 2 6" xfId="5494" xr:uid="{C6A3C6ED-0275-41E5-93FE-85A2269D36D8}"/>
    <cellStyle name="Millares [0] 4 2 2 3" xfId="321" xr:uid="{AF749833-A2D3-4DEF-BE0A-8E0D6C4B041A}"/>
    <cellStyle name="Millares [0] 4 2 2 3 2" xfId="651" xr:uid="{9C471B30-51BE-4DA5-84A8-0E3D1575ADF9}"/>
    <cellStyle name="Millares [0] 4 2 2 3 2 2" xfId="1311" xr:uid="{B5A06396-E229-4705-BF21-3DBBCE58B5E1}"/>
    <cellStyle name="Millares [0] 4 2 2 3 2 2 2" xfId="2632" xr:uid="{F4295F38-20AE-4CFA-9FF5-9E37081101A2}"/>
    <cellStyle name="Millares [0] 4 2 2 3 2 2 2 2" xfId="5273" xr:uid="{3F903034-4B6D-4421-AEE7-AFCC2B261E8D}"/>
    <cellStyle name="Millares [0] 4 2 2 3 2 2 2 2 2" xfId="10553" xr:uid="{01B97AD3-0A67-4D49-9F03-BDD298133010}"/>
    <cellStyle name="Millares [0] 4 2 2 3 2 2 2 3" xfId="7913" xr:uid="{4E036B4C-3ECD-4716-8DF0-F00DFE46E0D9}"/>
    <cellStyle name="Millares [0] 4 2 2 3 2 2 3" xfId="3953" xr:uid="{FB8B33E0-3638-4C11-86F8-6D6045D90D52}"/>
    <cellStyle name="Millares [0] 4 2 2 3 2 2 3 2" xfId="9233" xr:uid="{27A16260-2528-4BD1-B69F-C4E063DEE87B}"/>
    <cellStyle name="Millares [0] 4 2 2 3 2 2 4" xfId="6593" xr:uid="{349068F4-75EC-48F9-9FA6-A22E1B1390FE}"/>
    <cellStyle name="Millares [0] 4 2 2 3 2 3" xfId="1972" xr:uid="{06B2B75F-FD36-4E6A-91D5-656731AD7506}"/>
    <cellStyle name="Millares [0] 4 2 2 3 2 3 2" xfId="4613" xr:uid="{6C143E77-0816-4A7E-B811-AED2EC587C82}"/>
    <cellStyle name="Millares [0] 4 2 2 3 2 3 2 2" xfId="9893" xr:uid="{76B2BEA8-44A4-43B1-BC82-6048ED36C218}"/>
    <cellStyle name="Millares [0] 4 2 2 3 2 3 3" xfId="7253" xr:uid="{B1152AC0-162A-4FF7-AB08-F407ACE03258}"/>
    <cellStyle name="Millares [0] 4 2 2 3 2 4" xfId="3293" xr:uid="{71C400B9-398A-426D-B399-0CFB7E2B3484}"/>
    <cellStyle name="Millares [0] 4 2 2 3 2 4 2" xfId="8573" xr:uid="{33BA077F-566B-4150-A761-6092F79D71ED}"/>
    <cellStyle name="Millares [0] 4 2 2 3 2 5" xfId="5933" xr:uid="{B4579A8F-A8C3-49C5-9F80-5F3996F2DC3B}"/>
    <cellStyle name="Millares [0] 4 2 2 3 3" xfId="982" xr:uid="{6594755D-6FBF-408B-BA48-E2F2A89D8B4E}"/>
    <cellStyle name="Millares [0] 4 2 2 3 3 2" xfId="2303" xr:uid="{7C306342-86F8-4B63-BE10-F2E65CD3E6E5}"/>
    <cellStyle name="Millares [0] 4 2 2 3 3 2 2" xfId="4944" xr:uid="{729DFD2B-C230-4FE1-A9E6-3CBB855DF9B4}"/>
    <cellStyle name="Millares [0] 4 2 2 3 3 2 2 2" xfId="10224" xr:uid="{679E50FF-6028-4D85-9521-747C177F06C9}"/>
    <cellStyle name="Millares [0] 4 2 2 3 3 2 3" xfId="7584" xr:uid="{99A27ED6-ED7E-4288-AB12-6A339052E055}"/>
    <cellStyle name="Millares [0] 4 2 2 3 3 3" xfId="3624" xr:uid="{00E79096-B7F1-4C2F-A8FC-D15A5EA5C191}"/>
    <cellStyle name="Millares [0] 4 2 2 3 3 3 2" xfId="8904" xr:uid="{FA952F3C-CD94-4118-B6F1-E3B5920C00E3}"/>
    <cellStyle name="Millares [0] 4 2 2 3 3 4" xfId="6264" xr:uid="{9AF44DFC-CABE-4798-9D5F-E9ADE8943037}"/>
    <cellStyle name="Millares [0] 4 2 2 3 4" xfId="1643" xr:uid="{F5AB730F-A996-4019-BA8F-6D90E9E79271}"/>
    <cellStyle name="Millares [0] 4 2 2 3 4 2" xfId="4284" xr:uid="{6E8FE6A2-B0A2-43EC-B86A-80F6F33A6042}"/>
    <cellStyle name="Millares [0] 4 2 2 3 4 2 2" xfId="9564" xr:uid="{00966966-6B2A-492E-A613-BC35D0EE353D}"/>
    <cellStyle name="Millares [0] 4 2 2 3 4 3" xfId="6924" xr:uid="{CB32C217-CB57-4C1A-80C5-B6BB12B841D6}"/>
    <cellStyle name="Millares [0] 4 2 2 3 5" xfId="2964" xr:uid="{8F2F9A12-1D68-4AFA-921F-6C284239772B}"/>
    <cellStyle name="Millares [0] 4 2 2 3 5 2" xfId="8244" xr:uid="{16827D41-1047-417C-A67B-7B58BF5D8949}"/>
    <cellStyle name="Millares [0] 4 2 2 3 6" xfId="5604" xr:uid="{A22C2A5F-CAAA-4591-8FBE-F8BB5E682EE8}"/>
    <cellStyle name="Millares [0] 4 2 2 4" xfId="430" xr:uid="{E817914B-4BFD-4680-8BD2-819E2211DFBD}"/>
    <cellStyle name="Millares [0] 4 2 2 4 2" xfId="1091" xr:uid="{D3C646F4-BC08-44D8-A73A-E24013CED0E1}"/>
    <cellStyle name="Millares [0] 4 2 2 4 2 2" xfId="2412" xr:uid="{9D3A38B6-B192-42CC-9E62-36930BC3C566}"/>
    <cellStyle name="Millares [0] 4 2 2 4 2 2 2" xfId="5053" xr:uid="{F00B7F22-8A58-4117-B063-B513A7E21BC3}"/>
    <cellStyle name="Millares [0] 4 2 2 4 2 2 2 2" xfId="10333" xr:uid="{4293ABCF-658A-4C8C-A1C9-7E24DFBC1A27}"/>
    <cellStyle name="Millares [0] 4 2 2 4 2 2 3" xfId="7693" xr:uid="{D55FB789-B454-4DBA-9BCA-4EEE85900948}"/>
    <cellStyle name="Millares [0] 4 2 2 4 2 3" xfId="3733" xr:uid="{9AC1ECAA-F52B-4BA7-A421-09D175F13B7A}"/>
    <cellStyle name="Millares [0] 4 2 2 4 2 3 2" xfId="9013" xr:uid="{6975BB3E-741B-411E-8F5F-43636FFF8B1D}"/>
    <cellStyle name="Millares [0] 4 2 2 4 2 4" xfId="6373" xr:uid="{96475E64-A578-4209-838F-93F7460F4F06}"/>
    <cellStyle name="Millares [0] 4 2 2 4 3" xfId="1752" xr:uid="{9C1A9DD1-DE7C-4E30-96F4-2F98FFF76C59}"/>
    <cellStyle name="Millares [0] 4 2 2 4 3 2" xfId="4393" xr:uid="{96047D1B-5C23-4699-8789-52EA88EF55B7}"/>
    <cellStyle name="Millares [0] 4 2 2 4 3 2 2" xfId="9673" xr:uid="{1010E0A6-2A8A-44B5-A60F-4B9C8396D05F}"/>
    <cellStyle name="Millares [0] 4 2 2 4 3 3" xfId="7033" xr:uid="{3B605980-6298-4491-9228-F1742974AA1E}"/>
    <cellStyle name="Millares [0] 4 2 2 4 4" xfId="3073" xr:uid="{C3C3BB50-5495-4D6C-8C92-5F0EE690BE84}"/>
    <cellStyle name="Millares [0] 4 2 2 4 4 2" xfId="8353" xr:uid="{9540CC91-F26C-47B7-9D57-0787182BE66C}"/>
    <cellStyle name="Millares [0] 4 2 2 4 5" xfId="5713" xr:uid="{7EE34347-9CA3-4B4B-9F5D-278DBFF89C2F}"/>
    <cellStyle name="Millares [0] 4 2 2 5" xfId="762" xr:uid="{58796E71-4013-4E30-9C8A-C52EEA021866}"/>
    <cellStyle name="Millares [0] 4 2 2 5 2" xfId="2083" xr:uid="{F2A3CE32-7E30-412B-92A7-06F67F9F8F2E}"/>
    <cellStyle name="Millares [0] 4 2 2 5 2 2" xfId="4724" xr:uid="{CD19833D-60F3-4214-85F6-CE0DCBDAF5EB}"/>
    <cellStyle name="Millares [0] 4 2 2 5 2 2 2" xfId="10004" xr:uid="{EBE97666-77C2-48C6-AA43-B6BF3423DDFA}"/>
    <cellStyle name="Millares [0] 4 2 2 5 2 3" xfId="7364" xr:uid="{356E3488-90D1-4C98-B1F8-FC11D43CC336}"/>
    <cellStyle name="Millares [0] 4 2 2 5 3" xfId="3404" xr:uid="{29D683C3-E41F-4F3A-9A34-9FF01D23FB35}"/>
    <cellStyle name="Millares [0] 4 2 2 5 3 2" xfId="8684" xr:uid="{D53EAEEF-288D-4E60-B500-5ACB75257D2E}"/>
    <cellStyle name="Millares [0] 4 2 2 5 4" xfId="6044" xr:uid="{D384A0A7-4FB4-41CD-9A11-418490EE9912}"/>
    <cellStyle name="Millares [0] 4 2 2 6" xfId="1423" xr:uid="{F31F29FD-26F0-45C3-9F23-385559D8A481}"/>
    <cellStyle name="Millares [0] 4 2 2 6 2" xfId="4064" xr:uid="{EB0A1620-193B-4B0F-A054-327C09507C8A}"/>
    <cellStyle name="Millares [0] 4 2 2 6 2 2" xfId="9344" xr:uid="{893033D8-57B0-432E-A556-0D6509D3D2A9}"/>
    <cellStyle name="Millares [0] 4 2 2 6 3" xfId="6704" xr:uid="{A216C18A-93D1-46B0-AC5C-686192F71125}"/>
    <cellStyle name="Millares [0] 4 2 2 7" xfId="2744" xr:uid="{A0614393-299D-4C4D-8692-EA56E9F7D0AC}"/>
    <cellStyle name="Millares [0] 4 2 2 7 2" xfId="8024" xr:uid="{B8675C76-2C0D-445B-ACB6-7841AA2695F4}"/>
    <cellStyle name="Millares [0] 4 2 2 8" xfId="5384" xr:uid="{18595981-94AA-4EE9-9575-485B6BB1F0BE}"/>
    <cellStyle name="Millares [0] 4 2 3" xfId="160" xr:uid="{50EB5492-F6C1-47B7-AB3E-A786A1E37C45}"/>
    <cellStyle name="Millares [0] 4 2 3 2" xfId="490" xr:uid="{02CBD86F-7BB5-4F01-BCAE-71C6B637D2C1}"/>
    <cellStyle name="Millares [0] 4 2 3 2 2" xfId="1150" xr:uid="{DCD248A2-CE72-4E96-87E3-436557BAF583}"/>
    <cellStyle name="Millares [0] 4 2 3 2 2 2" xfId="2471" xr:uid="{77AB8726-36EC-40A2-80A0-AF2A799E84B6}"/>
    <cellStyle name="Millares [0] 4 2 3 2 2 2 2" xfId="5112" xr:uid="{C0C1CE05-FCF7-4FE3-A99E-8488B5DA5995}"/>
    <cellStyle name="Millares [0] 4 2 3 2 2 2 2 2" xfId="10392" xr:uid="{D9D3EDDF-F1EC-4B68-B5A3-60827907C30B}"/>
    <cellStyle name="Millares [0] 4 2 3 2 2 2 3" xfId="7752" xr:uid="{42ABD002-4E37-46E9-94EE-55CED2688133}"/>
    <cellStyle name="Millares [0] 4 2 3 2 2 3" xfId="3792" xr:uid="{FB53F737-48BF-49C0-ACE4-56849C2E35FD}"/>
    <cellStyle name="Millares [0] 4 2 3 2 2 3 2" xfId="9072" xr:uid="{95B98C35-F335-4831-857B-9D19D57533EB}"/>
    <cellStyle name="Millares [0] 4 2 3 2 2 4" xfId="6432" xr:uid="{ED43D49A-CE43-4D61-8849-13E6D3C129B4}"/>
    <cellStyle name="Millares [0] 4 2 3 2 3" xfId="1811" xr:uid="{8014BE31-5890-4EBB-9834-147AE0E82362}"/>
    <cellStyle name="Millares [0] 4 2 3 2 3 2" xfId="4452" xr:uid="{4C51F2F7-1BA9-440B-9970-E09F0C421302}"/>
    <cellStyle name="Millares [0] 4 2 3 2 3 2 2" xfId="9732" xr:uid="{DFD9AF73-FEE5-4910-A395-A1E4E79C63FD}"/>
    <cellStyle name="Millares [0] 4 2 3 2 3 3" xfId="7092" xr:uid="{25931718-2D85-43B5-88AA-C601D35AF8AA}"/>
    <cellStyle name="Millares [0] 4 2 3 2 4" xfId="3132" xr:uid="{95D85827-7A34-4198-825F-4DBBA6571798}"/>
    <cellStyle name="Millares [0] 4 2 3 2 4 2" xfId="8412" xr:uid="{A0715C53-2E96-470A-B3F9-878179BB732A}"/>
    <cellStyle name="Millares [0] 4 2 3 2 5" xfId="5772" xr:uid="{F611F8D8-3602-40AF-9416-C362FB8A618F}"/>
    <cellStyle name="Millares [0] 4 2 3 3" xfId="821" xr:uid="{E9913021-FE57-4C18-A154-3D8E586AEAF9}"/>
    <cellStyle name="Millares [0] 4 2 3 3 2" xfId="2142" xr:uid="{91B8EF25-330C-47AC-A13C-317C15310833}"/>
    <cellStyle name="Millares [0] 4 2 3 3 2 2" xfId="4783" xr:uid="{C5B511CC-CE92-4FCD-A5F9-F3718170CDD0}"/>
    <cellStyle name="Millares [0] 4 2 3 3 2 2 2" xfId="10063" xr:uid="{9CEAEBCA-1F0E-435A-A6CC-24519D2A54CA}"/>
    <cellStyle name="Millares [0] 4 2 3 3 2 3" xfId="7423" xr:uid="{F202D7A9-8D39-4F4D-8D95-0B3237832D1E}"/>
    <cellStyle name="Millares [0] 4 2 3 3 3" xfId="3463" xr:uid="{5A060F35-F0F4-4F22-81AE-A2376FA73809}"/>
    <cellStyle name="Millares [0] 4 2 3 3 3 2" xfId="8743" xr:uid="{3FA228FF-E93F-4A35-A8BF-42AB89E76F0C}"/>
    <cellStyle name="Millares [0] 4 2 3 3 4" xfId="6103" xr:uid="{1400E2CA-756F-45EF-92DD-7E4958D122F7}"/>
    <cellStyle name="Millares [0] 4 2 3 4" xfId="1482" xr:uid="{1C087DB3-2BF5-4B36-8ACD-431F1A5649AB}"/>
    <cellStyle name="Millares [0] 4 2 3 4 2" xfId="4123" xr:uid="{2AE3E189-3C7E-4BEC-999F-4470892E5206}"/>
    <cellStyle name="Millares [0] 4 2 3 4 2 2" xfId="9403" xr:uid="{1455A065-4CD1-47CB-B303-FE20DCA213D6}"/>
    <cellStyle name="Millares [0] 4 2 3 4 3" xfId="6763" xr:uid="{1B85C9F2-9B2E-4B5B-B086-D0B9CB6BD340}"/>
    <cellStyle name="Millares [0] 4 2 3 5" xfId="2803" xr:uid="{11411080-2F1F-4C60-9802-D8D1D84C7B9B}"/>
    <cellStyle name="Millares [0] 4 2 3 5 2" xfId="8083" xr:uid="{AF380C19-B902-4343-AA12-EF5F45F7990C}"/>
    <cellStyle name="Millares [0] 4 2 3 6" xfId="5443" xr:uid="{A896007B-0BA7-43DA-A6C0-4378966BC4CC}"/>
    <cellStyle name="Millares [0] 4 2 4" xfId="270" xr:uid="{DAFBA122-D775-40C2-8A5A-B525CF503A70}"/>
    <cellStyle name="Millares [0] 4 2 4 2" xfId="600" xr:uid="{C366A291-3B34-449E-95F5-526945A2BF70}"/>
    <cellStyle name="Millares [0] 4 2 4 2 2" xfId="1260" xr:uid="{B11F6CD8-F205-46D1-8B3E-6F4D6C4CBA5D}"/>
    <cellStyle name="Millares [0] 4 2 4 2 2 2" xfId="2581" xr:uid="{738A3380-8A26-48AD-B05E-943F523BDF09}"/>
    <cellStyle name="Millares [0] 4 2 4 2 2 2 2" xfId="5222" xr:uid="{164D439E-ED2A-48A1-BE46-4F929513A267}"/>
    <cellStyle name="Millares [0] 4 2 4 2 2 2 2 2" xfId="10502" xr:uid="{CC0D1F23-21CB-4DCB-BB86-D3E0D068DDDE}"/>
    <cellStyle name="Millares [0] 4 2 4 2 2 2 3" xfId="7862" xr:uid="{CAC97ABD-7F02-44AB-AC8B-B27C73B16843}"/>
    <cellStyle name="Millares [0] 4 2 4 2 2 3" xfId="3902" xr:uid="{260CC849-6924-4E9B-A79F-944BB0568DB5}"/>
    <cellStyle name="Millares [0] 4 2 4 2 2 3 2" xfId="9182" xr:uid="{BDFAA617-65E3-40A0-B7EB-ACD7D8AE6C7C}"/>
    <cellStyle name="Millares [0] 4 2 4 2 2 4" xfId="6542" xr:uid="{18F1FD1A-D6F7-41F2-B39B-F7625D90061A}"/>
    <cellStyle name="Millares [0] 4 2 4 2 3" xfId="1921" xr:uid="{B295EA12-18BC-4D3F-B441-75D0BD324D25}"/>
    <cellStyle name="Millares [0] 4 2 4 2 3 2" xfId="4562" xr:uid="{EED1806E-BA8D-4F89-A6EA-0867D4C342DC}"/>
    <cellStyle name="Millares [0] 4 2 4 2 3 2 2" xfId="9842" xr:uid="{8BA6744F-204D-48AE-A220-9F1E6CC2E93A}"/>
    <cellStyle name="Millares [0] 4 2 4 2 3 3" xfId="7202" xr:uid="{ACA6440A-0DC9-4593-934A-5DEEA5A35C65}"/>
    <cellStyle name="Millares [0] 4 2 4 2 4" xfId="3242" xr:uid="{55819607-7C5D-4A24-879C-DF16CC9D42F1}"/>
    <cellStyle name="Millares [0] 4 2 4 2 4 2" xfId="8522" xr:uid="{F5F71D31-A045-4B7C-B6BA-73B560C20D2F}"/>
    <cellStyle name="Millares [0] 4 2 4 2 5" xfId="5882" xr:uid="{D38B248D-692A-4DEC-9774-C664DB5AB58F}"/>
    <cellStyle name="Millares [0] 4 2 4 3" xfId="931" xr:uid="{A15C0218-B549-4FCB-BE7E-38BFCE289592}"/>
    <cellStyle name="Millares [0] 4 2 4 3 2" xfId="2252" xr:uid="{40BF9EF1-9708-4B45-974A-95B9B768C251}"/>
    <cellStyle name="Millares [0] 4 2 4 3 2 2" xfId="4893" xr:uid="{7428A25E-B49E-42C8-9893-B7FEDF32F2CF}"/>
    <cellStyle name="Millares [0] 4 2 4 3 2 2 2" xfId="10173" xr:uid="{E1437FD8-7274-4102-9B50-81ECF0A6CEAA}"/>
    <cellStyle name="Millares [0] 4 2 4 3 2 3" xfId="7533" xr:uid="{D806661C-7302-4124-BDE8-79F6CE32ACFD}"/>
    <cellStyle name="Millares [0] 4 2 4 3 3" xfId="3573" xr:uid="{8B200D77-48B8-4674-90B1-97E9D36A49D7}"/>
    <cellStyle name="Millares [0] 4 2 4 3 3 2" xfId="8853" xr:uid="{BECB37A3-D212-4BD2-BBB4-EAC86D9358E5}"/>
    <cellStyle name="Millares [0] 4 2 4 3 4" xfId="6213" xr:uid="{E9C196D9-8CB9-40D0-BBAC-D90CA103F3FA}"/>
    <cellStyle name="Millares [0] 4 2 4 4" xfId="1592" xr:uid="{3F998115-375B-471A-B88C-47D0A1647A84}"/>
    <cellStyle name="Millares [0] 4 2 4 4 2" xfId="4233" xr:uid="{36C18888-CAAC-4B08-85EC-271A0AE986AE}"/>
    <cellStyle name="Millares [0] 4 2 4 4 2 2" xfId="9513" xr:uid="{AE7E5219-ED08-46DE-90EC-4D60EEDD8E6C}"/>
    <cellStyle name="Millares [0] 4 2 4 4 3" xfId="6873" xr:uid="{B34EC014-CFD9-4C25-9812-D70C8A25B153}"/>
    <cellStyle name="Millares [0] 4 2 4 5" xfId="2913" xr:uid="{EBB91EB4-41CB-4D05-ACCB-DF1ADBE99DA4}"/>
    <cellStyle name="Millares [0] 4 2 4 5 2" xfId="8193" xr:uid="{CA97B02C-613C-4512-8180-707ED6AC5421}"/>
    <cellStyle name="Millares [0] 4 2 4 6" xfId="5553" xr:uid="{7ECCE6A1-8B3F-4F6C-BB06-4C715C03490A}"/>
    <cellStyle name="Millares [0] 4 2 5" xfId="379" xr:uid="{97664165-EAFE-4CF1-A4E9-22BB4D8C43D3}"/>
    <cellStyle name="Millares [0] 4 2 5 2" xfId="1040" xr:uid="{8AE0F8A5-A213-4CD0-9A4F-B29045F18945}"/>
    <cellStyle name="Millares [0] 4 2 5 2 2" xfId="2361" xr:uid="{1A3CDCAD-7355-47FE-9F8F-87A1A4537AC4}"/>
    <cellStyle name="Millares [0] 4 2 5 2 2 2" xfId="5002" xr:uid="{735843A1-67DB-4C31-810C-DBD4C599F91D}"/>
    <cellStyle name="Millares [0] 4 2 5 2 2 2 2" xfId="10282" xr:uid="{1641304B-4FE5-4CBC-AFB1-96B68AEFE971}"/>
    <cellStyle name="Millares [0] 4 2 5 2 2 3" xfId="7642" xr:uid="{E8C7B495-55F2-4AA8-B78C-F73137873233}"/>
    <cellStyle name="Millares [0] 4 2 5 2 3" xfId="3682" xr:uid="{D0C73C24-690E-41BA-9FC3-B7DFEAB76D6D}"/>
    <cellStyle name="Millares [0] 4 2 5 2 3 2" xfId="8962" xr:uid="{CA009F28-27B6-4F4D-B55E-C7ACBCFCB370}"/>
    <cellStyle name="Millares [0] 4 2 5 2 4" xfId="6322" xr:uid="{E95BBE98-522C-4567-804B-7FF472D4F77F}"/>
    <cellStyle name="Millares [0] 4 2 5 3" xfId="1701" xr:uid="{85EA80AD-C4C6-4929-9177-D27F7CE52E56}"/>
    <cellStyle name="Millares [0] 4 2 5 3 2" xfId="4342" xr:uid="{F5F71212-4CCC-4261-9134-9DAD0C569157}"/>
    <cellStyle name="Millares [0] 4 2 5 3 2 2" xfId="9622" xr:uid="{CB8E277C-BA90-423A-A018-E48C8766CD9F}"/>
    <cellStyle name="Millares [0] 4 2 5 3 3" xfId="6982" xr:uid="{03602551-22D0-498A-8D95-4C56025E7FE5}"/>
    <cellStyle name="Millares [0] 4 2 5 4" xfId="3022" xr:uid="{403103AF-ABB6-4487-8C88-A9807CF8EE89}"/>
    <cellStyle name="Millares [0] 4 2 5 4 2" xfId="8302" xr:uid="{E0BE6D23-881B-4BBA-B0EE-FBD5136833E4}"/>
    <cellStyle name="Millares [0] 4 2 5 5" xfId="5662" xr:uid="{6936D951-BD6F-4DAB-963F-2D8929A31366}"/>
    <cellStyle name="Millares [0] 4 2 6" xfId="711" xr:uid="{2756AC0F-2DB8-4E9C-95B8-4B7E82BFE010}"/>
    <cellStyle name="Millares [0] 4 2 6 2" xfId="2032" xr:uid="{68B81B9C-CD43-4959-8EB8-52D90EB5B53C}"/>
    <cellStyle name="Millares [0] 4 2 6 2 2" xfId="4673" xr:uid="{00CFC3EC-2A3A-49F3-8E67-D139A3817613}"/>
    <cellStyle name="Millares [0] 4 2 6 2 2 2" xfId="9953" xr:uid="{A980341E-1DD7-4B06-9D9F-9CE46CA29681}"/>
    <cellStyle name="Millares [0] 4 2 6 2 3" xfId="7313" xr:uid="{9B5D0976-AC14-434D-8302-FC2EF22819C8}"/>
    <cellStyle name="Millares [0] 4 2 6 3" xfId="3353" xr:uid="{3B6D0976-C9D2-4B07-AD1C-8719CC0BB356}"/>
    <cellStyle name="Millares [0] 4 2 6 3 2" xfId="8633" xr:uid="{B3DEB585-2107-4DEE-A6DC-D63FAC29FB45}"/>
    <cellStyle name="Millares [0] 4 2 6 4" xfId="5993" xr:uid="{408D5E6F-A6AC-4558-8180-750C6020500F}"/>
    <cellStyle name="Millares [0] 4 2 7" xfId="1372" xr:uid="{F6F8E883-8B9D-4D93-A167-A0A57EBE42D0}"/>
    <cellStyle name="Millares [0] 4 2 7 2" xfId="4013" xr:uid="{D3E0A71B-04F2-4EBF-8EE5-EBEB0CE649D5}"/>
    <cellStyle name="Millares [0] 4 2 7 2 2" xfId="9293" xr:uid="{697D8CCE-5405-49AD-A650-409EEB8F74E0}"/>
    <cellStyle name="Millares [0] 4 2 7 3" xfId="6653" xr:uid="{20509669-6B62-4DC7-83D9-83D41DB0CDD8}"/>
    <cellStyle name="Millares [0] 4 2 8" xfId="2693" xr:uid="{2A3222B1-E410-42FB-821A-F85188BAE887}"/>
    <cellStyle name="Millares [0] 4 2 8 2" xfId="7973" xr:uid="{89F5E4B6-6B87-40D0-915A-210A95E463DF}"/>
    <cellStyle name="Millares [0] 4 2 9" xfId="5333" xr:uid="{93C76CAC-16EA-4E43-951F-EC6005CD8079}"/>
    <cellStyle name="Millares [0] 4 3" xfId="75" xr:uid="{F81E61C8-0AF3-4209-B5E4-CB649A8FEA41}"/>
    <cellStyle name="Millares [0] 4 3 2" xfId="187" xr:uid="{08BB8857-6422-4A0A-8BE6-4314DB94E365}"/>
    <cellStyle name="Millares [0] 4 3 2 2" xfId="517" xr:uid="{9FE55978-9BD8-491D-AA45-345E123E5DAC}"/>
    <cellStyle name="Millares [0] 4 3 2 2 2" xfId="1177" xr:uid="{05243B10-17E4-4D6D-B687-D220F69C99D4}"/>
    <cellStyle name="Millares [0] 4 3 2 2 2 2" xfId="2498" xr:uid="{93D51020-1CE2-4F94-82DF-04D19EEABB8C}"/>
    <cellStyle name="Millares [0] 4 3 2 2 2 2 2" xfId="5139" xr:uid="{C8344B7C-4C97-4D0A-B8E3-DD0F805F6B05}"/>
    <cellStyle name="Millares [0] 4 3 2 2 2 2 2 2" xfId="10419" xr:uid="{16582B1A-69C2-4B0A-BE9E-AB1A5957613B}"/>
    <cellStyle name="Millares [0] 4 3 2 2 2 2 3" xfId="7779" xr:uid="{0B96E984-A917-4130-880F-7280D6C0C6CE}"/>
    <cellStyle name="Millares [0] 4 3 2 2 2 3" xfId="3819" xr:uid="{33F2B1F9-7304-4219-9E04-3E6F95ABF4F4}"/>
    <cellStyle name="Millares [0] 4 3 2 2 2 3 2" xfId="9099" xr:uid="{5B810857-D21C-463C-A7C2-E3F6D544C381}"/>
    <cellStyle name="Millares [0] 4 3 2 2 2 4" xfId="6459" xr:uid="{F5F120DF-AA2D-40DF-9A57-E3CAC0FDDB44}"/>
    <cellStyle name="Millares [0] 4 3 2 2 3" xfId="1838" xr:uid="{DA99563C-AD11-4B6C-BC7A-63C46521B6A3}"/>
    <cellStyle name="Millares [0] 4 3 2 2 3 2" xfId="4479" xr:uid="{E6FA6DD3-D448-4E39-9674-8C57A74534F9}"/>
    <cellStyle name="Millares [0] 4 3 2 2 3 2 2" xfId="9759" xr:uid="{B87A689B-3FFA-4B42-8B14-E422B3CE5C57}"/>
    <cellStyle name="Millares [0] 4 3 2 2 3 3" xfId="7119" xr:uid="{FF5B9CF6-137F-4444-9E9D-1E9FE75997CA}"/>
    <cellStyle name="Millares [0] 4 3 2 2 4" xfId="3159" xr:uid="{323FAA5F-249F-4CFB-A277-9CEAA037B68B}"/>
    <cellStyle name="Millares [0] 4 3 2 2 4 2" xfId="8439" xr:uid="{19215FA0-3DB9-42DA-89CD-BBA1429895FB}"/>
    <cellStyle name="Millares [0] 4 3 2 2 5" xfId="5799" xr:uid="{8A5E9498-F834-4C5C-BD70-484B5016409B}"/>
    <cellStyle name="Millares [0] 4 3 2 3" xfId="848" xr:uid="{DB552944-A73C-4BDC-B508-054964F6C5AC}"/>
    <cellStyle name="Millares [0] 4 3 2 3 2" xfId="2169" xr:uid="{E0A792B4-11D5-444B-AF03-D89638D2177F}"/>
    <cellStyle name="Millares [0] 4 3 2 3 2 2" xfId="4810" xr:uid="{09753DB7-4FD6-4A01-81A5-47F652EE010F}"/>
    <cellStyle name="Millares [0] 4 3 2 3 2 2 2" xfId="10090" xr:uid="{B92A03E0-B7C8-45A1-B83A-13BA814EB0C1}"/>
    <cellStyle name="Millares [0] 4 3 2 3 2 3" xfId="7450" xr:uid="{0CD41B0F-7B57-4B8A-BA39-A7565BF6C589}"/>
    <cellStyle name="Millares [0] 4 3 2 3 3" xfId="3490" xr:uid="{F1BB69E3-5C15-43CD-B7C7-94623C1B4B76}"/>
    <cellStyle name="Millares [0] 4 3 2 3 3 2" xfId="8770" xr:uid="{81A5C598-E6B5-4800-A6A7-9E4BA0E15FF2}"/>
    <cellStyle name="Millares [0] 4 3 2 3 4" xfId="6130" xr:uid="{D171DFEC-0339-4C10-9283-6AB7DB330FB6}"/>
    <cellStyle name="Millares [0] 4 3 2 4" xfId="1509" xr:uid="{60224F1B-A3E8-4057-92A0-EF840D52B614}"/>
    <cellStyle name="Millares [0] 4 3 2 4 2" xfId="4150" xr:uid="{B3D021BA-3D9A-430D-8BE2-7B6EBDC1AF15}"/>
    <cellStyle name="Millares [0] 4 3 2 4 2 2" xfId="9430" xr:uid="{B5029990-14EB-41FC-905F-018424872735}"/>
    <cellStyle name="Millares [0] 4 3 2 4 3" xfId="6790" xr:uid="{7B9CE70E-49D1-4F1B-9A4E-9CF97BBF52D1}"/>
    <cellStyle name="Millares [0] 4 3 2 5" xfId="2830" xr:uid="{5FAA8429-96E2-42DA-92BF-4150BD2D2770}"/>
    <cellStyle name="Millares [0] 4 3 2 5 2" xfId="8110" xr:uid="{1EA034BD-621C-43A4-9AD6-C6B98C74D5A8}"/>
    <cellStyle name="Millares [0] 4 3 2 6" xfId="5470" xr:uid="{FFDFD9AA-C9BA-47EE-B64C-3390C351C7A7}"/>
    <cellStyle name="Millares [0] 4 3 3" xfId="297" xr:uid="{7EA5981F-2B88-4710-80AF-B3E799ED9825}"/>
    <cellStyle name="Millares [0] 4 3 3 2" xfId="627" xr:uid="{47BF685D-26D7-421E-BA14-6D77619795DC}"/>
    <cellStyle name="Millares [0] 4 3 3 2 2" xfId="1287" xr:uid="{3CABEE31-92A8-45BF-8822-DD58F35C6138}"/>
    <cellStyle name="Millares [0] 4 3 3 2 2 2" xfId="2608" xr:uid="{46279247-F2DF-4556-97D0-5DF9D900AF6E}"/>
    <cellStyle name="Millares [0] 4 3 3 2 2 2 2" xfId="5249" xr:uid="{B839EB53-7E13-43CB-BA67-B4003D7B053B}"/>
    <cellStyle name="Millares [0] 4 3 3 2 2 2 2 2" xfId="10529" xr:uid="{7F37BE79-39B1-4B10-95ED-7D67A5B9EB5C}"/>
    <cellStyle name="Millares [0] 4 3 3 2 2 2 3" xfId="7889" xr:uid="{442C7D10-6DE9-4FF3-A8B0-8CFD5FC57F3B}"/>
    <cellStyle name="Millares [0] 4 3 3 2 2 3" xfId="3929" xr:uid="{1D51EED9-B0AB-4702-A529-FC402970EA77}"/>
    <cellStyle name="Millares [0] 4 3 3 2 2 3 2" xfId="9209" xr:uid="{2C1EB599-DC2F-455A-BF45-E6B261BBB99D}"/>
    <cellStyle name="Millares [0] 4 3 3 2 2 4" xfId="6569" xr:uid="{CB9716D0-722A-470F-A6E1-C8BD18A358BE}"/>
    <cellStyle name="Millares [0] 4 3 3 2 3" xfId="1948" xr:uid="{687F55A4-B405-4CE9-976D-B4CFBCE2EA81}"/>
    <cellStyle name="Millares [0] 4 3 3 2 3 2" xfId="4589" xr:uid="{5C24A84F-1496-45B5-A6FA-A6EFC9D180E5}"/>
    <cellStyle name="Millares [0] 4 3 3 2 3 2 2" xfId="9869" xr:uid="{76D1DD00-0E62-41A5-841B-CDBCA9D65C0D}"/>
    <cellStyle name="Millares [0] 4 3 3 2 3 3" xfId="7229" xr:uid="{96CCC476-C843-4A51-96D7-552CD61BEB54}"/>
    <cellStyle name="Millares [0] 4 3 3 2 4" xfId="3269" xr:uid="{2944EFB8-A5D2-4292-8752-D38ACAA401E7}"/>
    <cellStyle name="Millares [0] 4 3 3 2 4 2" xfId="8549" xr:uid="{5F9BACEF-68D4-40CC-B361-315522717BA8}"/>
    <cellStyle name="Millares [0] 4 3 3 2 5" xfId="5909" xr:uid="{E640968C-D671-4BF8-943E-475B1E5C3D52}"/>
    <cellStyle name="Millares [0] 4 3 3 3" xfId="958" xr:uid="{9C5046B5-12BB-4F50-93E4-E76AFEC0808C}"/>
    <cellStyle name="Millares [0] 4 3 3 3 2" xfId="2279" xr:uid="{44FD4D2F-0C40-44D4-A8F1-DA3B9B134924}"/>
    <cellStyle name="Millares [0] 4 3 3 3 2 2" xfId="4920" xr:uid="{9B573388-B263-4460-8B3B-04C0E3B572E3}"/>
    <cellStyle name="Millares [0] 4 3 3 3 2 2 2" xfId="10200" xr:uid="{DB7DD516-CE06-4DCA-810D-7672E33856CA}"/>
    <cellStyle name="Millares [0] 4 3 3 3 2 3" xfId="7560" xr:uid="{BF89ED2E-9AAE-4E76-8824-C963C00C2499}"/>
    <cellStyle name="Millares [0] 4 3 3 3 3" xfId="3600" xr:uid="{4EDFF54F-4ED1-4FE2-99FA-C3A9E7C25B0D}"/>
    <cellStyle name="Millares [0] 4 3 3 3 3 2" xfId="8880" xr:uid="{C4D86BB5-8B1B-4759-9450-D7B53AF09DC0}"/>
    <cellStyle name="Millares [0] 4 3 3 3 4" xfId="6240" xr:uid="{5B81849A-8A46-4261-B425-65A69EEA353D}"/>
    <cellStyle name="Millares [0] 4 3 3 4" xfId="1619" xr:uid="{F605C3D2-4297-4FF5-9126-C9BAD129F8E8}"/>
    <cellStyle name="Millares [0] 4 3 3 4 2" xfId="4260" xr:uid="{ABE73CD0-AAAC-4C1F-B533-C5C959C3EB19}"/>
    <cellStyle name="Millares [0] 4 3 3 4 2 2" xfId="9540" xr:uid="{5F4CCD20-8781-4011-A7C0-EB79297D1A8A}"/>
    <cellStyle name="Millares [0] 4 3 3 4 3" xfId="6900" xr:uid="{3A3C6634-7E09-4EB3-A628-5258B0FB2B9C}"/>
    <cellStyle name="Millares [0] 4 3 3 5" xfId="2940" xr:uid="{52D6560B-31D0-4E46-A3F3-B74F103C0CD3}"/>
    <cellStyle name="Millares [0] 4 3 3 5 2" xfId="8220" xr:uid="{EE406805-41B0-413D-B447-4B208782D940}"/>
    <cellStyle name="Millares [0] 4 3 3 6" xfId="5580" xr:uid="{88AE2D39-81EF-4BAF-AF5A-361CA5E69F29}"/>
    <cellStyle name="Millares [0] 4 3 4" xfId="406" xr:uid="{0997DD10-E8C3-4378-A977-EF9956C2505A}"/>
    <cellStyle name="Millares [0] 4 3 4 2" xfId="1067" xr:uid="{BF35C38D-D24E-4188-825A-4278C1BA6C68}"/>
    <cellStyle name="Millares [0] 4 3 4 2 2" xfId="2388" xr:uid="{FFA3FD57-F5FD-4461-B859-E6B9B43A541A}"/>
    <cellStyle name="Millares [0] 4 3 4 2 2 2" xfId="5029" xr:uid="{D4D67641-51BA-4650-98DB-7319DB832F1D}"/>
    <cellStyle name="Millares [0] 4 3 4 2 2 2 2" xfId="10309" xr:uid="{82E6594C-8079-4DCE-9313-6D3C553BEBC9}"/>
    <cellStyle name="Millares [0] 4 3 4 2 2 3" xfId="7669" xr:uid="{20F3B3A7-94C7-41BD-A9FD-97088AF0AAD4}"/>
    <cellStyle name="Millares [0] 4 3 4 2 3" xfId="3709" xr:uid="{F34E9144-6849-4463-95F8-D13C50BEA26C}"/>
    <cellStyle name="Millares [0] 4 3 4 2 3 2" xfId="8989" xr:uid="{6160196B-4EDA-491D-9365-4F100526D4E0}"/>
    <cellStyle name="Millares [0] 4 3 4 2 4" xfId="6349" xr:uid="{B60F2BAB-4F49-456F-BC9C-9DB9C0B6990A}"/>
    <cellStyle name="Millares [0] 4 3 4 3" xfId="1728" xr:uid="{40249387-7CAB-44ED-A6A1-832631C6CDB8}"/>
    <cellStyle name="Millares [0] 4 3 4 3 2" xfId="4369" xr:uid="{2AF39DED-098B-4499-9345-16EE9E6889F6}"/>
    <cellStyle name="Millares [0] 4 3 4 3 2 2" xfId="9649" xr:uid="{7F8AF64A-1166-4EE6-B084-EA943553E992}"/>
    <cellStyle name="Millares [0] 4 3 4 3 3" xfId="7009" xr:uid="{48F52DDF-D968-4E3A-B462-1E61BF324BD8}"/>
    <cellStyle name="Millares [0] 4 3 4 4" xfId="3049" xr:uid="{007FA720-819F-4BB7-8E34-3FD55FDC59DC}"/>
    <cellStyle name="Millares [0] 4 3 4 4 2" xfId="8329" xr:uid="{F00C8B08-8343-4062-B208-FE10124E2757}"/>
    <cellStyle name="Millares [0] 4 3 4 5" xfId="5689" xr:uid="{EF279060-6278-4051-9E1A-4E34A0178984}"/>
    <cellStyle name="Millares [0] 4 3 5" xfId="738" xr:uid="{0B8B879A-00EE-4924-BB10-50D74DE335B8}"/>
    <cellStyle name="Millares [0] 4 3 5 2" xfId="2059" xr:uid="{E741F494-AD48-4BC0-823B-AA2E8F531C03}"/>
    <cellStyle name="Millares [0] 4 3 5 2 2" xfId="4700" xr:uid="{AF369726-ADA3-4606-8F6D-8476B74622FA}"/>
    <cellStyle name="Millares [0] 4 3 5 2 2 2" xfId="9980" xr:uid="{F9EB2EDB-2B9F-4E3A-BE43-6584063B45DA}"/>
    <cellStyle name="Millares [0] 4 3 5 2 3" xfId="7340" xr:uid="{1F177F57-ACD4-4D5F-B09E-2E0538BAEB55}"/>
    <cellStyle name="Millares [0] 4 3 5 3" xfId="3380" xr:uid="{497FCBA3-C87B-44E1-82E4-5C0E2E33F3D9}"/>
    <cellStyle name="Millares [0] 4 3 5 3 2" xfId="8660" xr:uid="{CF1B3920-0FEA-4202-B035-66298ED26197}"/>
    <cellStyle name="Millares [0] 4 3 5 4" xfId="6020" xr:uid="{9379FFAE-1DE5-497E-8AE1-4BFC86BE8522}"/>
    <cellStyle name="Millares [0] 4 3 6" xfId="1399" xr:uid="{D20991F9-2631-4F2C-945F-79E9252FFA32}"/>
    <cellStyle name="Millares [0] 4 3 6 2" xfId="4040" xr:uid="{7358EC68-2AD3-4275-AF97-E8AB805994C7}"/>
    <cellStyle name="Millares [0] 4 3 6 2 2" xfId="9320" xr:uid="{504B71BE-A433-4D56-AAD2-3074238F9B57}"/>
    <cellStyle name="Millares [0] 4 3 6 3" xfId="6680" xr:uid="{B9FE08A8-4121-4E0F-8EFD-43893FA96332}"/>
    <cellStyle name="Millares [0] 4 3 7" xfId="2720" xr:uid="{32EF7311-D002-439A-97B5-195A7BE64BF8}"/>
    <cellStyle name="Millares [0] 4 3 7 2" xfId="8000" xr:uid="{1E5BC4BE-E5D4-4BC7-BDA1-AC27A0354F93}"/>
    <cellStyle name="Millares [0] 4 3 8" xfId="5360" xr:uid="{3D62A200-41D9-4AFC-9501-73536488B336}"/>
    <cellStyle name="Millares [0] 4 4" xfId="136" xr:uid="{0778F2E2-0910-4F9C-8DE0-E48FC590C4A5}"/>
    <cellStyle name="Millares [0] 4 4 2" xfId="466" xr:uid="{A1365DCA-F4A0-41DA-9AD8-78B570208BEC}"/>
    <cellStyle name="Millares [0] 4 4 2 2" xfId="1126" xr:uid="{C8238EB6-12F7-4993-9E39-7CE911D5DD3F}"/>
    <cellStyle name="Millares [0] 4 4 2 2 2" xfId="2447" xr:uid="{0962E331-A520-4C6B-BFFB-19458197D51B}"/>
    <cellStyle name="Millares [0] 4 4 2 2 2 2" xfId="5088" xr:uid="{0DAA6379-B9C9-4D48-B08E-2EE7FB1773E8}"/>
    <cellStyle name="Millares [0] 4 4 2 2 2 2 2" xfId="10368" xr:uid="{A29AACA4-9D65-4019-A821-4B32E200BF3B}"/>
    <cellStyle name="Millares [0] 4 4 2 2 2 3" xfId="7728" xr:uid="{11525636-CD92-4AF9-B944-7C076BD82CB8}"/>
    <cellStyle name="Millares [0] 4 4 2 2 3" xfId="3768" xr:uid="{F4AD0E88-42C3-472E-ACA0-037AEEDA97BF}"/>
    <cellStyle name="Millares [0] 4 4 2 2 3 2" xfId="9048" xr:uid="{61F693C2-2E60-475C-9319-AB2D7C68080D}"/>
    <cellStyle name="Millares [0] 4 4 2 2 4" xfId="6408" xr:uid="{E2BB1026-6340-4B73-BFD4-64EE368022DF}"/>
    <cellStyle name="Millares [0] 4 4 2 3" xfId="1787" xr:uid="{9328ED1B-F422-4024-B24A-DDD43B99081A}"/>
    <cellStyle name="Millares [0] 4 4 2 3 2" xfId="4428" xr:uid="{2F8AC3FA-5B9A-4118-ACCA-CB2E8485D7A4}"/>
    <cellStyle name="Millares [0] 4 4 2 3 2 2" xfId="9708" xr:uid="{0F4F2EA5-F41D-44BA-BD1D-506A3C31545A}"/>
    <cellStyle name="Millares [0] 4 4 2 3 3" xfId="7068" xr:uid="{C093920C-D199-4CD6-B0A3-FB92E1E7DA7E}"/>
    <cellStyle name="Millares [0] 4 4 2 4" xfId="3108" xr:uid="{4830A9FE-4588-4EDD-81B0-16BB8A749954}"/>
    <cellStyle name="Millares [0] 4 4 2 4 2" xfId="8388" xr:uid="{18D2594E-6F20-4AC5-9351-DA7498AEB7BE}"/>
    <cellStyle name="Millares [0] 4 4 2 5" xfId="5748" xr:uid="{69BD2E36-CBD9-4F84-B689-A1D6120B67D7}"/>
    <cellStyle name="Millares [0] 4 4 3" xfId="797" xr:uid="{F95B86D2-EEE6-4D76-950A-056177F4E0BB}"/>
    <cellStyle name="Millares [0] 4 4 3 2" xfId="2118" xr:uid="{E1E35596-A65A-493B-99BB-077FA641EF83}"/>
    <cellStyle name="Millares [0] 4 4 3 2 2" xfId="4759" xr:uid="{627F774F-BB95-4E0B-90DC-0372F22B8475}"/>
    <cellStyle name="Millares [0] 4 4 3 2 2 2" xfId="10039" xr:uid="{3BCA65B8-2CEE-4267-9D45-A9DA6C16E00F}"/>
    <cellStyle name="Millares [0] 4 4 3 2 3" xfId="7399" xr:uid="{BEA99137-6FBE-4D2D-AFCD-3D3BE109EF7D}"/>
    <cellStyle name="Millares [0] 4 4 3 3" xfId="3439" xr:uid="{8BA11583-97D2-4AC0-9E2C-A35ED32F8D33}"/>
    <cellStyle name="Millares [0] 4 4 3 3 2" xfId="8719" xr:uid="{92B7B544-0AD0-40F7-BF81-66AB7843154E}"/>
    <cellStyle name="Millares [0] 4 4 3 4" xfId="6079" xr:uid="{30C92CA1-6FA1-4B30-A303-C8ED1D8CCACE}"/>
    <cellStyle name="Millares [0] 4 4 4" xfId="1458" xr:uid="{C34300D6-032B-4CD0-B1A1-1E996A1527E1}"/>
    <cellStyle name="Millares [0] 4 4 4 2" xfId="4099" xr:uid="{6EEA94B0-22BE-43EA-BE0C-25ED879D61E2}"/>
    <cellStyle name="Millares [0] 4 4 4 2 2" xfId="9379" xr:uid="{17382E03-2397-4840-A072-D10D513EBEE2}"/>
    <cellStyle name="Millares [0] 4 4 4 3" xfId="6739" xr:uid="{D92F8F13-5A7E-40C0-8B7F-19CE60E3DB72}"/>
    <cellStyle name="Millares [0] 4 4 5" xfId="2779" xr:uid="{5E80888F-E63D-4841-9CDD-9B1E6EDD22D6}"/>
    <cellStyle name="Millares [0] 4 4 5 2" xfId="8059" xr:uid="{E1DF96D0-E228-41C6-99A2-0820FB9760CC}"/>
    <cellStyle name="Millares [0] 4 4 6" xfId="5419" xr:uid="{8D9C902F-B690-467F-97B8-36E651F1A8E9}"/>
    <cellStyle name="Millares [0] 4 5" xfId="246" xr:uid="{06344025-D20B-4D46-A029-6F880B6EC0BB}"/>
    <cellStyle name="Millares [0] 4 5 2" xfId="576" xr:uid="{A03725C1-6535-46CB-A0AC-6FA0B540AC92}"/>
    <cellStyle name="Millares [0] 4 5 2 2" xfId="1236" xr:uid="{69535610-EA6A-417D-8995-E8D195FBA6D1}"/>
    <cellStyle name="Millares [0] 4 5 2 2 2" xfId="2557" xr:uid="{D77BD99C-70E8-4E5F-A739-462806A4890A}"/>
    <cellStyle name="Millares [0] 4 5 2 2 2 2" xfId="5198" xr:uid="{A0727E5A-FA04-4FA5-96CA-25396E973C99}"/>
    <cellStyle name="Millares [0] 4 5 2 2 2 2 2" xfId="10478" xr:uid="{2291FCDF-B78A-42F8-9609-A0922CBCF90F}"/>
    <cellStyle name="Millares [0] 4 5 2 2 2 3" xfId="7838" xr:uid="{C1CB13C5-042E-417D-8344-72627349B13A}"/>
    <cellStyle name="Millares [0] 4 5 2 2 3" xfId="3878" xr:uid="{093FC8EB-F443-41F0-BBF9-692D3912D351}"/>
    <cellStyle name="Millares [0] 4 5 2 2 3 2" xfId="9158" xr:uid="{6551F71C-FBE1-4A16-960C-555C88F2971F}"/>
    <cellStyle name="Millares [0] 4 5 2 2 4" xfId="6518" xr:uid="{5778A130-36DA-487C-A580-1F19696B2D4F}"/>
    <cellStyle name="Millares [0] 4 5 2 3" xfId="1897" xr:uid="{FA6FBA92-93BC-4F6B-B5B1-C8C474E2DAFC}"/>
    <cellStyle name="Millares [0] 4 5 2 3 2" xfId="4538" xr:uid="{66C1C93C-263D-4D59-BE05-13D76ABC389D}"/>
    <cellStyle name="Millares [0] 4 5 2 3 2 2" xfId="9818" xr:uid="{60D3BEC4-080B-4122-A454-823840E73CCF}"/>
    <cellStyle name="Millares [0] 4 5 2 3 3" xfId="7178" xr:uid="{A971D042-2024-4AF7-AEF9-AECDE5A80C98}"/>
    <cellStyle name="Millares [0] 4 5 2 4" xfId="3218" xr:uid="{67524227-C7D1-4C7C-BA3E-A7BDCE7F7C62}"/>
    <cellStyle name="Millares [0] 4 5 2 4 2" xfId="8498" xr:uid="{10912238-9EAC-40E3-B094-9D88C04AB098}"/>
    <cellStyle name="Millares [0] 4 5 2 5" xfId="5858" xr:uid="{1C53F1A6-C2DD-4E11-A178-F0C0A0A0551D}"/>
    <cellStyle name="Millares [0] 4 5 3" xfId="907" xr:uid="{63620E7F-CA3D-4EA9-8A3C-61196DA147AB}"/>
    <cellStyle name="Millares [0] 4 5 3 2" xfId="2228" xr:uid="{5A2B225E-3C14-4CB6-B423-99A932651D2E}"/>
    <cellStyle name="Millares [0] 4 5 3 2 2" xfId="4869" xr:uid="{071DC85A-902B-453F-9538-A32258360C39}"/>
    <cellStyle name="Millares [0] 4 5 3 2 2 2" xfId="10149" xr:uid="{2D8E270F-908F-4DA3-BF8F-DDBDE444F6BE}"/>
    <cellStyle name="Millares [0] 4 5 3 2 3" xfId="7509" xr:uid="{16A2FAF0-3BAB-4BDD-9A31-C2E99A1F559A}"/>
    <cellStyle name="Millares [0] 4 5 3 3" xfId="3549" xr:uid="{520E9A9C-2906-450F-A78A-3CF6EB2F5EBF}"/>
    <cellStyle name="Millares [0] 4 5 3 3 2" xfId="8829" xr:uid="{157FEC0E-854D-48F4-B397-2BB7A967B333}"/>
    <cellStyle name="Millares [0] 4 5 3 4" xfId="6189" xr:uid="{7502060F-98C2-4E7E-BA61-95F4EC655398}"/>
    <cellStyle name="Millares [0] 4 5 4" xfId="1568" xr:uid="{3BDCF266-92EC-497B-A755-EA2DFF291976}"/>
    <cellStyle name="Millares [0] 4 5 4 2" xfId="4209" xr:uid="{A99C134B-89C5-471C-BB9E-0E0980C76C7F}"/>
    <cellStyle name="Millares [0] 4 5 4 2 2" xfId="9489" xr:uid="{F852B1CA-BD3B-45C6-B313-EB5CE2D525B7}"/>
    <cellStyle name="Millares [0] 4 5 4 3" xfId="6849" xr:uid="{79AF4930-B53A-4894-B165-89BDFFAED668}"/>
    <cellStyle name="Millares [0] 4 5 5" xfId="2889" xr:uid="{6C5A7D90-A124-4659-825B-FA8C474C1935}"/>
    <cellStyle name="Millares [0] 4 5 5 2" xfId="8169" xr:uid="{8D5E41B8-0E6B-40CD-BAA9-DA07A405EFCD}"/>
    <cellStyle name="Millares [0] 4 5 6" xfId="5529" xr:uid="{8DE9D4C4-5D3E-4624-96AB-9D6F2E430905}"/>
    <cellStyle name="Millares [0] 4 6" xfId="355" xr:uid="{1039B7E5-BF8F-4105-8911-83F3F23E1106}"/>
    <cellStyle name="Millares [0] 4 6 2" xfId="1016" xr:uid="{D0D4D19D-8F84-4CDA-B02C-261884A1B674}"/>
    <cellStyle name="Millares [0] 4 6 2 2" xfId="2337" xr:uid="{B2980AD5-0C88-438C-B871-8DC542A6B41B}"/>
    <cellStyle name="Millares [0] 4 6 2 2 2" xfId="4978" xr:uid="{3228472F-F1AB-423B-AB2C-15F6B5648BC5}"/>
    <cellStyle name="Millares [0] 4 6 2 2 2 2" xfId="10258" xr:uid="{D79AA516-8D9A-4BA5-83CF-BEF8A80B58FE}"/>
    <cellStyle name="Millares [0] 4 6 2 2 3" xfId="7618" xr:uid="{1E825433-DC80-4CF4-9EFE-5029460FC3B5}"/>
    <cellStyle name="Millares [0] 4 6 2 3" xfId="3658" xr:uid="{1F849E84-5205-419A-AE80-5D105359584A}"/>
    <cellStyle name="Millares [0] 4 6 2 3 2" xfId="8938" xr:uid="{96297A67-2601-4E46-B305-2E1553AB5C7D}"/>
    <cellStyle name="Millares [0] 4 6 2 4" xfId="6298" xr:uid="{82741B3A-B5EB-44A1-9CFB-E1ED15CDB774}"/>
    <cellStyle name="Millares [0] 4 6 3" xfId="1677" xr:uid="{29C2D885-B5F1-4ED9-9BCB-8A5381E3DAA5}"/>
    <cellStyle name="Millares [0] 4 6 3 2" xfId="4318" xr:uid="{5D8E1DBF-9450-440F-AC34-E0DB371768C4}"/>
    <cellStyle name="Millares [0] 4 6 3 2 2" xfId="9598" xr:uid="{8940857E-05C5-4713-8D35-5C4A3A3F02E4}"/>
    <cellStyle name="Millares [0] 4 6 3 3" xfId="6958" xr:uid="{CD30C102-4C51-4DC2-90DF-E995B74EB63A}"/>
    <cellStyle name="Millares [0] 4 6 4" xfId="2998" xr:uid="{DDAC3AD7-EE87-4DCB-A407-871F100CF9E5}"/>
    <cellStyle name="Millares [0] 4 6 4 2" xfId="8278" xr:uid="{1ADF908F-76C8-42F5-A215-CD469087BED2}"/>
    <cellStyle name="Millares [0] 4 6 5" xfId="5638" xr:uid="{F7C80D21-441F-468D-AFBB-F918452BEECC}"/>
    <cellStyle name="Millares [0] 4 7" xfId="687" xr:uid="{E9F5F00F-2679-4F97-A13C-3BC9E93C9021}"/>
    <cellStyle name="Millares [0] 4 7 2" xfId="2008" xr:uid="{3757B759-CE6C-4C02-A2C2-0D44A3E0800B}"/>
    <cellStyle name="Millares [0] 4 7 2 2" xfId="4649" xr:uid="{9AB00F9C-465B-47DA-92B6-32D7715914AF}"/>
    <cellStyle name="Millares [0] 4 7 2 2 2" xfId="9929" xr:uid="{AC7640FB-2D4B-433A-A11E-00D05D6223EE}"/>
    <cellStyle name="Millares [0] 4 7 2 3" xfId="7289" xr:uid="{9A5069B8-3728-41C7-AF3C-303F2B138F78}"/>
    <cellStyle name="Millares [0] 4 7 3" xfId="3329" xr:uid="{940A9392-F2D7-4748-ACEB-00151FBAEC20}"/>
    <cellStyle name="Millares [0] 4 7 3 2" xfId="8609" xr:uid="{09DF37C6-85E9-4FE7-8EC9-21D13A21EBE1}"/>
    <cellStyle name="Millares [0] 4 7 4" xfId="5969" xr:uid="{BF844CCD-13E5-43DD-9EE8-C63BF8B869F3}"/>
    <cellStyle name="Millares [0] 4 8" xfId="1348" xr:uid="{EF02B774-937A-4560-BC27-B8C88F685883}"/>
    <cellStyle name="Millares [0] 4 8 2" xfId="3989" xr:uid="{45FB0C9F-3EFD-4A5A-A685-8546CE80C5A9}"/>
    <cellStyle name="Millares [0] 4 8 2 2" xfId="9269" xr:uid="{EA5CDDF4-73BD-422D-BF8B-7BB983BF6F72}"/>
    <cellStyle name="Millares [0] 4 8 3" xfId="6629" xr:uid="{7EB59861-A4D1-4D98-9A1C-49A924B9A988}"/>
    <cellStyle name="Millares [0] 4 9" xfId="2669" xr:uid="{93E2538F-957B-492A-BF44-831DF5DA0684}"/>
    <cellStyle name="Millares [0] 4 9 2" xfId="7949" xr:uid="{6B5D5740-2EC9-4539-8A57-822FEFD84783}"/>
    <cellStyle name="Millares [0] 5" xfId="34" xr:uid="{F5BCA820-E26D-491F-A09C-79CA56F001A6}"/>
    <cellStyle name="Millares [0] 5 2" xfId="85" xr:uid="{4FF099D6-3ACE-49EF-9916-EA1318B2C038}"/>
    <cellStyle name="Millares [0] 5 2 2" xfId="197" xr:uid="{11A83537-5C0F-4F6B-8F94-B233C7831B04}"/>
    <cellStyle name="Millares [0] 5 2 2 2" xfId="527" xr:uid="{F4B5B9D1-FC46-4F21-8CCA-E06A7C895C80}"/>
    <cellStyle name="Millares [0] 5 2 2 2 2" xfId="1187" xr:uid="{1BA0FE64-6423-4CE9-BAF2-8BD8CB08C7D8}"/>
    <cellStyle name="Millares [0] 5 2 2 2 2 2" xfId="2508" xr:uid="{AD95BDDE-7968-4C10-93E8-EBFB66146D12}"/>
    <cellStyle name="Millares [0] 5 2 2 2 2 2 2" xfId="5149" xr:uid="{51F96001-035C-4363-B006-477E143C008A}"/>
    <cellStyle name="Millares [0] 5 2 2 2 2 2 2 2" xfId="10429" xr:uid="{6787E31E-51AF-44C6-A4DC-8168F447DC34}"/>
    <cellStyle name="Millares [0] 5 2 2 2 2 2 3" xfId="7789" xr:uid="{C381B0B6-17DB-49E8-95FC-583321051B1A}"/>
    <cellStyle name="Millares [0] 5 2 2 2 2 3" xfId="3829" xr:uid="{BC798664-C0E9-4687-963C-F8DD4E93FB39}"/>
    <cellStyle name="Millares [0] 5 2 2 2 2 3 2" xfId="9109" xr:uid="{888B950A-7638-4991-942D-09A885C27863}"/>
    <cellStyle name="Millares [0] 5 2 2 2 2 4" xfId="6469" xr:uid="{5EA20CC5-E0A5-48EC-8496-B244571A7DA9}"/>
    <cellStyle name="Millares [0] 5 2 2 2 3" xfId="1848" xr:uid="{E9096A36-EB51-4BB9-9E57-4F098BB9341E}"/>
    <cellStyle name="Millares [0] 5 2 2 2 3 2" xfId="4489" xr:uid="{118AB03A-77EC-4771-8780-7F5EBE36EB3D}"/>
    <cellStyle name="Millares [0] 5 2 2 2 3 2 2" xfId="9769" xr:uid="{8AC08BD5-35DB-4D92-A5F0-485D38215D0B}"/>
    <cellStyle name="Millares [0] 5 2 2 2 3 3" xfId="7129" xr:uid="{6E9517A2-D4FB-4F26-8EFF-DE25E9BA6CBB}"/>
    <cellStyle name="Millares [0] 5 2 2 2 4" xfId="3169" xr:uid="{FD38795A-6A1C-4520-9D3C-A1B307358E35}"/>
    <cellStyle name="Millares [0] 5 2 2 2 4 2" xfId="8449" xr:uid="{E2F3B870-02A5-4F10-A96E-AB72BF4A2BDA}"/>
    <cellStyle name="Millares [0] 5 2 2 2 5" xfId="5809" xr:uid="{3255C6B3-A19B-45EE-A5AF-0D0684A5B4F3}"/>
    <cellStyle name="Millares [0] 5 2 2 3" xfId="858" xr:uid="{6021DF60-1AA5-445D-962E-B251236BFAD1}"/>
    <cellStyle name="Millares [0] 5 2 2 3 2" xfId="2179" xr:uid="{9BD0103C-3A0B-47FA-98AD-8FE34BD9D320}"/>
    <cellStyle name="Millares [0] 5 2 2 3 2 2" xfId="4820" xr:uid="{EE6AC080-F961-4DAB-87ED-C6A4C82413C4}"/>
    <cellStyle name="Millares [0] 5 2 2 3 2 2 2" xfId="10100" xr:uid="{7664E7EC-8CA9-4833-8305-F0CA404C0B3A}"/>
    <cellStyle name="Millares [0] 5 2 2 3 2 3" xfId="7460" xr:uid="{5208166C-0AD6-4630-A41F-642B21E5349C}"/>
    <cellStyle name="Millares [0] 5 2 2 3 3" xfId="3500" xr:uid="{D658BAAA-F047-414A-B51C-9B6DA36D28C0}"/>
    <cellStyle name="Millares [0] 5 2 2 3 3 2" xfId="8780" xr:uid="{5F751521-5F1E-4099-99B1-970CF5D06129}"/>
    <cellStyle name="Millares [0] 5 2 2 3 4" xfId="6140" xr:uid="{491E0DF0-4AD7-4B78-90F8-03E75735FF6B}"/>
    <cellStyle name="Millares [0] 5 2 2 4" xfId="1519" xr:uid="{13272924-C839-4259-B4F0-10FBEB180145}"/>
    <cellStyle name="Millares [0] 5 2 2 4 2" xfId="4160" xr:uid="{60761606-599E-4D36-8163-2F862AA7A918}"/>
    <cellStyle name="Millares [0] 5 2 2 4 2 2" xfId="9440" xr:uid="{3B752DC1-22DA-4FEF-BE8A-CC70C9F0E14C}"/>
    <cellStyle name="Millares [0] 5 2 2 4 3" xfId="6800" xr:uid="{11FD3556-2EC6-40DD-9EA5-1D6B53E9FBBB}"/>
    <cellStyle name="Millares [0] 5 2 2 5" xfId="2840" xr:uid="{4CB8B3F7-3956-4669-B6BB-EFF19DDACAEB}"/>
    <cellStyle name="Millares [0] 5 2 2 5 2" xfId="8120" xr:uid="{67B85FBC-B524-4162-A1C6-877AA16D651C}"/>
    <cellStyle name="Millares [0] 5 2 2 6" xfId="5480" xr:uid="{12F88366-D616-490D-AE5A-578473BA5F4E}"/>
    <cellStyle name="Millares [0] 5 2 3" xfId="307" xr:uid="{60153EC4-99F7-424C-BC7A-DD7E7720A68D}"/>
    <cellStyle name="Millares [0] 5 2 3 2" xfId="637" xr:uid="{7C1067BF-BDF5-480E-B7B6-5A56263ABEE3}"/>
    <cellStyle name="Millares [0] 5 2 3 2 2" xfId="1297" xr:uid="{2AFE9D98-8551-49C7-9476-2753B7BF0369}"/>
    <cellStyle name="Millares [0] 5 2 3 2 2 2" xfId="2618" xr:uid="{5B94AE94-A1A2-40EA-AA4E-552F20FA52AB}"/>
    <cellStyle name="Millares [0] 5 2 3 2 2 2 2" xfId="5259" xr:uid="{C994732E-F229-4B44-BC41-F81594742D6F}"/>
    <cellStyle name="Millares [0] 5 2 3 2 2 2 2 2" xfId="10539" xr:uid="{698141D7-C800-4351-B391-4C43FA1488A6}"/>
    <cellStyle name="Millares [0] 5 2 3 2 2 2 3" xfId="7899" xr:uid="{A02F4FC6-59A3-4FC8-9E7B-752B271896F8}"/>
    <cellStyle name="Millares [0] 5 2 3 2 2 3" xfId="3939" xr:uid="{FB37F4D7-12CC-4697-9CFB-BFFAED09BFAE}"/>
    <cellStyle name="Millares [0] 5 2 3 2 2 3 2" xfId="9219" xr:uid="{A1E075C3-7FB1-4677-8B17-DAA1672F0176}"/>
    <cellStyle name="Millares [0] 5 2 3 2 2 4" xfId="6579" xr:uid="{CCA5123C-9658-407A-85CA-D08DEBF0D7E0}"/>
    <cellStyle name="Millares [0] 5 2 3 2 3" xfId="1958" xr:uid="{663EFF51-0420-4C8F-8416-2E43D1CCF6DE}"/>
    <cellStyle name="Millares [0] 5 2 3 2 3 2" xfId="4599" xr:uid="{10F0B8D8-8CD7-4C87-9573-2C18482BC4D7}"/>
    <cellStyle name="Millares [0] 5 2 3 2 3 2 2" xfId="9879" xr:uid="{61B1688B-F699-46FA-BD2F-A081F18AF5A8}"/>
    <cellStyle name="Millares [0] 5 2 3 2 3 3" xfId="7239" xr:uid="{A693288B-F787-4F34-AF5F-8B6C1CBE113C}"/>
    <cellStyle name="Millares [0] 5 2 3 2 4" xfId="3279" xr:uid="{E1F27464-6AF5-4759-81FB-1C5CF5E82BAA}"/>
    <cellStyle name="Millares [0] 5 2 3 2 4 2" xfId="8559" xr:uid="{65053AAE-ED57-43AB-A83F-451F55588DC3}"/>
    <cellStyle name="Millares [0] 5 2 3 2 5" xfId="5919" xr:uid="{8D3E86FC-18B8-49CF-AC81-64EBF6393CEC}"/>
    <cellStyle name="Millares [0] 5 2 3 3" xfId="968" xr:uid="{2BB52D78-438C-45B3-AA21-884BB78C3565}"/>
    <cellStyle name="Millares [0] 5 2 3 3 2" xfId="2289" xr:uid="{46C82DF6-97D9-4631-A561-6BA1DED26D58}"/>
    <cellStyle name="Millares [0] 5 2 3 3 2 2" xfId="4930" xr:uid="{DC20ACC9-4E70-48D5-94BB-6ACE5B97D120}"/>
    <cellStyle name="Millares [0] 5 2 3 3 2 2 2" xfId="10210" xr:uid="{51D6527B-A53C-4898-B3D9-6EB7A9247A8F}"/>
    <cellStyle name="Millares [0] 5 2 3 3 2 3" xfId="7570" xr:uid="{93B10FB0-F1CA-4257-86B0-0F4FCDF8AD6B}"/>
    <cellStyle name="Millares [0] 5 2 3 3 3" xfId="3610" xr:uid="{384E9FF7-4F42-47FF-AD3B-01948DEDB417}"/>
    <cellStyle name="Millares [0] 5 2 3 3 3 2" xfId="8890" xr:uid="{9FA66EC6-9908-4166-93C0-56CAA97EEC44}"/>
    <cellStyle name="Millares [0] 5 2 3 3 4" xfId="6250" xr:uid="{3E09C58B-26D0-4867-9FB0-3CF08684299D}"/>
    <cellStyle name="Millares [0] 5 2 3 4" xfId="1629" xr:uid="{58AF45E1-C9ED-45C7-A965-D232A562157B}"/>
    <cellStyle name="Millares [0] 5 2 3 4 2" xfId="4270" xr:uid="{8C659F09-8D36-49E0-BB7B-9896DDBC50D2}"/>
    <cellStyle name="Millares [0] 5 2 3 4 2 2" xfId="9550" xr:uid="{C19314AA-4CA6-4514-9796-AC4C32890E2C}"/>
    <cellStyle name="Millares [0] 5 2 3 4 3" xfId="6910" xr:uid="{66EFE64B-02DA-4343-8362-AA07CF963A87}"/>
    <cellStyle name="Millares [0] 5 2 3 5" xfId="2950" xr:uid="{91210CAC-ED17-433C-B1BD-8494A0CD0EFA}"/>
    <cellStyle name="Millares [0] 5 2 3 5 2" xfId="8230" xr:uid="{FF6ABC86-D1CD-4044-924F-D3FF06AC100D}"/>
    <cellStyle name="Millares [0] 5 2 3 6" xfId="5590" xr:uid="{B2205C79-D77E-4BA6-A8D1-373B99D1E915}"/>
    <cellStyle name="Millares [0] 5 2 4" xfId="416" xr:uid="{C83341DC-4B90-4D75-B606-59ADE7110338}"/>
    <cellStyle name="Millares [0] 5 2 4 2" xfId="1077" xr:uid="{4BE87E55-5608-4075-BC13-7087D3CCC4B9}"/>
    <cellStyle name="Millares [0] 5 2 4 2 2" xfId="2398" xr:uid="{773A68A3-EF61-4137-910B-02DBEA72A3AE}"/>
    <cellStyle name="Millares [0] 5 2 4 2 2 2" xfId="5039" xr:uid="{ABC426FE-21EC-4848-86C8-D3ABBCDE6215}"/>
    <cellStyle name="Millares [0] 5 2 4 2 2 2 2" xfId="10319" xr:uid="{9E2B2B18-ED55-4301-8125-B48AA2950510}"/>
    <cellStyle name="Millares [0] 5 2 4 2 2 3" xfId="7679" xr:uid="{0FEB5082-E366-4887-9B92-9063D0D86053}"/>
    <cellStyle name="Millares [0] 5 2 4 2 3" xfId="3719" xr:uid="{5C825E78-9B52-41AF-92B0-8380957746B0}"/>
    <cellStyle name="Millares [0] 5 2 4 2 3 2" xfId="8999" xr:uid="{DCD632F7-33A5-4798-8D0C-D8C9CBE37D1D}"/>
    <cellStyle name="Millares [0] 5 2 4 2 4" xfId="6359" xr:uid="{B4E7847C-2F7E-4E34-9E59-5F0E58D9AEC4}"/>
    <cellStyle name="Millares [0] 5 2 4 3" xfId="1738" xr:uid="{54165AE5-7F86-4F7D-B18B-ADF8984F1F1C}"/>
    <cellStyle name="Millares [0] 5 2 4 3 2" xfId="4379" xr:uid="{237981E0-5772-4AA4-94C7-9F91F74DEB97}"/>
    <cellStyle name="Millares [0] 5 2 4 3 2 2" xfId="9659" xr:uid="{EBB5DCB7-19DC-420D-84BC-E642D4D919FB}"/>
    <cellStyle name="Millares [0] 5 2 4 3 3" xfId="7019" xr:uid="{66F9DB04-9DE1-4FEF-BBAA-42E11FEA5C25}"/>
    <cellStyle name="Millares [0] 5 2 4 4" xfId="3059" xr:uid="{25FC7A8C-3332-41C5-873F-B378F044AA3E}"/>
    <cellStyle name="Millares [0] 5 2 4 4 2" xfId="8339" xr:uid="{D292592C-9285-4A21-93E9-23F27DB64EB3}"/>
    <cellStyle name="Millares [0] 5 2 4 5" xfId="5699" xr:uid="{D0410F1C-0560-430B-A358-73C03ABB26B9}"/>
    <cellStyle name="Millares [0] 5 2 5" xfId="748" xr:uid="{0E9AA963-8AD4-498B-BC10-4BA1CA637D68}"/>
    <cellStyle name="Millares [0] 5 2 5 2" xfId="2069" xr:uid="{D2B92E35-5278-4F0B-B4CF-06F4F4601CF7}"/>
    <cellStyle name="Millares [0] 5 2 5 2 2" xfId="4710" xr:uid="{AE18885E-C626-4D60-8A43-887C545227A7}"/>
    <cellStyle name="Millares [0] 5 2 5 2 2 2" xfId="9990" xr:uid="{80802563-7177-4035-BB51-0386B3DF4649}"/>
    <cellStyle name="Millares [0] 5 2 5 2 3" xfId="7350" xr:uid="{4A48B7B4-EF10-4EEE-B65E-3AE7A4149605}"/>
    <cellStyle name="Millares [0] 5 2 5 3" xfId="3390" xr:uid="{97650E91-EE6A-4E34-8AEA-D492F22F9EF5}"/>
    <cellStyle name="Millares [0] 5 2 5 3 2" xfId="8670" xr:uid="{8888967B-9EDF-40F5-96D0-5F6443D54CD3}"/>
    <cellStyle name="Millares [0] 5 2 5 4" xfId="6030" xr:uid="{E6200FEB-613C-4252-8779-2625F4AB750C}"/>
    <cellStyle name="Millares [0] 5 2 6" xfId="1409" xr:uid="{172B3BC4-E3C4-49EA-A939-D014B3FBE7D8}"/>
    <cellStyle name="Millares [0] 5 2 6 2" xfId="4050" xr:uid="{A1E891F1-709C-4F4C-9638-E2D582A47138}"/>
    <cellStyle name="Millares [0] 5 2 6 2 2" xfId="9330" xr:uid="{8681050E-D242-46AD-A9DB-7D6AAF9AC7A6}"/>
    <cellStyle name="Millares [0] 5 2 6 3" xfId="6690" xr:uid="{2EDB0488-8890-403B-86DB-9A073E56CAFA}"/>
    <cellStyle name="Millares [0] 5 2 7" xfId="2730" xr:uid="{803934AC-1A65-450E-9F93-D8B91F043D35}"/>
    <cellStyle name="Millares [0] 5 2 7 2" xfId="8010" xr:uid="{72445C7B-B5C6-4CDD-AD18-2EA53E4116A1}"/>
    <cellStyle name="Millares [0] 5 2 8" xfId="5370" xr:uid="{BE91CF56-B030-4599-B97E-C2693B3F5D4C}"/>
    <cellStyle name="Millares [0] 5 3" xfId="146" xr:uid="{75FEF986-3568-4DFA-9A25-DD0DA8251788}"/>
    <cellStyle name="Millares [0] 5 3 2" xfId="476" xr:uid="{51DD0EBE-205C-4DAC-B126-0C5B0255BE0D}"/>
    <cellStyle name="Millares [0] 5 3 2 2" xfId="1136" xr:uid="{2F77705F-0B3E-46EC-89D6-40B85EA3D617}"/>
    <cellStyle name="Millares [0] 5 3 2 2 2" xfId="2457" xr:uid="{662C34C3-0AC3-4A21-8527-F65CF4DD62DD}"/>
    <cellStyle name="Millares [0] 5 3 2 2 2 2" xfId="5098" xr:uid="{D2D54487-40D6-4F5E-9ACC-037E5BD046A9}"/>
    <cellStyle name="Millares [0] 5 3 2 2 2 2 2" xfId="10378" xr:uid="{C9DC4A04-FDA8-4331-AE1F-DF06E7AACCB0}"/>
    <cellStyle name="Millares [0] 5 3 2 2 2 3" xfId="7738" xr:uid="{22AC1D08-A529-4B49-B6BF-19E767B4A508}"/>
    <cellStyle name="Millares [0] 5 3 2 2 3" xfId="3778" xr:uid="{90FE2080-F086-4D39-9057-C1182BB7FFF5}"/>
    <cellStyle name="Millares [0] 5 3 2 2 3 2" xfId="9058" xr:uid="{3DF42043-446A-4D91-AD0A-DF9334F83A00}"/>
    <cellStyle name="Millares [0] 5 3 2 2 4" xfId="6418" xr:uid="{9D382588-5A28-4C70-8539-9860091439BF}"/>
    <cellStyle name="Millares [0] 5 3 2 3" xfId="1797" xr:uid="{8D396A70-A13D-420E-8E72-80D24505C67C}"/>
    <cellStyle name="Millares [0] 5 3 2 3 2" xfId="4438" xr:uid="{69D33C36-1FCF-4997-9997-D63F169BD7D2}"/>
    <cellStyle name="Millares [0] 5 3 2 3 2 2" xfId="9718" xr:uid="{678C2F78-077E-4CA4-AC42-5DE8B5D26F56}"/>
    <cellStyle name="Millares [0] 5 3 2 3 3" xfId="7078" xr:uid="{3292DFA1-661D-46C8-A9EE-D434BBF7E197}"/>
    <cellStyle name="Millares [0] 5 3 2 4" xfId="3118" xr:uid="{F2A2079C-3A0B-440B-8C88-A3E36B544372}"/>
    <cellStyle name="Millares [0] 5 3 2 4 2" xfId="8398" xr:uid="{00CB0B3C-397B-4CCC-83BF-7E1B9669AE84}"/>
    <cellStyle name="Millares [0] 5 3 2 5" xfId="5758" xr:uid="{5DD4CD70-FBCF-4891-B5B7-179CF95F2237}"/>
    <cellStyle name="Millares [0] 5 3 3" xfId="807" xr:uid="{87B9C9A7-172B-42B9-A48E-F6ACFB02318E}"/>
    <cellStyle name="Millares [0] 5 3 3 2" xfId="2128" xr:uid="{6085B4B4-46F4-4556-9C97-F0F9CAF62E22}"/>
    <cellStyle name="Millares [0] 5 3 3 2 2" xfId="4769" xr:uid="{02A2D6BF-3FBF-4623-AEAD-F1E435D1AEF1}"/>
    <cellStyle name="Millares [0] 5 3 3 2 2 2" xfId="10049" xr:uid="{69A3DC44-32CD-451C-941F-3C08DAA7DDE2}"/>
    <cellStyle name="Millares [0] 5 3 3 2 3" xfId="7409" xr:uid="{898A510E-2E2C-46C7-8677-335A27C65053}"/>
    <cellStyle name="Millares [0] 5 3 3 3" xfId="3449" xr:uid="{1F0A0DE2-7F2B-4751-847F-EB3BD0D27648}"/>
    <cellStyle name="Millares [0] 5 3 3 3 2" xfId="8729" xr:uid="{13A0C64C-AF3B-4355-BF2D-22831C094A2B}"/>
    <cellStyle name="Millares [0] 5 3 3 4" xfId="6089" xr:uid="{46A15D72-2613-4269-ACB5-4314050382E4}"/>
    <cellStyle name="Millares [0] 5 3 4" xfId="1468" xr:uid="{1CCC0492-E44D-4CD2-8EAD-A209E83B1EBB}"/>
    <cellStyle name="Millares [0] 5 3 4 2" xfId="4109" xr:uid="{8A740D0B-894F-4EE0-9877-B7B60FAFB6E5}"/>
    <cellStyle name="Millares [0] 5 3 4 2 2" xfId="9389" xr:uid="{9ADB738C-ED64-4093-A16A-E855F0996B2A}"/>
    <cellStyle name="Millares [0] 5 3 4 3" xfId="6749" xr:uid="{422FC038-EEF8-4D0E-9901-52AF9D27358A}"/>
    <cellStyle name="Millares [0] 5 3 5" xfId="2789" xr:uid="{F52F4EB8-2AF1-462E-8FEA-F0791746E036}"/>
    <cellStyle name="Millares [0] 5 3 5 2" xfId="8069" xr:uid="{ABB09A49-830A-4682-85F2-DA503B74E32B}"/>
    <cellStyle name="Millares [0] 5 3 6" xfId="5429" xr:uid="{24A9919E-3C07-4EAC-95B9-7A3FBC858507}"/>
    <cellStyle name="Millares [0] 5 4" xfId="256" xr:uid="{095B30BF-FDEE-4619-8BD0-D667BC616213}"/>
    <cellStyle name="Millares [0] 5 4 2" xfId="586" xr:uid="{BCAA679C-AF80-4C43-90BC-E8D492CCB948}"/>
    <cellStyle name="Millares [0] 5 4 2 2" xfId="1246" xr:uid="{8FEDC976-1197-488F-B1A9-316CA9986800}"/>
    <cellStyle name="Millares [0] 5 4 2 2 2" xfId="2567" xr:uid="{DB5172AB-D987-4DBE-B960-7519C810D418}"/>
    <cellStyle name="Millares [0] 5 4 2 2 2 2" xfId="5208" xr:uid="{3668AD2D-7E48-4E43-AFD2-53B57A3CC5F4}"/>
    <cellStyle name="Millares [0] 5 4 2 2 2 2 2" xfId="10488" xr:uid="{EACEEF5A-6546-484E-AC73-FCF05077FA4F}"/>
    <cellStyle name="Millares [0] 5 4 2 2 2 3" xfId="7848" xr:uid="{4FE0FE24-2EB1-4EAC-9010-5761382F99C6}"/>
    <cellStyle name="Millares [0] 5 4 2 2 3" xfId="3888" xr:uid="{02A02267-CF1B-4044-877D-D95FCE68EC88}"/>
    <cellStyle name="Millares [0] 5 4 2 2 3 2" xfId="9168" xr:uid="{5FC750C0-CFF4-42BB-9C75-6D5D44A7F0A7}"/>
    <cellStyle name="Millares [0] 5 4 2 2 4" xfId="6528" xr:uid="{A437E907-7E78-4D21-AC66-E622FCC4D14A}"/>
    <cellStyle name="Millares [0] 5 4 2 3" xfId="1907" xr:uid="{82A8F530-5570-44CC-A96D-535593247B78}"/>
    <cellStyle name="Millares [0] 5 4 2 3 2" xfId="4548" xr:uid="{E8E5C153-F04E-46BE-9C35-F853D19C9712}"/>
    <cellStyle name="Millares [0] 5 4 2 3 2 2" xfId="9828" xr:uid="{053285A7-02DC-4E10-9D2F-2CCDC78CAA43}"/>
    <cellStyle name="Millares [0] 5 4 2 3 3" xfId="7188" xr:uid="{66865B2B-398B-4E3B-A60B-CD66DE4D2A92}"/>
    <cellStyle name="Millares [0] 5 4 2 4" xfId="3228" xr:uid="{6E496930-53CF-4A50-A8B8-FE35AFDE3F6C}"/>
    <cellStyle name="Millares [0] 5 4 2 4 2" xfId="8508" xr:uid="{565FE173-EE22-41EF-AF9A-F0AD1BB7FB2E}"/>
    <cellStyle name="Millares [0] 5 4 2 5" xfId="5868" xr:uid="{5F38530E-C7FB-435E-A2E3-79685951A217}"/>
    <cellStyle name="Millares [0] 5 4 3" xfId="917" xr:uid="{1AC1DEDD-A8F1-4E22-AB77-129DD477223D}"/>
    <cellStyle name="Millares [0] 5 4 3 2" xfId="2238" xr:uid="{97D06949-0814-4C16-86DC-66CA5C56506C}"/>
    <cellStyle name="Millares [0] 5 4 3 2 2" xfId="4879" xr:uid="{AFBD4ADD-9368-4CFE-989A-D5251C453E8F}"/>
    <cellStyle name="Millares [0] 5 4 3 2 2 2" xfId="10159" xr:uid="{7F27A241-8078-4620-96F2-5735447418DD}"/>
    <cellStyle name="Millares [0] 5 4 3 2 3" xfId="7519" xr:uid="{85C1184E-AAF7-49E5-9DC4-04F5106186D1}"/>
    <cellStyle name="Millares [0] 5 4 3 3" xfId="3559" xr:uid="{826297E0-FC0E-4738-8575-ED33CB49FDC5}"/>
    <cellStyle name="Millares [0] 5 4 3 3 2" xfId="8839" xr:uid="{8EA0E5AB-D5E2-4172-A3C5-568032AE2215}"/>
    <cellStyle name="Millares [0] 5 4 3 4" xfId="6199" xr:uid="{3B5E5C83-61BC-4B39-A405-554A362F0141}"/>
    <cellStyle name="Millares [0] 5 4 4" xfId="1578" xr:uid="{1A9A147E-FE8A-438E-9016-75839E7CD8EC}"/>
    <cellStyle name="Millares [0] 5 4 4 2" xfId="4219" xr:uid="{1781947D-5AB5-414B-957F-609886E6515D}"/>
    <cellStyle name="Millares [0] 5 4 4 2 2" xfId="9499" xr:uid="{97BEF46B-4E4F-4F74-95E4-F2F880D6462C}"/>
    <cellStyle name="Millares [0] 5 4 4 3" xfId="6859" xr:uid="{C9F5ADB6-9F36-4B53-B4A0-18603F10C6A4}"/>
    <cellStyle name="Millares [0] 5 4 5" xfId="2899" xr:uid="{7062801D-3F62-4D77-8227-C83F07173B4C}"/>
    <cellStyle name="Millares [0] 5 4 5 2" xfId="8179" xr:uid="{CB9486A0-E5D6-4140-A253-297296A1E7C4}"/>
    <cellStyle name="Millares [0] 5 4 6" xfId="5539" xr:uid="{8DEB7351-5F69-48C2-B4E4-FCD525426968}"/>
    <cellStyle name="Millares [0] 5 5" xfId="365" xr:uid="{25C1FA5B-930C-48DC-9851-CC2C87ECF54F}"/>
    <cellStyle name="Millares [0] 5 5 2" xfId="1026" xr:uid="{8548113A-4800-496C-A036-03BDFED15F98}"/>
    <cellStyle name="Millares [0] 5 5 2 2" xfId="2347" xr:uid="{30B5AF45-3EF7-416D-8306-6BA7DD4420E2}"/>
    <cellStyle name="Millares [0] 5 5 2 2 2" xfId="4988" xr:uid="{B88EA7EE-92FF-44E1-AADD-E1B3B232762D}"/>
    <cellStyle name="Millares [0] 5 5 2 2 2 2" xfId="10268" xr:uid="{85241B78-3EAE-44C5-8576-91A65F74A6A1}"/>
    <cellStyle name="Millares [0] 5 5 2 2 3" xfId="7628" xr:uid="{7160C2A9-DB0F-442A-8194-F2C820193072}"/>
    <cellStyle name="Millares [0] 5 5 2 3" xfId="3668" xr:uid="{31F31533-B733-4198-963E-63B1D0E04383}"/>
    <cellStyle name="Millares [0] 5 5 2 3 2" xfId="8948" xr:uid="{C6C3FD0B-F164-42A0-8B4A-76899232B1AC}"/>
    <cellStyle name="Millares [0] 5 5 2 4" xfId="6308" xr:uid="{8AC64743-C68F-4812-9C2B-D498804F8A27}"/>
    <cellStyle name="Millares [0] 5 5 3" xfId="1687" xr:uid="{7822F7AB-5214-4B70-896E-FC79F9448BD5}"/>
    <cellStyle name="Millares [0] 5 5 3 2" xfId="4328" xr:uid="{036FD924-B9CE-4150-A6B7-2848FE7A24DA}"/>
    <cellStyle name="Millares [0] 5 5 3 2 2" xfId="9608" xr:uid="{4C7AE0FF-4839-4427-9D36-F2EEBFF0C94A}"/>
    <cellStyle name="Millares [0] 5 5 3 3" xfId="6968" xr:uid="{F9A2773F-249A-40C8-98B3-17B819FA13DF}"/>
    <cellStyle name="Millares [0] 5 5 4" xfId="3008" xr:uid="{AD67ADB8-A41F-4010-8F1C-8AC71B9BA7A9}"/>
    <cellStyle name="Millares [0] 5 5 4 2" xfId="8288" xr:uid="{E9B759EE-0922-4308-B9E6-5B8935A20323}"/>
    <cellStyle name="Millares [0] 5 5 5" xfId="5648" xr:uid="{BDED3E92-3FDC-4A16-BFE8-212691721A7D}"/>
    <cellStyle name="Millares [0] 5 6" xfId="697" xr:uid="{D2F2A585-0234-4478-8553-6B12E8E9DABB}"/>
    <cellStyle name="Millares [0] 5 6 2" xfId="2018" xr:uid="{873B7AA5-2613-4053-8EDD-06764AEAF169}"/>
    <cellStyle name="Millares [0] 5 6 2 2" xfId="4659" xr:uid="{5CFF2FE4-CE25-4697-88CD-01428DCA780C}"/>
    <cellStyle name="Millares [0] 5 6 2 2 2" xfId="9939" xr:uid="{9F0D12BD-5052-4E90-92F7-F65584E2471D}"/>
    <cellStyle name="Millares [0] 5 6 2 3" xfId="7299" xr:uid="{D2BB4D30-AA8C-4418-8DA6-E87BBA9D1B5A}"/>
    <cellStyle name="Millares [0] 5 6 3" xfId="3339" xr:uid="{BD0EECC9-8E3D-42C3-A891-DA1BB37D3AE2}"/>
    <cellStyle name="Millares [0] 5 6 3 2" xfId="8619" xr:uid="{8B1CA556-C399-44A5-B9B0-23D78B23A6AB}"/>
    <cellStyle name="Millares [0] 5 6 4" xfId="5979" xr:uid="{E49D57A0-E02E-46E7-BD03-EAC5B8FEC3B5}"/>
    <cellStyle name="Millares [0] 5 7" xfId="1358" xr:uid="{4659870A-467D-4DA4-947C-21EC8A1F9A95}"/>
    <cellStyle name="Millares [0] 5 7 2" xfId="3999" xr:uid="{21FB044E-1F48-4084-AC44-8D0DE1BEB0BA}"/>
    <cellStyle name="Millares [0] 5 7 2 2" xfId="9279" xr:uid="{95F2EB74-D738-449A-B1E3-45D9E6656832}"/>
    <cellStyle name="Millares [0] 5 7 3" xfId="6639" xr:uid="{C6B3CFA5-B189-40CB-9189-9B96AD6FDC89}"/>
    <cellStyle name="Millares [0] 5 8" xfId="2679" xr:uid="{C724DBBA-8DBF-4BD9-B511-5B7EB27508F8}"/>
    <cellStyle name="Millares [0] 5 8 2" xfId="7959" xr:uid="{46560302-338A-43BF-AB11-801DBE2CBC17}"/>
    <cellStyle name="Millares [0] 5 9" xfId="5319" xr:uid="{3F37C940-A827-4575-99D4-233B5484AB5D}"/>
    <cellStyle name="Millares [0] 6" xfId="61" xr:uid="{294B7DF4-D19D-400C-B786-D9D6A78DB07D}"/>
    <cellStyle name="Millares [0] 6 2" xfId="173" xr:uid="{9A749257-CD75-484C-9B63-485C03F4CC16}"/>
    <cellStyle name="Millares [0] 6 2 2" xfId="503" xr:uid="{36D6CD8A-C09E-4603-8874-5F4A65E11394}"/>
    <cellStyle name="Millares [0] 6 2 2 2" xfId="1163" xr:uid="{AC378D87-5E04-4878-B1F6-096CDCC29AF1}"/>
    <cellStyle name="Millares [0] 6 2 2 2 2" xfId="2484" xr:uid="{B42DCC8B-FB4B-4C88-8AA4-6B6C74A468C3}"/>
    <cellStyle name="Millares [0] 6 2 2 2 2 2" xfId="5125" xr:uid="{36E131A0-605D-4366-9D16-07F5BE0FA81E}"/>
    <cellStyle name="Millares [0] 6 2 2 2 2 2 2" xfId="10405" xr:uid="{92CD1019-711B-4FBB-8A29-5F4657F22ECB}"/>
    <cellStyle name="Millares [0] 6 2 2 2 2 3" xfId="7765" xr:uid="{CE00220E-9E9E-4D66-8D40-28D362462D80}"/>
    <cellStyle name="Millares [0] 6 2 2 2 3" xfId="3805" xr:uid="{43633E64-B21B-49AA-9929-C861110DBCF4}"/>
    <cellStyle name="Millares [0] 6 2 2 2 3 2" xfId="9085" xr:uid="{38D06811-3E89-4524-8F8B-2A6F50C7A5F3}"/>
    <cellStyle name="Millares [0] 6 2 2 2 4" xfId="6445" xr:uid="{56715AF4-1633-41AA-8E86-41E9A32510B6}"/>
    <cellStyle name="Millares [0] 6 2 2 3" xfId="1824" xr:uid="{A44CC374-7A7B-450B-8056-B3E70BA3982D}"/>
    <cellStyle name="Millares [0] 6 2 2 3 2" xfId="4465" xr:uid="{73BB4944-60FB-4007-B513-3D3005116544}"/>
    <cellStyle name="Millares [0] 6 2 2 3 2 2" xfId="9745" xr:uid="{16386E1E-D654-4A9E-BACF-1195AA0407B5}"/>
    <cellStyle name="Millares [0] 6 2 2 3 3" xfId="7105" xr:uid="{DAA8D9AE-8570-41B3-AB27-2E2AC95FDA45}"/>
    <cellStyle name="Millares [0] 6 2 2 4" xfId="3145" xr:uid="{27261E6B-987F-4EAC-9FE1-B9830B69B247}"/>
    <cellStyle name="Millares [0] 6 2 2 4 2" xfId="8425" xr:uid="{D51B3B83-C185-4706-9E00-33F145094BAC}"/>
    <cellStyle name="Millares [0] 6 2 2 5" xfId="5785" xr:uid="{EDDD9D5C-B622-42B1-A1EE-EFCAC11ED59D}"/>
    <cellStyle name="Millares [0] 6 2 3" xfId="834" xr:uid="{E87DD842-2DFC-4453-9391-5024B2910F1E}"/>
    <cellStyle name="Millares [0] 6 2 3 2" xfId="2155" xr:uid="{06B6674A-B19D-412E-8CAA-B48F10F89779}"/>
    <cellStyle name="Millares [0] 6 2 3 2 2" xfId="4796" xr:uid="{92C7CB91-B095-4773-8331-C0CCE3C46D48}"/>
    <cellStyle name="Millares [0] 6 2 3 2 2 2" xfId="10076" xr:uid="{48C9575F-7EE5-450F-94E3-243B42828F85}"/>
    <cellStyle name="Millares [0] 6 2 3 2 3" xfId="7436" xr:uid="{97A07DD4-01FC-466E-A4C1-ACC69E1D24ED}"/>
    <cellStyle name="Millares [0] 6 2 3 3" xfId="3476" xr:uid="{9A74B9D3-DF83-42BE-892A-DF75E4B11A9F}"/>
    <cellStyle name="Millares [0] 6 2 3 3 2" xfId="8756" xr:uid="{EFC75D30-FA3B-4122-AD4C-C6B67E01751D}"/>
    <cellStyle name="Millares [0] 6 2 3 4" xfId="6116" xr:uid="{C92FFF2B-75CB-4602-9F81-1B1137A62DDC}"/>
    <cellStyle name="Millares [0] 6 2 4" xfId="1495" xr:uid="{3C017B80-D22E-4C55-9A8C-9A4B68FC7D59}"/>
    <cellStyle name="Millares [0] 6 2 4 2" xfId="4136" xr:uid="{B5985BC7-1446-4DF9-958D-E23EDB84C396}"/>
    <cellStyle name="Millares [0] 6 2 4 2 2" xfId="9416" xr:uid="{B0ECAC3E-2236-41EC-8E91-90463D7321D7}"/>
    <cellStyle name="Millares [0] 6 2 4 3" xfId="6776" xr:uid="{6958F6D1-E2DD-4237-8E05-6B6911236C76}"/>
    <cellStyle name="Millares [0] 6 2 5" xfId="2816" xr:uid="{C197CA5D-5BCE-48EC-B6E3-E160EF3F989B}"/>
    <cellStyle name="Millares [0] 6 2 5 2" xfId="8096" xr:uid="{36DE9CEF-8960-44F0-ADA7-8D4398FD8E08}"/>
    <cellStyle name="Millares [0] 6 2 6" xfId="5456" xr:uid="{43E3CB2D-CF4C-417D-863F-0167D61D02F0}"/>
    <cellStyle name="Millares [0] 6 3" xfId="283" xr:uid="{3FEFA8EE-7351-4D36-BCC6-9F96845A1F55}"/>
    <cellStyle name="Millares [0] 6 3 2" xfId="613" xr:uid="{316F3AF8-7D93-4399-8827-D934BFD53414}"/>
    <cellStyle name="Millares [0] 6 3 2 2" xfId="1273" xr:uid="{907123A3-3B2B-4655-A865-8157DB9B5955}"/>
    <cellStyle name="Millares [0] 6 3 2 2 2" xfId="2594" xr:uid="{12625560-F5DC-482F-BC39-710B1881C2B2}"/>
    <cellStyle name="Millares [0] 6 3 2 2 2 2" xfId="5235" xr:uid="{3A18B4ED-B7C1-4D66-9026-5EBCFB11F12D}"/>
    <cellStyle name="Millares [0] 6 3 2 2 2 2 2" xfId="10515" xr:uid="{DA78E820-C248-4A54-940E-32868DB48A4D}"/>
    <cellStyle name="Millares [0] 6 3 2 2 2 3" xfId="7875" xr:uid="{55D33448-C6C9-47C4-9009-879B8ACBE75E}"/>
    <cellStyle name="Millares [0] 6 3 2 2 3" xfId="3915" xr:uid="{867EB1D5-FC1E-4760-A69F-760536E51BB4}"/>
    <cellStyle name="Millares [0] 6 3 2 2 3 2" xfId="9195" xr:uid="{2D7E7D4E-6EA9-47A3-84AF-4AB1CA348742}"/>
    <cellStyle name="Millares [0] 6 3 2 2 4" xfId="6555" xr:uid="{539E519A-77CD-4CD4-B444-63FA6EC8CF04}"/>
    <cellStyle name="Millares [0] 6 3 2 3" xfId="1934" xr:uid="{4E1FCF01-E5B1-45BB-A477-52BB34FB561B}"/>
    <cellStyle name="Millares [0] 6 3 2 3 2" xfId="4575" xr:uid="{CD31E039-F86F-478E-86D7-750A8466020C}"/>
    <cellStyle name="Millares [0] 6 3 2 3 2 2" xfId="9855" xr:uid="{B19ACDB7-2F95-43E7-8040-3BA45D422BCE}"/>
    <cellStyle name="Millares [0] 6 3 2 3 3" xfId="7215" xr:uid="{CAC623C6-4A71-4AD1-922B-48ACAB0B3B58}"/>
    <cellStyle name="Millares [0] 6 3 2 4" xfId="3255" xr:uid="{0A22561B-1A06-4C6E-AAF3-4978E0EB7F75}"/>
    <cellStyle name="Millares [0] 6 3 2 4 2" xfId="8535" xr:uid="{1D1775B5-B742-4AA6-9EFF-630F6269F278}"/>
    <cellStyle name="Millares [0] 6 3 2 5" xfId="5895" xr:uid="{1C7A20B5-4F9A-4477-AB2B-84ED65205B04}"/>
    <cellStyle name="Millares [0] 6 3 3" xfId="944" xr:uid="{49E60066-EA2A-41E5-80F7-8D8E83F0E096}"/>
    <cellStyle name="Millares [0] 6 3 3 2" xfId="2265" xr:uid="{4BBCBA12-B5EC-4AA6-A278-EB0D32E2C758}"/>
    <cellStyle name="Millares [0] 6 3 3 2 2" xfId="4906" xr:uid="{FA307818-E0EC-4115-B140-309D97F293F4}"/>
    <cellStyle name="Millares [0] 6 3 3 2 2 2" xfId="10186" xr:uid="{6E1F7FAC-E180-4583-B5E1-0249A91BA057}"/>
    <cellStyle name="Millares [0] 6 3 3 2 3" xfId="7546" xr:uid="{0C668331-3B32-4B02-8801-E1891EA8092C}"/>
    <cellStyle name="Millares [0] 6 3 3 3" xfId="3586" xr:uid="{13CF4521-8F75-4FDD-8364-0D1D5BE10770}"/>
    <cellStyle name="Millares [0] 6 3 3 3 2" xfId="8866" xr:uid="{900E6532-C3DB-43D1-AC82-65F329650D2F}"/>
    <cellStyle name="Millares [0] 6 3 3 4" xfId="6226" xr:uid="{E9E3677A-233E-461C-AA30-87BC0CDCF06E}"/>
    <cellStyle name="Millares [0] 6 3 4" xfId="1605" xr:uid="{8BF9132E-A119-4079-AC03-350C8F2F3A23}"/>
    <cellStyle name="Millares [0] 6 3 4 2" xfId="4246" xr:uid="{32186106-DCAA-4AFC-B47B-B372EC2C7297}"/>
    <cellStyle name="Millares [0] 6 3 4 2 2" xfId="9526" xr:uid="{2669B115-4FD5-4B28-8B44-0A3802951A8B}"/>
    <cellStyle name="Millares [0] 6 3 4 3" xfId="6886" xr:uid="{D6A39A01-9C8C-4D1D-89B9-B6B061FA1C43}"/>
    <cellStyle name="Millares [0] 6 3 5" xfId="2926" xr:uid="{EFF40BB8-C2F8-4CFA-8EB0-514F06B46402}"/>
    <cellStyle name="Millares [0] 6 3 5 2" xfId="8206" xr:uid="{2B023185-91AD-44C0-818E-A4A82D495136}"/>
    <cellStyle name="Millares [0] 6 3 6" xfId="5566" xr:uid="{93D382E7-51F7-4055-B66A-EF547C24A582}"/>
    <cellStyle name="Millares [0] 6 4" xfId="392" xr:uid="{FC4172C0-9A4F-4776-A88E-F5E4A6295CDD}"/>
    <cellStyle name="Millares [0] 6 4 2" xfId="1053" xr:uid="{1339F8E6-AAC1-415C-9AE0-E96E808EDEB5}"/>
    <cellStyle name="Millares [0] 6 4 2 2" xfId="2374" xr:uid="{A8620727-35CD-4FF0-B18C-8A2BDBA2D04F}"/>
    <cellStyle name="Millares [0] 6 4 2 2 2" xfId="5015" xr:uid="{FC2939C4-D279-4154-8A2D-46D1DD7FCFF1}"/>
    <cellStyle name="Millares [0] 6 4 2 2 2 2" xfId="10295" xr:uid="{8FD29A04-F311-4278-B522-527EFC10B4F1}"/>
    <cellStyle name="Millares [0] 6 4 2 2 3" xfId="7655" xr:uid="{5B537FD3-1879-4287-AB87-F9CDDDCB3848}"/>
    <cellStyle name="Millares [0] 6 4 2 3" xfId="3695" xr:uid="{75FF83F9-201D-4428-A29E-AFBA113E49B7}"/>
    <cellStyle name="Millares [0] 6 4 2 3 2" xfId="8975" xr:uid="{B826E28A-E655-49F4-BCFB-C9AFF148D785}"/>
    <cellStyle name="Millares [0] 6 4 2 4" xfId="6335" xr:uid="{BE7D5629-331C-468A-BBE5-AF5A4A5FD112}"/>
    <cellStyle name="Millares [0] 6 4 3" xfId="1714" xr:uid="{708933B4-AE60-47EA-A397-CCD37F457B40}"/>
    <cellStyle name="Millares [0] 6 4 3 2" xfId="4355" xr:uid="{1F4E3BE5-9C94-41CA-BBE7-BF1BDC65D298}"/>
    <cellStyle name="Millares [0] 6 4 3 2 2" xfId="9635" xr:uid="{06509A11-26D3-4889-833E-21501F04CC51}"/>
    <cellStyle name="Millares [0] 6 4 3 3" xfId="6995" xr:uid="{9BE4F5FA-7AC5-4A1E-92B8-7C02716A73E0}"/>
    <cellStyle name="Millares [0] 6 4 4" xfId="3035" xr:uid="{C05A4C02-D6A5-4F89-8E69-39A7A785604A}"/>
    <cellStyle name="Millares [0] 6 4 4 2" xfId="8315" xr:uid="{356C895A-9663-4495-9FF2-012C6C4FF0F1}"/>
    <cellStyle name="Millares [0] 6 4 5" xfId="5675" xr:uid="{4F349D4C-E71F-4DDF-861F-C531FEB58812}"/>
    <cellStyle name="Millares [0] 6 5" xfId="724" xr:uid="{BF3035B0-0344-47DE-B829-694EA9B3DFE5}"/>
    <cellStyle name="Millares [0] 6 5 2" xfId="2045" xr:uid="{B40B81BC-C350-493D-ABAB-F636CF2D1049}"/>
    <cellStyle name="Millares [0] 6 5 2 2" xfId="4686" xr:uid="{D2404448-2B6C-4E68-9BA2-209E3709480A}"/>
    <cellStyle name="Millares [0] 6 5 2 2 2" xfId="9966" xr:uid="{3335D675-A714-40E1-8ED0-FDB8D24703BE}"/>
    <cellStyle name="Millares [0] 6 5 2 3" xfId="7326" xr:uid="{62C261F5-BF56-43E2-8777-15DDFDA8F202}"/>
    <cellStyle name="Millares [0] 6 5 3" xfId="3366" xr:uid="{BC06E70B-ACE4-4240-BEB6-E76371E2CC85}"/>
    <cellStyle name="Millares [0] 6 5 3 2" xfId="8646" xr:uid="{A50ADA63-2F9C-4C77-BC0F-F586F1B67172}"/>
    <cellStyle name="Millares [0] 6 5 4" xfId="6006" xr:uid="{05389ACE-2F88-4FF9-B32E-22508F5D9237}"/>
    <cellStyle name="Millares [0] 6 6" xfId="1385" xr:uid="{13ECF19F-2B83-426B-884B-9677BEEE371A}"/>
    <cellStyle name="Millares [0] 6 6 2" xfId="4026" xr:uid="{9C0F23DE-D5B2-453C-9579-73851FBABD66}"/>
    <cellStyle name="Millares [0] 6 6 2 2" xfId="9306" xr:uid="{CB105FE0-502C-4022-85A4-2EA5B9F9438B}"/>
    <cellStyle name="Millares [0] 6 6 3" xfId="6666" xr:uid="{CDCAD2B1-4738-46FD-91A0-7413E83EDBC1}"/>
    <cellStyle name="Millares [0] 6 7" xfId="2706" xr:uid="{9845937C-A389-455D-B3FA-798FA5EBB598}"/>
    <cellStyle name="Millares [0] 6 7 2" xfId="7986" xr:uid="{E889FC2A-B42F-4FCA-81AA-574C0CC6D5C2}"/>
    <cellStyle name="Millares [0] 6 8" xfId="5346" xr:uid="{66940C51-86D9-4D4B-B17F-7E41788BE81E}"/>
    <cellStyle name="Millares [0] 7" xfId="122" xr:uid="{BBCAD796-017D-4904-8BCB-87CC6B387EF7}"/>
    <cellStyle name="Millares [0] 7 2" xfId="452" xr:uid="{9510C476-2B29-47BE-A820-E80606957912}"/>
    <cellStyle name="Millares [0] 7 2 2" xfId="1112" xr:uid="{F7A4973C-1EFE-4F64-B7ED-8DF365D0EF65}"/>
    <cellStyle name="Millares [0] 7 2 2 2" xfId="2433" xr:uid="{B09F98C4-1930-4D37-98B7-3CE003ADB28F}"/>
    <cellStyle name="Millares [0] 7 2 2 2 2" xfId="5074" xr:uid="{3149ECA0-A09B-42A9-BBDD-1E07236B8E19}"/>
    <cellStyle name="Millares [0] 7 2 2 2 2 2" xfId="10354" xr:uid="{6E33B410-8067-450C-87E8-3E8B1B977702}"/>
    <cellStyle name="Millares [0] 7 2 2 2 3" xfId="7714" xr:uid="{7231B356-3543-4FC2-8C85-31C43E87F71C}"/>
    <cellStyle name="Millares [0] 7 2 2 3" xfId="3754" xr:uid="{87929B7A-085A-4943-A736-3C3F851294D7}"/>
    <cellStyle name="Millares [0] 7 2 2 3 2" xfId="9034" xr:uid="{DB79F449-7397-4118-B394-EE05267638F9}"/>
    <cellStyle name="Millares [0] 7 2 2 4" xfId="6394" xr:uid="{016E16D7-9222-454B-910F-9D4F37014612}"/>
    <cellStyle name="Millares [0] 7 2 3" xfId="1773" xr:uid="{9C60C109-88BE-4177-824B-C9A0BBDC9877}"/>
    <cellStyle name="Millares [0] 7 2 3 2" xfId="4414" xr:uid="{EA27E7D2-5073-44CA-B555-D5F3FDF0D60F}"/>
    <cellStyle name="Millares [0] 7 2 3 2 2" xfId="9694" xr:uid="{C5EC0880-FAAA-4E65-A791-4223C7FFCC37}"/>
    <cellStyle name="Millares [0] 7 2 3 3" xfId="7054" xr:uid="{5ABDD8DA-F0D1-44C9-AFAA-39F7C1C6EB82}"/>
    <cellStyle name="Millares [0] 7 2 4" xfId="3094" xr:uid="{DCD1A8DE-22B9-4FBE-AED9-94426DB8361C}"/>
    <cellStyle name="Millares [0] 7 2 4 2" xfId="8374" xr:uid="{6B8835B1-4E36-46A6-97EA-85E33833353C}"/>
    <cellStyle name="Millares [0] 7 2 5" xfId="5734" xr:uid="{9DAFBF30-0F07-40F5-98F7-70DE3182C9B3}"/>
    <cellStyle name="Millares [0] 7 3" xfId="783" xr:uid="{1A07EA4F-F95F-4997-8A7A-64E3ACA42493}"/>
    <cellStyle name="Millares [0] 7 3 2" xfId="2104" xr:uid="{119B54F9-650E-41B0-8B9D-2CF7AF24813C}"/>
    <cellStyle name="Millares [0] 7 3 2 2" xfId="4745" xr:uid="{13B7B673-BAF2-4A53-B83D-6338892A6150}"/>
    <cellStyle name="Millares [0] 7 3 2 2 2" xfId="10025" xr:uid="{AC753CFD-0890-49C6-B58D-C239712CA351}"/>
    <cellStyle name="Millares [0] 7 3 2 3" xfId="7385" xr:uid="{37EF1A40-32CE-48FD-B407-E51C866E64C2}"/>
    <cellStyle name="Millares [0] 7 3 3" xfId="3425" xr:uid="{8787C603-5873-4957-B093-BB73B08F1EF4}"/>
    <cellStyle name="Millares [0] 7 3 3 2" xfId="8705" xr:uid="{E1E744E2-B9B2-47F9-B01D-AAB43E7491F8}"/>
    <cellStyle name="Millares [0] 7 3 4" xfId="6065" xr:uid="{AEB6DEF2-BFF5-4F29-ADBE-B478608E442D}"/>
    <cellStyle name="Millares [0] 7 4" xfId="1444" xr:uid="{D5940242-C44D-4DC1-BD68-000A9696438F}"/>
    <cellStyle name="Millares [0] 7 4 2" xfId="4085" xr:uid="{12812AC3-7067-4349-9CF2-48E10B6C928D}"/>
    <cellStyle name="Millares [0] 7 4 2 2" xfId="9365" xr:uid="{5CFD0E9F-6A44-48D1-B51D-F8B02FFEC50A}"/>
    <cellStyle name="Millares [0] 7 4 3" xfId="6725" xr:uid="{B44DDC19-C8EA-4C36-BF5F-117F53E4C4F7}"/>
    <cellStyle name="Millares [0] 7 5" xfId="2765" xr:uid="{2DAA6AE8-1B09-459E-A7FE-5A59AFCF7FB5}"/>
    <cellStyle name="Millares [0] 7 5 2" xfId="8045" xr:uid="{0A9F2878-4BCA-43A7-B3D1-821ECAD8160A}"/>
    <cellStyle name="Millares [0] 7 6" xfId="5405" xr:uid="{6B13088F-714E-41CE-894C-CDEB8A35C141}"/>
    <cellStyle name="Millares [0] 8" xfId="232" xr:uid="{51C1EEB4-DEC2-4968-8888-1EBA28D9056F}"/>
    <cellStyle name="Millares [0] 8 2" xfId="562" xr:uid="{02E85052-6747-40CD-BD67-709B2669E2BB}"/>
    <cellStyle name="Millares [0] 8 2 2" xfId="1222" xr:uid="{015E0DC1-6145-442C-915C-F5D55B45A352}"/>
    <cellStyle name="Millares [0] 8 2 2 2" xfId="2543" xr:uid="{EA283CE9-B75D-43A7-91A4-E00F21A6338E}"/>
    <cellStyle name="Millares [0] 8 2 2 2 2" xfId="5184" xr:uid="{8B1439B6-BFEE-4CC4-AB16-897BE87EC29C}"/>
    <cellStyle name="Millares [0] 8 2 2 2 2 2" xfId="10464" xr:uid="{0924B934-5121-4C0C-AD01-F0B6D619A1A8}"/>
    <cellStyle name="Millares [0] 8 2 2 2 3" xfId="7824" xr:uid="{890A3890-54C1-4E4B-867D-510C188F75B4}"/>
    <cellStyle name="Millares [0] 8 2 2 3" xfId="3864" xr:uid="{17FE08CE-42E2-4AF5-8952-FAC0AED3A38A}"/>
    <cellStyle name="Millares [0] 8 2 2 3 2" xfId="9144" xr:uid="{66570F21-564D-4D25-B63C-2DF98C304E6F}"/>
    <cellStyle name="Millares [0] 8 2 2 4" xfId="6504" xr:uid="{AE0CDD9C-06C5-4D70-B7C4-D977C3F71AF0}"/>
    <cellStyle name="Millares [0] 8 2 3" xfId="1883" xr:uid="{C7E3B590-6B84-4C1A-B443-C7E20C1590C3}"/>
    <cellStyle name="Millares [0] 8 2 3 2" xfId="4524" xr:uid="{363875C3-FD40-4E71-A4F7-4F5F4D044AAF}"/>
    <cellStyle name="Millares [0] 8 2 3 2 2" xfId="9804" xr:uid="{F10EF24D-4451-44BF-8BB1-6116B3535680}"/>
    <cellStyle name="Millares [0] 8 2 3 3" xfId="7164" xr:uid="{109C9081-5C57-401D-BC1B-A4AA5D09F894}"/>
    <cellStyle name="Millares [0] 8 2 4" xfId="3204" xr:uid="{62C1060B-826C-4F4D-9C59-D4A5229D6EBB}"/>
    <cellStyle name="Millares [0] 8 2 4 2" xfId="8484" xr:uid="{38D6A656-25D6-42E0-A82A-AC48DFD8A451}"/>
    <cellStyle name="Millares [0] 8 2 5" xfId="5844" xr:uid="{C2AFDE17-1AEE-4935-922F-37C566820296}"/>
    <cellStyle name="Millares [0] 8 3" xfId="893" xr:uid="{B1BA4D1C-82AD-40D4-975C-B3C50C1481E5}"/>
    <cellStyle name="Millares [0] 8 3 2" xfId="2214" xr:uid="{7120D816-F279-4A53-B7A8-564DD6195F1B}"/>
    <cellStyle name="Millares [0] 8 3 2 2" xfId="4855" xr:uid="{E8671642-685C-4F27-9697-47AD4EAF405F}"/>
    <cellStyle name="Millares [0] 8 3 2 2 2" xfId="10135" xr:uid="{1F8160B4-8768-4947-87A5-52F3EA81D7BB}"/>
    <cellStyle name="Millares [0] 8 3 2 3" xfId="7495" xr:uid="{E90E1325-5678-4DAD-BF5C-0C43E3AE96B9}"/>
    <cellStyle name="Millares [0] 8 3 3" xfId="3535" xr:uid="{BC009368-1A47-45B1-B89A-0152E4632E4F}"/>
    <cellStyle name="Millares [0] 8 3 3 2" xfId="8815" xr:uid="{D6769AA5-5E3C-4A4A-8A2B-41F467F0B653}"/>
    <cellStyle name="Millares [0] 8 3 4" xfId="6175" xr:uid="{A41D3115-73A6-42D9-A82C-D64EDFA9C4BB}"/>
    <cellStyle name="Millares [0] 8 4" xfId="1554" xr:uid="{107BCBAB-FC94-4AA4-9868-FCA20F0F545D}"/>
    <cellStyle name="Millares [0] 8 4 2" xfId="4195" xr:uid="{38419E77-AC5F-4F4F-94C8-EA8B2AC9F329}"/>
    <cellStyle name="Millares [0] 8 4 2 2" xfId="9475" xr:uid="{0ACA8E63-9A02-4864-A2EA-051931B70CF1}"/>
    <cellStyle name="Millares [0] 8 4 3" xfId="6835" xr:uid="{E61F72C8-2129-4365-8C5E-917FD82DFC81}"/>
    <cellStyle name="Millares [0] 8 5" xfId="2875" xr:uid="{B133AF84-8EC5-4C17-ACF9-EE814A90437E}"/>
    <cellStyle name="Millares [0] 8 5 2" xfId="8155" xr:uid="{6BDD356A-EA4D-4A19-8C28-4D62079BEA56}"/>
    <cellStyle name="Millares [0] 8 6" xfId="5515" xr:uid="{9C9BA985-8159-420E-BCD6-F142C2E60D22}"/>
    <cellStyle name="Millares [0] 9" xfId="341" xr:uid="{E2702B8D-DFBC-452F-8FFD-9C90234A3A1F}"/>
    <cellStyle name="Millares [0] 9 2" xfId="1002" xr:uid="{7C800E08-1852-4878-9D12-E5EA8C335D7E}"/>
    <cellStyle name="Millares [0] 9 2 2" xfId="2323" xr:uid="{61F01C1F-C5DA-4F08-876F-0EC2AD537696}"/>
    <cellStyle name="Millares [0] 9 2 2 2" xfId="4964" xr:uid="{110B609A-0EF0-4181-99D7-908AA6B9423D}"/>
    <cellStyle name="Millares [0] 9 2 2 2 2" xfId="10244" xr:uid="{DF1EBC50-2933-41EE-A5AF-77416BA74B6A}"/>
    <cellStyle name="Millares [0] 9 2 2 3" xfId="7604" xr:uid="{2FD8F372-FE68-4517-A091-6F8DC810ECE5}"/>
    <cellStyle name="Millares [0] 9 2 3" xfId="3644" xr:uid="{E0D6B35F-8C3C-44DD-83CF-C6795032119F}"/>
    <cellStyle name="Millares [0] 9 2 3 2" xfId="8924" xr:uid="{A541076E-957B-4603-B466-E788B4586DF0}"/>
    <cellStyle name="Millares [0] 9 2 4" xfId="6284" xr:uid="{3F3D064E-E471-4A5C-A1E6-BDF84C551E28}"/>
    <cellStyle name="Millares [0] 9 3" xfId="1663" xr:uid="{DDDF25F5-275E-425D-A6CF-F096065D8EB9}"/>
    <cellStyle name="Millares [0] 9 3 2" xfId="4304" xr:uid="{4FD2B665-7952-4510-8EC8-7B6E9008A608}"/>
    <cellStyle name="Millares [0] 9 3 2 2" xfId="9584" xr:uid="{91B181F4-5F4A-4B8B-A58E-EC92B42F6CB7}"/>
    <cellStyle name="Millares [0] 9 3 3" xfId="6944" xr:uid="{98E35C3F-1AD2-47F9-94E0-C4CDB66B84D1}"/>
    <cellStyle name="Millares [0] 9 4" xfId="2984" xr:uid="{2CFF2EC2-E767-472D-9BA0-FC52D4C8FBBF}"/>
    <cellStyle name="Millares [0] 9 4 2" xfId="8264" xr:uid="{6F7007A2-AF2D-409D-BE43-94316A4E407A}"/>
    <cellStyle name="Millares [0] 9 5" xfId="5624" xr:uid="{01977334-3788-4409-9674-E8AD6194ABB3}"/>
    <cellStyle name="Moneda" xfId="1" builtinId="4"/>
    <cellStyle name="Moneda [0]" xfId="13" builtinId="7"/>
    <cellStyle name="Moneda [0] 10" xfId="1338" xr:uid="{77192466-C6A7-49C4-B746-42EF6EE0268F}"/>
    <cellStyle name="Moneda [0] 10 2" xfId="3979" xr:uid="{C99CFC42-ECE5-499E-BC0B-710141ED1A2D}"/>
    <cellStyle name="Moneda [0] 10 2 2" xfId="9259" xr:uid="{148BF11A-EF4B-4C03-97D1-0DE9585BB78A}"/>
    <cellStyle name="Moneda [0] 10 3" xfId="6619" xr:uid="{63C4BB00-7B5D-4F51-BD55-CED41DC2BA1C}"/>
    <cellStyle name="Moneda [0] 11" xfId="2659" xr:uid="{8B592EDC-B62B-43AE-A938-96C9F390FE00}"/>
    <cellStyle name="Moneda [0] 11 2" xfId="7939" xr:uid="{2F9F262E-EC3A-4B51-9F80-710241F92034}"/>
    <cellStyle name="Moneda [0] 12" xfId="5299" xr:uid="{84EE5D67-AB50-4530-B4D9-6725F71E6E5C}"/>
    <cellStyle name="Moneda [0] 2" xfId="21" xr:uid="{F1851A39-4826-4CE2-9E55-9668434485CB}"/>
    <cellStyle name="Moneda [0] 2 10" xfId="5306" xr:uid="{A8CB4241-FBB4-4D93-863B-98E8BBF81965}"/>
    <cellStyle name="Moneda [0] 2 2" xfId="45" xr:uid="{DF9C10CE-4711-40DB-B823-420DB9136275}"/>
    <cellStyle name="Moneda [0] 2 2 2" xfId="96" xr:uid="{0147BBCA-6804-49AD-B06F-BD7D23FB0313}"/>
    <cellStyle name="Moneda [0] 2 2 2 2" xfId="208" xr:uid="{3D392544-82F8-4E41-BFF2-99A8040820B3}"/>
    <cellStyle name="Moneda [0] 2 2 2 2 2" xfId="538" xr:uid="{B01D05FD-F2EC-4926-9709-AADDDDADC6BF}"/>
    <cellStyle name="Moneda [0] 2 2 2 2 2 2" xfId="1198" xr:uid="{706A8B29-600B-4E81-AF1C-646973B9A6D9}"/>
    <cellStyle name="Moneda [0] 2 2 2 2 2 2 2" xfId="2519" xr:uid="{C6549C87-9A4D-441E-A385-3DE361F2F9DE}"/>
    <cellStyle name="Moneda [0] 2 2 2 2 2 2 2 2" xfId="5160" xr:uid="{5975F441-2905-429C-8EB1-BE9E7BBFC2E8}"/>
    <cellStyle name="Moneda [0] 2 2 2 2 2 2 2 2 2" xfId="10440" xr:uid="{53C88176-BACC-4233-9EB5-8500C9EE084E}"/>
    <cellStyle name="Moneda [0] 2 2 2 2 2 2 2 3" xfId="7800" xr:uid="{726C8000-8DEF-43D9-BD53-ADC9F3BA9C77}"/>
    <cellStyle name="Moneda [0] 2 2 2 2 2 2 3" xfId="3840" xr:uid="{99D93C23-6410-484F-88C5-9EF9FDE4CB6B}"/>
    <cellStyle name="Moneda [0] 2 2 2 2 2 2 3 2" xfId="9120" xr:uid="{CDCD7E44-6AF7-4E35-B588-4FBA2AA196AD}"/>
    <cellStyle name="Moneda [0] 2 2 2 2 2 2 4" xfId="6480" xr:uid="{008E8F98-BB20-42B8-8DCB-F8D8325AA580}"/>
    <cellStyle name="Moneda [0] 2 2 2 2 2 3" xfId="1859" xr:uid="{7A1E60F3-7713-4D53-8B1D-81CD013AEF3E}"/>
    <cellStyle name="Moneda [0] 2 2 2 2 2 3 2" xfId="4500" xr:uid="{C59839F5-16A2-4D21-AE93-A8CA778EB9F9}"/>
    <cellStyle name="Moneda [0] 2 2 2 2 2 3 2 2" xfId="9780" xr:uid="{AEE819BC-A717-43E4-940B-AFE01145884E}"/>
    <cellStyle name="Moneda [0] 2 2 2 2 2 3 3" xfId="7140" xr:uid="{6A8D8426-719D-48E2-B927-9EFADBFA4A48}"/>
    <cellStyle name="Moneda [0] 2 2 2 2 2 4" xfId="3180" xr:uid="{BDA79B5A-7427-4258-A732-E3F9613BB704}"/>
    <cellStyle name="Moneda [0] 2 2 2 2 2 4 2" xfId="8460" xr:uid="{0DA94134-DD4F-4380-944A-98AC0B21B940}"/>
    <cellStyle name="Moneda [0] 2 2 2 2 2 5" xfId="5820" xr:uid="{CC58C8D1-93F3-4AC9-9615-6EEB21C92E98}"/>
    <cellStyle name="Moneda [0] 2 2 2 2 3" xfId="869" xr:uid="{B6F53D7D-F99A-4383-99DA-381FF91BAAFC}"/>
    <cellStyle name="Moneda [0] 2 2 2 2 3 2" xfId="2190" xr:uid="{D2A2DE0F-3D29-4A73-8C1C-A058D1C33EF5}"/>
    <cellStyle name="Moneda [0] 2 2 2 2 3 2 2" xfId="4831" xr:uid="{EE17F7E4-07CA-4CAC-84F7-1AF8FF5CE778}"/>
    <cellStyle name="Moneda [0] 2 2 2 2 3 2 2 2" xfId="10111" xr:uid="{221D2A5F-8C32-4C56-B0E6-7677DA928476}"/>
    <cellStyle name="Moneda [0] 2 2 2 2 3 2 3" xfId="7471" xr:uid="{C7152B73-44BF-4287-AB10-429D94F17E8F}"/>
    <cellStyle name="Moneda [0] 2 2 2 2 3 3" xfId="3511" xr:uid="{355A8B3C-2AC4-4F94-8249-6C4EFDF43EF6}"/>
    <cellStyle name="Moneda [0] 2 2 2 2 3 3 2" xfId="8791" xr:uid="{5068BA29-EBF7-409F-A0EF-DDD7812A078A}"/>
    <cellStyle name="Moneda [0] 2 2 2 2 3 4" xfId="6151" xr:uid="{F9628303-2A32-4FEB-8A23-F72595142A8D}"/>
    <cellStyle name="Moneda [0] 2 2 2 2 4" xfId="1530" xr:uid="{FDF3CCAB-3CEB-4087-A41F-6AAF24259ADB}"/>
    <cellStyle name="Moneda [0] 2 2 2 2 4 2" xfId="4171" xr:uid="{C7F4B33D-EEC7-403F-92E6-638E2E1FE1E1}"/>
    <cellStyle name="Moneda [0] 2 2 2 2 4 2 2" xfId="9451" xr:uid="{DA40E6A7-3950-4703-A64B-ABE3A60A392D}"/>
    <cellStyle name="Moneda [0] 2 2 2 2 4 3" xfId="6811" xr:uid="{196A7473-5CB3-4614-AD34-5F554BDDA31A}"/>
    <cellStyle name="Moneda [0] 2 2 2 2 5" xfId="2851" xr:uid="{B2A6E657-12B6-49A9-9D8F-15F861CA07F4}"/>
    <cellStyle name="Moneda [0] 2 2 2 2 5 2" xfId="8131" xr:uid="{7722B119-6AEF-4F18-9167-A4DD6A8135FD}"/>
    <cellStyle name="Moneda [0] 2 2 2 2 6" xfId="5491" xr:uid="{786B389D-2D21-4012-83CB-18E45387EFE8}"/>
    <cellStyle name="Moneda [0] 2 2 2 3" xfId="318" xr:uid="{23BB21D8-D847-4B0F-B433-1270933B1868}"/>
    <cellStyle name="Moneda [0] 2 2 2 3 2" xfId="648" xr:uid="{FFF56B23-D3B3-4F39-AEDF-15EC3384F4F2}"/>
    <cellStyle name="Moneda [0] 2 2 2 3 2 2" xfId="1308" xr:uid="{A4C02BC9-7E01-408E-84A7-113D6ED10DF5}"/>
    <cellStyle name="Moneda [0] 2 2 2 3 2 2 2" xfId="2629" xr:uid="{D1ACB7A9-EC4C-4599-AA09-BC32060C3385}"/>
    <cellStyle name="Moneda [0] 2 2 2 3 2 2 2 2" xfId="5270" xr:uid="{7BF5A30B-1EA5-480A-B4B7-FA3F18117FAB}"/>
    <cellStyle name="Moneda [0] 2 2 2 3 2 2 2 2 2" xfId="10550" xr:uid="{706D525C-40C8-4637-B065-5B2D30B6D16F}"/>
    <cellStyle name="Moneda [0] 2 2 2 3 2 2 2 3" xfId="7910" xr:uid="{DDE35EE5-401C-435F-8023-76BF16C21281}"/>
    <cellStyle name="Moneda [0] 2 2 2 3 2 2 3" xfId="3950" xr:uid="{5D3A972F-D392-47BA-9ECC-DAE5AD30226D}"/>
    <cellStyle name="Moneda [0] 2 2 2 3 2 2 3 2" xfId="9230" xr:uid="{DA2E3533-FE81-4352-9F5C-C243CE4A525B}"/>
    <cellStyle name="Moneda [0] 2 2 2 3 2 2 4" xfId="6590" xr:uid="{C37ED4AE-5462-46CE-B413-805860EE6FFE}"/>
    <cellStyle name="Moneda [0] 2 2 2 3 2 3" xfId="1969" xr:uid="{1882253E-D036-4D8F-AD0B-7ADAF777031C}"/>
    <cellStyle name="Moneda [0] 2 2 2 3 2 3 2" xfId="4610" xr:uid="{9EC0FB88-6C5B-4D3B-8732-A5C7BBA96CBA}"/>
    <cellStyle name="Moneda [0] 2 2 2 3 2 3 2 2" xfId="9890" xr:uid="{98084436-DCAD-4F15-8D29-C73E272B6420}"/>
    <cellStyle name="Moneda [0] 2 2 2 3 2 3 3" xfId="7250" xr:uid="{37C66B42-F001-41C8-B0E2-4C63AAE23C05}"/>
    <cellStyle name="Moneda [0] 2 2 2 3 2 4" xfId="3290" xr:uid="{3F9EA5B5-0582-4C51-8ED3-28E7F31A38E1}"/>
    <cellStyle name="Moneda [0] 2 2 2 3 2 4 2" xfId="8570" xr:uid="{8BE5B3BE-C8A7-4F7F-BCE7-56E0A1ABB363}"/>
    <cellStyle name="Moneda [0] 2 2 2 3 2 5" xfId="5930" xr:uid="{A23B568C-2868-422A-AFF6-F15E70FD1D2C}"/>
    <cellStyle name="Moneda [0] 2 2 2 3 3" xfId="979" xr:uid="{020FD8B9-82C1-45F0-8376-33F6E163208A}"/>
    <cellStyle name="Moneda [0] 2 2 2 3 3 2" xfId="2300" xr:uid="{43DCFD3F-DBC2-488C-B392-93C2ECD6AFC6}"/>
    <cellStyle name="Moneda [0] 2 2 2 3 3 2 2" xfId="4941" xr:uid="{1F9C9217-A550-4662-B8F2-B890CF134246}"/>
    <cellStyle name="Moneda [0] 2 2 2 3 3 2 2 2" xfId="10221" xr:uid="{4FB145C3-B489-4429-B641-E25F0A04153A}"/>
    <cellStyle name="Moneda [0] 2 2 2 3 3 2 3" xfId="7581" xr:uid="{BB2ECD37-08E5-4323-9628-CD76ED0613EB}"/>
    <cellStyle name="Moneda [0] 2 2 2 3 3 3" xfId="3621" xr:uid="{FBDE9AA3-E0C6-47BE-9EFE-D70AE1F436DA}"/>
    <cellStyle name="Moneda [0] 2 2 2 3 3 3 2" xfId="8901" xr:uid="{4279EF07-68E6-4B99-B905-ACFBF7FD9F39}"/>
    <cellStyle name="Moneda [0] 2 2 2 3 3 4" xfId="6261" xr:uid="{92E94586-88A4-458C-A4AD-56F4C63531EB}"/>
    <cellStyle name="Moneda [0] 2 2 2 3 4" xfId="1640" xr:uid="{6812B578-FABF-4D93-BA2E-B4B82D826F19}"/>
    <cellStyle name="Moneda [0] 2 2 2 3 4 2" xfId="4281" xr:uid="{BDADF810-E1F5-414D-B824-AAE792B04F1D}"/>
    <cellStyle name="Moneda [0] 2 2 2 3 4 2 2" xfId="9561" xr:uid="{383C41E3-1889-4DB5-A132-D2229B07B9A2}"/>
    <cellStyle name="Moneda [0] 2 2 2 3 4 3" xfId="6921" xr:uid="{C35E3D68-EBA4-435F-BB69-1548DAE1A90F}"/>
    <cellStyle name="Moneda [0] 2 2 2 3 5" xfId="2961" xr:uid="{E4F6C4B8-E367-4494-9ED9-B6E3FC51774E}"/>
    <cellStyle name="Moneda [0] 2 2 2 3 5 2" xfId="8241" xr:uid="{C05E63AF-A657-42AA-8DAA-F26AE463126B}"/>
    <cellStyle name="Moneda [0] 2 2 2 3 6" xfId="5601" xr:uid="{B8A7D7CC-E00C-4B1A-A257-FD254547A59C}"/>
    <cellStyle name="Moneda [0] 2 2 2 4" xfId="427" xr:uid="{90FD0430-5A8C-4446-9D5E-C19B163EC392}"/>
    <cellStyle name="Moneda [0] 2 2 2 4 2" xfId="1088" xr:uid="{79A31EF3-8F09-4E76-85E0-A8335B278D7B}"/>
    <cellStyle name="Moneda [0] 2 2 2 4 2 2" xfId="2409" xr:uid="{0528C454-D480-4CDA-AC13-5B8A28BA1797}"/>
    <cellStyle name="Moneda [0] 2 2 2 4 2 2 2" xfId="5050" xr:uid="{32E1967A-5CFA-4AAC-B120-F4C5A8A325DF}"/>
    <cellStyle name="Moneda [0] 2 2 2 4 2 2 2 2" xfId="10330" xr:uid="{BD29B32E-E333-4F12-AF0C-6644F92CD28D}"/>
    <cellStyle name="Moneda [0] 2 2 2 4 2 2 3" xfId="7690" xr:uid="{FD4774AC-40AE-4ADB-9EB9-EF84DF74D3A8}"/>
    <cellStyle name="Moneda [0] 2 2 2 4 2 3" xfId="3730" xr:uid="{E6A5231C-6021-43F1-92CF-C8BCF4C22852}"/>
    <cellStyle name="Moneda [0] 2 2 2 4 2 3 2" xfId="9010" xr:uid="{2A257C7B-1D43-4978-B351-C53667E8EB8F}"/>
    <cellStyle name="Moneda [0] 2 2 2 4 2 4" xfId="6370" xr:uid="{21B81546-0675-4E1D-A99B-B6EB9E02E8D8}"/>
    <cellStyle name="Moneda [0] 2 2 2 4 3" xfId="1749" xr:uid="{C9A16340-E49F-4F03-B260-E639C2B84D70}"/>
    <cellStyle name="Moneda [0] 2 2 2 4 3 2" xfId="4390" xr:uid="{F4AA97D6-AD7E-4723-8077-7D0E3AFD6070}"/>
    <cellStyle name="Moneda [0] 2 2 2 4 3 2 2" xfId="9670" xr:uid="{B1DB9096-F158-4C25-BA76-7AA80AD71C44}"/>
    <cellStyle name="Moneda [0] 2 2 2 4 3 3" xfId="7030" xr:uid="{B04524C3-F260-4986-8830-E5DBE02BFAE3}"/>
    <cellStyle name="Moneda [0] 2 2 2 4 4" xfId="3070" xr:uid="{B8A04688-03EA-4A1F-BACC-8F17DE8DAE3D}"/>
    <cellStyle name="Moneda [0] 2 2 2 4 4 2" xfId="8350" xr:uid="{AF4D2A2D-70FA-4790-B935-B63A8C27A3FA}"/>
    <cellStyle name="Moneda [0] 2 2 2 4 5" xfId="5710" xr:uid="{9CC68D0A-ECA4-42DC-831C-3C090367EC29}"/>
    <cellStyle name="Moneda [0] 2 2 2 5" xfId="759" xr:uid="{BE5B51F3-07A0-475D-8090-D818C62413BC}"/>
    <cellStyle name="Moneda [0] 2 2 2 5 2" xfId="2080" xr:uid="{690D0E65-9BCC-426C-87D0-C7E5652366CE}"/>
    <cellStyle name="Moneda [0] 2 2 2 5 2 2" xfId="4721" xr:uid="{AB76B788-1BA0-42D4-9CC7-546341D627A1}"/>
    <cellStyle name="Moneda [0] 2 2 2 5 2 2 2" xfId="10001" xr:uid="{726C373A-A208-4992-8356-F27C7FD1C1A5}"/>
    <cellStyle name="Moneda [0] 2 2 2 5 2 3" xfId="7361" xr:uid="{4591F1DF-169F-4E70-AB22-96209F9C9766}"/>
    <cellStyle name="Moneda [0] 2 2 2 5 3" xfId="3401" xr:uid="{B9D2B182-A4A9-46E2-90BF-C9F3615FE56C}"/>
    <cellStyle name="Moneda [0] 2 2 2 5 3 2" xfId="8681" xr:uid="{9BD03989-D4A7-47A2-97C0-D4DA9CAB8899}"/>
    <cellStyle name="Moneda [0] 2 2 2 5 4" xfId="6041" xr:uid="{D66189A5-F526-410F-B693-A9DD6A3A4F4F}"/>
    <cellStyle name="Moneda [0] 2 2 2 6" xfId="1420" xr:uid="{BB37389D-7800-4BDB-8450-DA2BF6FEA8E1}"/>
    <cellStyle name="Moneda [0] 2 2 2 6 2" xfId="4061" xr:uid="{720C835A-C181-4806-91DF-FCFACFF36BB1}"/>
    <cellStyle name="Moneda [0] 2 2 2 6 2 2" xfId="9341" xr:uid="{A1A1E7E9-8B13-4BAB-8C5B-7FA637501C54}"/>
    <cellStyle name="Moneda [0] 2 2 2 6 3" xfId="6701" xr:uid="{421ED713-9FC8-46C7-91B9-089358084024}"/>
    <cellStyle name="Moneda [0] 2 2 2 7" xfId="2741" xr:uid="{46D9C32A-356D-4F28-8EF0-0FA1D22FC06B}"/>
    <cellStyle name="Moneda [0] 2 2 2 7 2" xfId="8021" xr:uid="{BBE1F888-CB1F-4B09-B366-DDA766E2EA5F}"/>
    <cellStyle name="Moneda [0] 2 2 2 8" xfId="5381" xr:uid="{CD3AB7A3-5E49-4630-A5EE-7264E1362796}"/>
    <cellStyle name="Moneda [0] 2 2 3" xfId="157" xr:uid="{3E1D417B-6DBB-4744-A9C9-BAACE903629F}"/>
    <cellStyle name="Moneda [0] 2 2 3 2" xfId="487" xr:uid="{2832A5D3-3CE2-42AA-8694-F5278F3FFC89}"/>
    <cellStyle name="Moneda [0] 2 2 3 2 2" xfId="1147" xr:uid="{35253816-FB13-4F01-86BF-6E1527B4DB77}"/>
    <cellStyle name="Moneda [0] 2 2 3 2 2 2" xfId="2468" xr:uid="{EDA23848-B425-4263-B6EB-46428D51EF6A}"/>
    <cellStyle name="Moneda [0] 2 2 3 2 2 2 2" xfId="5109" xr:uid="{9CE07011-20E6-4F9E-97B7-25650924DAA6}"/>
    <cellStyle name="Moneda [0] 2 2 3 2 2 2 2 2" xfId="10389" xr:uid="{8F646D34-A8F4-44BE-92B4-5A277A8B54B7}"/>
    <cellStyle name="Moneda [0] 2 2 3 2 2 2 3" xfId="7749" xr:uid="{24F2CA9F-FDD9-4259-82FC-8E8BB3805BB3}"/>
    <cellStyle name="Moneda [0] 2 2 3 2 2 3" xfId="3789" xr:uid="{AFCA4A6E-3B8C-4CDD-AE60-52250CA6455E}"/>
    <cellStyle name="Moneda [0] 2 2 3 2 2 3 2" xfId="9069" xr:uid="{9CB444D7-1AF4-4D42-AFB3-86D4B0729C66}"/>
    <cellStyle name="Moneda [0] 2 2 3 2 2 4" xfId="6429" xr:uid="{1D4883D3-6093-455B-A387-1E32786A216A}"/>
    <cellStyle name="Moneda [0] 2 2 3 2 3" xfId="1808" xr:uid="{F3B2B708-F970-48BD-96E0-54518D77E570}"/>
    <cellStyle name="Moneda [0] 2 2 3 2 3 2" xfId="4449" xr:uid="{F2E7D0C0-B8D3-410E-8C03-0F12D5F9CAD0}"/>
    <cellStyle name="Moneda [0] 2 2 3 2 3 2 2" xfId="9729" xr:uid="{B46D10FF-D0A9-4E0A-B239-EC37489471C3}"/>
    <cellStyle name="Moneda [0] 2 2 3 2 3 3" xfId="7089" xr:uid="{8F9D7AAD-1AAC-4ABC-9574-28BE7430F76A}"/>
    <cellStyle name="Moneda [0] 2 2 3 2 4" xfId="3129" xr:uid="{86CC9AF1-CD41-4B74-B56B-AC97B35E6578}"/>
    <cellStyle name="Moneda [0] 2 2 3 2 4 2" xfId="8409" xr:uid="{4CD5AB18-CA1C-4A40-8F64-5ED4712CC310}"/>
    <cellStyle name="Moneda [0] 2 2 3 2 5" xfId="5769" xr:uid="{2D2CC348-7EB6-4956-BC72-E488FC7C351C}"/>
    <cellStyle name="Moneda [0] 2 2 3 3" xfId="818" xr:uid="{FD073256-6695-4A46-91EC-C8CE41A8CDF4}"/>
    <cellStyle name="Moneda [0] 2 2 3 3 2" xfId="2139" xr:uid="{98548464-8946-427C-890E-D70B207DE1D4}"/>
    <cellStyle name="Moneda [0] 2 2 3 3 2 2" xfId="4780" xr:uid="{22B39AB0-BAC5-4DD0-B475-C16B0A0E2D06}"/>
    <cellStyle name="Moneda [0] 2 2 3 3 2 2 2" xfId="10060" xr:uid="{A89A0335-FFC8-44E7-A1CA-0F3D7EE0C2E6}"/>
    <cellStyle name="Moneda [0] 2 2 3 3 2 3" xfId="7420" xr:uid="{AE8A4FAF-E99A-48DD-B8C5-E2A9A55E1124}"/>
    <cellStyle name="Moneda [0] 2 2 3 3 3" xfId="3460" xr:uid="{7251CBCC-8CC5-4B1D-866A-6D6AF5C99E61}"/>
    <cellStyle name="Moneda [0] 2 2 3 3 3 2" xfId="8740" xr:uid="{04F8C3D1-051A-4A2B-B2BC-75240FEC996E}"/>
    <cellStyle name="Moneda [0] 2 2 3 3 4" xfId="6100" xr:uid="{C2D388B3-2E6F-4E84-A59D-90BB1DCAFB1F}"/>
    <cellStyle name="Moneda [0] 2 2 3 4" xfId="1479" xr:uid="{189B6F80-C952-4ADF-9A7C-8D16926B31B2}"/>
    <cellStyle name="Moneda [0] 2 2 3 4 2" xfId="4120" xr:uid="{009A1AFF-1B9D-4BC8-9963-75465B580CB7}"/>
    <cellStyle name="Moneda [0] 2 2 3 4 2 2" xfId="9400" xr:uid="{C92A8250-55FE-40AE-A303-09366C246EF5}"/>
    <cellStyle name="Moneda [0] 2 2 3 4 3" xfId="6760" xr:uid="{98C00C9A-B317-4FB9-9B3B-151C46F4FF35}"/>
    <cellStyle name="Moneda [0] 2 2 3 5" xfId="2800" xr:uid="{6812784D-6A3E-40EB-976E-CE8DF9F26FAB}"/>
    <cellStyle name="Moneda [0] 2 2 3 5 2" xfId="8080" xr:uid="{656A614F-9637-46F8-9A44-5E464D569153}"/>
    <cellStyle name="Moneda [0] 2 2 3 6" xfId="5440" xr:uid="{C9EC0030-F8A7-42B5-A871-94755B4DE29A}"/>
    <cellStyle name="Moneda [0] 2 2 4" xfId="267" xr:uid="{67E50686-3E7D-46B4-928A-195F47FEA210}"/>
    <cellStyle name="Moneda [0] 2 2 4 2" xfId="597" xr:uid="{9EC3D3D0-DD28-4F21-A56C-E839160FD0FC}"/>
    <cellStyle name="Moneda [0] 2 2 4 2 2" xfId="1257" xr:uid="{2167377E-AC99-4B50-B7AA-D97F6D399CBF}"/>
    <cellStyle name="Moneda [0] 2 2 4 2 2 2" xfId="2578" xr:uid="{FBCE56C2-5398-435E-AD3B-82F2FF1A1A28}"/>
    <cellStyle name="Moneda [0] 2 2 4 2 2 2 2" xfId="5219" xr:uid="{73BE7C4B-9C42-4C27-A43C-CB44AACC12A2}"/>
    <cellStyle name="Moneda [0] 2 2 4 2 2 2 2 2" xfId="10499" xr:uid="{85B53323-A493-4130-B02E-B40EFB91C69D}"/>
    <cellStyle name="Moneda [0] 2 2 4 2 2 2 3" xfId="7859" xr:uid="{0C2132A7-510E-4D2B-AF91-73340E48D05E}"/>
    <cellStyle name="Moneda [0] 2 2 4 2 2 3" xfId="3899" xr:uid="{578BDBF4-68BD-4390-BE21-B7DC330789FD}"/>
    <cellStyle name="Moneda [0] 2 2 4 2 2 3 2" xfId="9179" xr:uid="{AADCC152-452F-46CE-977C-1B29B9B86D16}"/>
    <cellStyle name="Moneda [0] 2 2 4 2 2 4" xfId="6539" xr:uid="{19BA630A-1A05-46A6-8DEE-4BAAD7724199}"/>
    <cellStyle name="Moneda [0] 2 2 4 2 3" xfId="1918" xr:uid="{820B7DEC-6609-4901-A3E8-16504061411E}"/>
    <cellStyle name="Moneda [0] 2 2 4 2 3 2" xfId="4559" xr:uid="{5998F4F6-E9AF-4CF9-A7EB-BB7B47E6EC10}"/>
    <cellStyle name="Moneda [0] 2 2 4 2 3 2 2" xfId="9839" xr:uid="{5B6AD9D2-F9E9-415B-8FEF-57FD674C1F48}"/>
    <cellStyle name="Moneda [0] 2 2 4 2 3 3" xfId="7199" xr:uid="{391C6BC1-3579-49BF-85A3-6148BC78F9CF}"/>
    <cellStyle name="Moneda [0] 2 2 4 2 4" xfId="3239" xr:uid="{350CA0A1-A886-4950-A634-78EC7658DC43}"/>
    <cellStyle name="Moneda [0] 2 2 4 2 4 2" xfId="8519" xr:uid="{12792354-7EBE-432B-A15A-400633AEF340}"/>
    <cellStyle name="Moneda [0] 2 2 4 2 5" xfId="5879" xr:uid="{26BBDD59-4D32-4529-ABDB-F2F87480EE70}"/>
    <cellStyle name="Moneda [0] 2 2 4 3" xfId="928" xr:uid="{232015FD-BA42-44E4-BE6C-AB764ECE19AD}"/>
    <cellStyle name="Moneda [0] 2 2 4 3 2" xfId="2249" xr:uid="{271032D7-1F61-42C3-BB17-5856D9B9A678}"/>
    <cellStyle name="Moneda [0] 2 2 4 3 2 2" xfId="4890" xr:uid="{730A02E0-5D77-4B13-AA7F-D4BB6B3D0AA7}"/>
    <cellStyle name="Moneda [0] 2 2 4 3 2 2 2" xfId="10170" xr:uid="{1675F192-FDD6-43AC-8B96-087AB2BF659B}"/>
    <cellStyle name="Moneda [0] 2 2 4 3 2 3" xfId="7530" xr:uid="{9C012F46-DFDC-49E7-BB7C-49408D078211}"/>
    <cellStyle name="Moneda [0] 2 2 4 3 3" xfId="3570" xr:uid="{1DA9A71F-105D-4B27-8C02-EC0B7B61AD28}"/>
    <cellStyle name="Moneda [0] 2 2 4 3 3 2" xfId="8850" xr:uid="{03E17D84-4C3D-4BC6-BE8C-04D877C82F30}"/>
    <cellStyle name="Moneda [0] 2 2 4 3 4" xfId="6210" xr:uid="{67CCA679-B83C-4931-9D91-44395001D966}"/>
    <cellStyle name="Moneda [0] 2 2 4 4" xfId="1589" xr:uid="{9271C698-E509-42D9-BE2C-429CD320080F}"/>
    <cellStyle name="Moneda [0] 2 2 4 4 2" xfId="4230" xr:uid="{03E62423-6F34-4EAB-9038-EB4B289BF215}"/>
    <cellStyle name="Moneda [0] 2 2 4 4 2 2" xfId="9510" xr:uid="{831151D4-6CA9-410B-A530-91277EF76BF5}"/>
    <cellStyle name="Moneda [0] 2 2 4 4 3" xfId="6870" xr:uid="{87DF318D-439A-41AA-86A6-55D1281FE3A9}"/>
    <cellStyle name="Moneda [0] 2 2 4 5" xfId="2910" xr:uid="{388EC556-838D-40FC-9F24-156116C94342}"/>
    <cellStyle name="Moneda [0] 2 2 4 5 2" xfId="8190" xr:uid="{AC9F7CBC-A764-48AC-B2B5-6AF72F4197A9}"/>
    <cellStyle name="Moneda [0] 2 2 4 6" xfId="5550" xr:uid="{98287CD1-0B82-4B9A-BC8E-ABFD5479EE8D}"/>
    <cellStyle name="Moneda [0] 2 2 5" xfId="376" xr:uid="{1AE04277-83DA-4190-8E00-4A2CEC54AF4F}"/>
    <cellStyle name="Moneda [0] 2 2 5 2" xfId="1037" xr:uid="{71442608-F2B1-4914-A639-7F331D6AF844}"/>
    <cellStyle name="Moneda [0] 2 2 5 2 2" xfId="2358" xr:uid="{CC4A4D76-0D98-4F48-B212-001BBE15FE46}"/>
    <cellStyle name="Moneda [0] 2 2 5 2 2 2" xfId="4999" xr:uid="{F6EBDE2D-7EDE-4F6E-BCF0-40BF2B6D81A6}"/>
    <cellStyle name="Moneda [0] 2 2 5 2 2 2 2" xfId="10279" xr:uid="{B6D40DC0-1842-48E6-B400-D439066C0318}"/>
    <cellStyle name="Moneda [0] 2 2 5 2 2 3" xfId="7639" xr:uid="{311DD3CD-08A0-42FD-8CF6-F18B9B62E505}"/>
    <cellStyle name="Moneda [0] 2 2 5 2 3" xfId="3679" xr:uid="{09397853-A49C-4BEB-958E-8EE319477C1F}"/>
    <cellStyle name="Moneda [0] 2 2 5 2 3 2" xfId="8959" xr:uid="{87367389-0F17-4529-9EAF-E89476963FA9}"/>
    <cellStyle name="Moneda [0] 2 2 5 2 4" xfId="6319" xr:uid="{EA877D91-3D37-494E-B7E5-A6A3358967F8}"/>
    <cellStyle name="Moneda [0] 2 2 5 3" xfId="1698" xr:uid="{782AB5AD-9132-48EA-9A50-E30127679B93}"/>
    <cellStyle name="Moneda [0] 2 2 5 3 2" xfId="4339" xr:uid="{BBCC7507-788E-42EA-BB30-5E58D58480E5}"/>
    <cellStyle name="Moneda [0] 2 2 5 3 2 2" xfId="9619" xr:uid="{EB434218-2C1E-4D30-A872-9E9C146510F8}"/>
    <cellStyle name="Moneda [0] 2 2 5 3 3" xfId="6979" xr:uid="{C37AB7E7-3037-4887-947F-4BAFF7E03240}"/>
    <cellStyle name="Moneda [0] 2 2 5 4" xfId="3019" xr:uid="{1D45E9E3-61E6-4F6B-B437-6DBD3E6BF093}"/>
    <cellStyle name="Moneda [0] 2 2 5 4 2" xfId="8299" xr:uid="{D076DF46-2CD5-465B-BBC2-5F3307C161AE}"/>
    <cellStyle name="Moneda [0] 2 2 5 5" xfId="5659" xr:uid="{9B4190B3-9BF2-48F0-8B4D-43706B5BD0A5}"/>
    <cellStyle name="Moneda [0] 2 2 6" xfId="708" xr:uid="{27842E54-57D2-4021-A9AB-9180892ADAEE}"/>
    <cellStyle name="Moneda [0] 2 2 6 2" xfId="2029" xr:uid="{D94FEAF4-0B0A-4D40-B0C5-5856621B2DD7}"/>
    <cellStyle name="Moneda [0] 2 2 6 2 2" xfId="4670" xr:uid="{817AB3EF-C797-4BFE-869C-7EA1B270F187}"/>
    <cellStyle name="Moneda [0] 2 2 6 2 2 2" xfId="9950" xr:uid="{0E65588F-376B-4FC0-BC95-C9AD5BDB61A0}"/>
    <cellStyle name="Moneda [0] 2 2 6 2 3" xfId="7310" xr:uid="{DD7D5306-1610-43E7-B9C3-556144854A97}"/>
    <cellStyle name="Moneda [0] 2 2 6 3" xfId="3350" xr:uid="{6D029565-469C-4B5A-86B6-E7346B04BEFC}"/>
    <cellStyle name="Moneda [0] 2 2 6 3 2" xfId="8630" xr:uid="{41F261AE-9E1E-44A1-A90C-2EB91A3E63C6}"/>
    <cellStyle name="Moneda [0] 2 2 6 4" xfId="5990" xr:uid="{3850CDD3-74BA-47CB-93BA-A0B2BD25F089}"/>
    <cellStyle name="Moneda [0] 2 2 7" xfId="1369" xr:uid="{5F51889C-F2E1-4D2B-85A8-7FE3F5E81D2E}"/>
    <cellStyle name="Moneda [0] 2 2 7 2" xfId="4010" xr:uid="{0C7B81BB-DA8D-433B-A47C-AD29FAC5FB97}"/>
    <cellStyle name="Moneda [0] 2 2 7 2 2" xfId="9290" xr:uid="{2155EA8E-6FDE-47DA-A0B9-1B4A8E067505}"/>
    <cellStyle name="Moneda [0] 2 2 7 3" xfId="6650" xr:uid="{CF1CA05E-4812-4B2D-85AE-2C0EE51E29E6}"/>
    <cellStyle name="Moneda [0] 2 2 8" xfId="2690" xr:uid="{F3F59AD6-A668-42E3-9D3D-C0B28E96F270}"/>
    <cellStyle name="Moneda [0] 2 2 8 2" xfId="7970" xr:uid="{7427DE25-14B5-4787-B835-ADCA2DB29973}"/>
    <cellStyle name="Moneda [0] 2 2 9" xfId="5330" xr:uid="{43ADE434-2AC8-4965-94CB-9AB645A42636}"/>
    <cellStyle name="Moneda [0] 2 3" xfId="72" xr:uid="{48C3CA36-4548-41DE-B0F1-869505DBA805}"/>
    <cellStyle name="Moneda [0] 2 3 2" xfId="184" xr:uid="{48C32147-9DB3-482B-AE6E-24C1F8F6388C}"/>
    <cellStyle name="Moneda [0] 2 3 2 2" xfId="514" xr:uid="{FBC1B62B-A885-40B4-ADC0-6E02E0A83ECE}"/>
    <cellStyle name="Moneda [0] 2 3 2 2 2" xfId="1174" xr:uid="{BC4826D7-6580-4472-AE33-27A84D9E3CD6}"/>
    <cellStyle name="Moneda [0] 2 3 2 2 2 2" xfId="2495" xr:uid="{4376424B-7785-44F6-92E7-2E0EC7B6DE50}"/>
    <cellStyle name="Moneda [0] 2 3 2 2 2 2 2" xfId="5136" xr:uid="{BA10B095-91EA-4CBB-8795-079615725221}"/>
    <cellStyle name="Moneda [0] 2 3 2 2 2 2 2 2" xfId="10416" xr:uid="{19CC22D5-6297-434E-9A51-F9A762642393}"/>
    <cellStyle name="Moneda [0] 2 3 2 2 2 2 3" xfId="7776" xr:uid="{E566F646-BF80-481A-BA32-E9888B12E661}"/>
    <cellStyle name="Moneda [0] 2 3 2 2 2 3" xfId="3816" xr:uid="{69808B2A-6135-43BA-9501-6823DABA75A7}"/>
    <cellStyle name="Moneda [0] 2 3 2 2 2 3 2" xfId="9096" xr:uid="{947668DD-CD9A-440C-BA5C-EAB8D8D5017C}"/>
    <cellStyle name="Moneda [0] 2 3 2 2 2 4" xfId="6456" xr:uid="{0D235766-8200-443A-AE2A-4831BFA6EB6B}"/>
    <cellStyle name="Moneda [0] 2 3 2 2 3" xfId="1835" xr:uid="{B3248DF1-23F3-4992-B818-146739999C59}"/>
    <cellStyle name="Moneda [0] 2 3 2 2 3 2" xfId="4476" xr:uid="{D1430F9B-7630-49C6-8692-465817EF061E}"/>
    <cellStyle name="Moneda [0] 2 3 2 2 3 2 2" xfId="9756" xr:uid="{345223B7-523A-43EA-A809-CF09665D2AAE}"/>
    <cellStyle name="Moneda [0] 2 3 2 2 3 3" xfId="7116" xr:uid="{540B3072-1BF7-4097-968C-41D06E7A190A}"/>
    <cellStyle name="Moneda [0] 2 3 2 2 4" xfId="3156" xr:uid="{7DEB334E-1DB6-45E1-B3CD-D9BC510392BC}"/>
    <cellStyle name="Moneda [0] 2 3 2 2 4 2" xfId="8436" xr:uid="{86F5DB3D-50F9-4398-AE06-3C2911868343}"/>
    <cellStyle name="Moneda [0] 2 3 2 2 5" xfId="5796" xr:uid="{746896AB-A7FC-4520-BB2C-A1A1F435B28D}"/>
    <cellStyle name="Moneda [0] 2 3 2 3" xfId="845" xr:uid="{69C2FC56-4C1F-4CE1-8AC4-A716D2F4476E}"/>
    <cellStyle name="Moneda [0] 2 3 2 3 2" xfId="2166" xr:uid="{DE64099C-FA7B-47FF-9CB1-520A063CB68A}"/>
    <cellStyle name="Moneda [0] 2 3 2 3 2 2" xfId="4807" xr:uid="{B7F7CA31-4AED-49A8-B945-E5527493C8C2}"/>
    <cellStyle name="Moneda [0] 2 3 2 3 2 2 2" xfId="10087" xr:uid="{35E72D30-FEA4-47B5-971A-7670B3E3E0CC}"/>
    <cellStyle name="Moneda [0] 2 3 2 3 2 3" xfId="7447" xr:uid="{B4A3231F-30C0-49F2-9561-519AF9A23D05}"/>
    <cellStyle name="Moneda [0] 2 3 2 3 3" xfId="3487" xr:uid="{0660DBE6-C756-4F42-A21F-C670F47FFB7D}"/>
    <cellStyle name="Moneda [0] 2 3 2 3 3 2" xfId="8767" xr:uid="{E7B7C56D-8D36-4D69-B504-F24641C979A7}"/>
    <cellStyle name="Moneda [0] 2 3 2 3 4" xfId="6127" xr:uid="{CE60E7AA-C4EE-4CD7-B9D4-C6212F1CFBE5}"/>
    <cellStyle name="Moneda [0] 2 3 2 4" xfId="1506" xr:uid="{27F3A961-FEC2-4195-B0A5-A4E22AF1594D}"/>
    <cellStyle name="Moneda [0] 2 3 2 4 2" xfId="4147" xr:uid="{4C44358B-6826-4D24-8F7A-1F082A875094}"/>
    <cellStyle name="Moneda [0] 2 3 2 4 2 2" xfId="9427" xr:uid="{A29889EF-9447-4C91-8A05-3CD31FCC779F}"/>
    <cellStyle name="Moneda [0] 2 3 2 4 3" xfId="6787" xr:uid="{F125FFE2-D3A4-469D-B3DE-E3BE7117C8FA}"/>
    <cellStyle name="Moneda [0] 2 3 2 5" xfId="2827" xr:uid="{247DC3F9-28EC-4C6F-95AC-96981D01330D}"/>
    <cellStyle name="Moneda [0] 2 3 2 5 2" xfId="8107" xr:uid="{E5A0B5D9-A590-47E1-9FB3-039DFF289A1E}"/>
    <cellStyle name="Moneda [0] 2 3 2 6" xfId="5467" xr:uid="{F4AFA9D5-9BAC-42F7-AC2A-50085F514DAD}"/>
    <cellStyle name="Moneda [0] 2 3 3" xfId="294" xr:uid="{7D07798B-CCF7-494F-BBBB-D0D9936214B3}"/>
    <cellStyle name="Moneda [0] 2 3 3 2" xfId="624" xr:uid="{69F575C5-7482-4EDF-9D7E-4D20A47CDD74}"/>
    <cellStyle name="Moneda [0] 2 3 3 2 2" xfId="1284" xr:uid="{4E04801C-CA6A-486E-B18F-EAA980AF0B30}"/>
    <cellStyle name="Moneda [0] 2 3 3 2 2 2" xfId="2605" xr:uid="{44836A59-ACBD-4F8C-A738-BD2D1831B7FA}"/>
    <cellStyle name="Moneda [0] 2 3 3 2 2 2 2" xfId="5246" xr:uid="{D762902D-9571-4247-983D-240CB407B15D}"/>
    <cellStyle name="Moneda [0] 2 3 3 2 2 2 2 2" xfId="10526" xr:uid="{CFB971EF-6F09-4F55-93A3-5A3CA8CDAD53}"/>
    <cellStyle name="Moneda [0] 2 3 3 2 2 2 3" xfId="7886" xr:uid="{E95EE7CA-F1A0-415A-8049-8CF9472F8178}"/>
    <cellStyle name="Moneda [0] 2 3 3 2 2 3" xfId="3926" xr:uid="{C739CE37-5F8F-472E-A874-AE59734F845F}"/>
    <cellStyle name="Moneda [0] 2 3 3 2 2 3 2" xfId="9206" xr:uid="{808A757C-B46C-403E-8205-C5BBC919834D}"/>
    <cellStyle name="Moneda [0] 2 3 3 2 2 4" xfId="6566" xr:uid="{0121A57C-9B84-46A9-9F39-DB426A19FF67}"/>
    <cellStyle name="Moneda [0] 2 3 3 2 3" xfId="1945" xr:uid="{67181946-945B-458E-BDB5-33DE2708747E}"/>
    <cellStyle name="Moneda [0] 2 3 3 2 3 2" xfId="4586" xr:uid="{B1B5EAF8-DDB0-4561-9107-BDF8A1AC0B14}"/>
    <cellStyle name="Moneda [0] 2 3 3 2 3 2 2" xfId="9866" xr:uid="{BD7D7A38-25E2-4DA3-9DCB-68925A25FE58}"/>
    <cellStyle name="Moneda [0] 2 3 3 2 3 3" xfId="7226" xr:uid="{199DF26D-7A8A-4067-BE38-F79980540273}"/>
    <cellStyle name="Moneda [0] 2 3 3 2 4" xfId="3266" xr:uid="{754D65AF-2DB7-4B2B-AE73-77BF43FD84BA}"/>
    <cellStyle name="Moneda [0] 2 3 3 2 4 2" xfId="8546" xr:uid="{C4361293-C4F0-4964-8251-311011F36B5C}"/>
    <cellStyle name="Moneda [0] 2 3 3 2 5" xfId="5906" xr:uid="{293E00B2-CF30-414E-B638-3B475AE36E33}"/>
    <cellStyle name="Moneda [0] 2 3 3 3" xfId="955" xr:uid="{B18F52D2-8EE6-4488-9AE4-F8A3E087FC2A}"/>
    <cellStyle name="Moneda [0] 2 3 3 3 2" xfId="2276" xr:uid="{34A85C22-8476-4F68-86B5-0A40B73BEACB}"/>
    <cellStyle name="Moneda [0] 2 3 3 3 2 2" xfId="4917" xr:uid="{BC1AC033-CFF9-4826-A9C4-443FBAF34772}"/>
    <cellStyle name="Moneda [0] 2 3 3 3 2 2 2" xfId="10197" xr:uid="{D811F888-81A1-419C-9A7C-F108E0D65DFA}"/>
    <cellStyle name="Moneda [0] 2 3 3 3 2 3" xfId="7557" xr:uid="{B5D7A874-923B-470B-B310-F805F159A082}"/>
    <cellStyle name="Moneda [0] 2 3 3 3 3" xfId="3597" xr:uid="{456F6F51-8F87-4D8C-AD08-1F72531C3E2F}"/>
    <cellStyle name="Moneda [0] 2 3 3 3 3 2" xfId="8877" xr:uid="{C639E44D-199F-4781-ADF1-DB2412E09277}"/>
    <cellStyle name="Moneda [0] 2 3 3 3 4" xfId="6237" xr:uid="{1EC45EF1-3267-49CE-A314-4792912B0419}"/>
    <cellStyle name="Moneda [0] 2 3 3 4" xfId="1616" xr:uid="{6800A663-CCA2-46DB-9439-8E6D86D79093}"/>
    <cellStyle name="Moneda [0] 2 3 3 4 2" xfId="4257" xr:uid="{DEA36077-76C0-40ED-94D7-0A759EA5B602}"/>
    <cellStyle name="Moneda [0] 2 3 3 4 2 2" xfId="9537" xr:uid="{639146A9-E4D6-43A5-99B9-C18CD71C19C3}"/>
    <cellStyle name="Moneda [0] 2 3 3 4 3" xfId="6897" xr:uid="{8EA94302-2A5D-43DB-BA99-7FB06997C6DA}"/>
    <cellStyle name="Moneda [0] 2 3 3 5" xfId="2937" xr:uid="{2E4AE65E-6CCE-408A-A81A-C3CE810F24D4}"/>
    <cellStyle name="Moneda [0] 2 3 3 5 2" xfId="8217" xr:uid="{C624ADB8-6D5F-45AF-8E84-27E11C61CEE5}"/>
    <cellStyle name="Moneda [0] 2 3 3 6" xfId="5577" xr:uid="{1322DFDA-ED37-4A00-B30A-90AF673BE6FF}"/>
    <cellStyle name="Moneda [0] 2 3 4" xfId="403" xr:uid="{FD1E8E70-65DB-4FEB-8F96-F4A8C56AF59D}"/>
    <cellStyle name="Moneda [0] 2 3 4 2" xfId="1064" xr:uid="{D4148D4A-8F6F-4D03-AD56-C886515606E2}"/>
    <cellStyle name="Moneda [0] 2 3 4 2 2" xfId="2385" xr:uid="{8A30A72D-C579-4691-B655-E12503637A8B}"/>
    <cellStyle name="Moneda [0] 2 3 4 2 2 2" xfId="5026" xr:uid="{4F745630-1F9D-4F12-AA81-5988B04AE8BB}"/>
    <cellStyle name="Moneda [0] 2 3 4 2 2 2 2" xfId="10306" xr:uid="{B915B1A3-2D77-41C7-98CE-D0D66DC27181}"/>
    <cellStyle name="Moneda [0] 2 3 4 2 2 3" xfId="7666" xr:uid="{7CC42E2B-BA24-4354-874D-9CFB7ED5251C}"/>
    <cellStyle name="Moneda [0] 2 3 4 2 3" xfId="3706" xr:uid="{B228536B-80BC-406D-90E3-1D4BB2F5B0D7}"/>
    <cellStyle name="Moneda [0] 2 3 4 2 3 2" xfId="8986" xr:uid="{FF409A95-9704-4955-BABA-6F2FCDC9F5F6}"/>
    <cellStyle name="Moneda [0] 2 3 4 2 4" xfId="6346" xr:uid="{2BEC661F-EC95-4568-8195-26B717486C14}"/>
    <cellStyle name="Moneda [0] 2 3 4 3" xfId="1725" xr:uid="{3DF308D8-A296-4612-8D36-3001D0FA68DB}"/>
    <cellStyle name="Moneda [0] 2 3 4 3 2" xfId="4366" xr:uid="{3ACD7047-9C1D-4953-A0E2-D5EF6759E674}"/>
    <cellStyle name="Moneda [0] 2 3 4 3 2 2" xfId="9646" xr:uid="{5A8CE0CF-DA65-4BCD-A7CC-272DFEFBE4FA}"/>
    <cellStyle name="Moneda [0] 2 3 4 3 3" xfId="7006" xr:uid="{04CD2CED-BC3E-42E1-A005-FDE8CE06DB9D}"/>
    <cellStyle name="Moneda [0] 2 3 4 4" xfId="3046" xr:uid="{A9CA033F-FA4B-43A4-B519-020C0DA7B4DA}"/>
    <cellStyle name="Moneda [0] 2 3 4 4 2" xfId="8326" xr:uid="{53CB6258-3E30-4FCD-86AD-DF5C1E2A1DBE}"/>
    <cellStyle name="Moneda [0] 2 3 4 5" xfId="5686" xr:uid="{D60903A3-EA09-46D5-9AC1-D6F6CB7D5200}"/>
    <cellStyle name="Moneda [0] 2 3 5" xfId="735" xr:uid="{32524219-366B-4342-894F-46DB4D2EC605}"/>
    <cellStyle name="Moneda [0] 2 3 5 2" xfId="2056" xr:uid="{634D0843-F01C-4BEF-81C5-4A8DF739D2F2}"/>
    <cellStyle name="Moneda [0] 2 3 5 2 2" xfId="4697" xr:uid="{8D83EC6D-BE76-4BBD-BB36-6C46A6849610}"/>
    <cellStyle name="Moneda [0] 2 3 5 2 2 2" xfId="9977" xr:uid="{663B7821-4B15-499F-BD42-350AB89DC3A6}"/>
    <cellStyle name="Moneda [0] 2 3 5 2 3" xfId="7337" xr:uid="{05314A62-5C69-4B00-8DA4-C979E5C3DBC3}"/>
    <cellStyle name="Moneda [0] 2 3 5 3" xfId="3377" xr:uid="{6E314875-3ACD-4EC4-8156-8246F83CE625}"/>
    <cellStyle name="Moneda [0] 2 3 5 3 2" xfId="8657" xr:uid="{A9502122-BF8F-4CEF-9027-1B1625B7B4B3}"/>
    <cellStyle name="Moneda [0] 2 3 5 4" xfId="6017" xr:uid="{5310FA65-51E4-484F-BDCA-3ED8FFFD5AB3}"/>
    <cellStyle name="Moneda [0] 2 3 6" xfId="1396" xr:uid="{A806B0D9-5087-44B2-AF1E-AD3080229930}"/>
    <cellStyle name="Moneda [0] 2 3 6 2" xfId="4037" xr:uid="{700A9E87-3E59-4951-A388-A54E8B18E18C}"/>
    <cellStyle name="Moneda [0] 2 3 6 2 2" xfId="9317" xr:uid="{DAD7FC1D-3A50-4343-86DE-B008D93CB29C}"/>
    <cellStyle name="Moneda [0] 2 3 6 3" xfId="6677" xr:uid="{50E3952B-767F-4B8B-93DE-38D889BFFACE}"/>
    <cellStyle name="Moneda [0] 2 3 7" xfId="2717" xr:uid="{CC457B58-2C53-438D-B7F6-2F0359FBD27C}"/>
    <cellStyle name="Moneda [0] 2 3 7 2" xfId="7997" xr:uid="{A02469E0-C1A0-46C8-AE26-F48CDAEBCFAC}"/>
    <cellStyle name="Moneda [0] 2 3 8" xfId="5357" xr:uid="{B143BEFE-5FCD-46FD-B9D3-4A8A82E4CCA0}"/>
    <cellStyle name="Moneda [0] 2 4" xfId="133" xr:uid="{7CB562E3-6A84-4E74-A75F-1312EFBF11A2}"/>
    <cellStyle name="Moneda [0] 2 4 2" xfId="463" xr:uid="{2F013DBC-9756-4C8D-A9EC-25152E0AA385}"/>
    <cellStyle name="Moneda [0] 2 4 2 2" xfId="1123" xr:uid="{AA950EB4-1BB4-4E13-B0B5-3FB21A4BE7A4}"/>
    <cellStyle name="Moneda [0] 2 4 2 2 2" xfId="2444" xr:uid="{0BB22C82-D152-4655-8DF7-014A4CE29443}"/>
    <cellStyle name="Moneda [0] 2 4 2 2 2 2" xfId="5085" xr:uid="{53516E24-1F7A-4624-BCE5-2D0D1FFEBEF3}"/>
    <cellStyle name="Moneda [0] 2 4 2 2 2 2 2" xfId="10365" xr:uid="{954B5D87-1D77-4114-B9BB-B6FC570FEAD6}"/>
    <cellStyle name="Moneda [0] 2 4 2 2 2 3" xfId="7725" xr:uid="{2CC91A03-2D0D-4E28-9A36-703D3917D580}"/>
    <cellStyle name="Moneda [0] 2 4 2 2 3" xfId="3765" xr:uid="{A6A27D03-052B-46D4-A0BA-05B812D102F0}"/>
    <cellStyle name="Moneda [0] 2 4 2 2 3 2" xfId="9045" xr:uid="{6B250558-AA78-47DC-A276-05E9BC47281C}"/>
    <cellStyle name="Moneda [0] 2 4 2 2 4" xfId="6405" xr:uid="{A36E8EEA-4365-4533-AFDE-CB0503243714}"/>
    <cellStyle name="Moneda [0] 2 4 2 3" xfId="1784" xr:uid="{88398AAC-FE95-45BB-84CB-5A91CE6943DF}"/>
    <cellStyle name="Moneda [0] 2 4 2 3 2" xfId="4425" xr:uid="{4122A203-4CF6-4D2C-9000-7193F2E3BFCE}"/>
    <cellStyle name="Moneda [0] 2 4 2 3 2 2" xfId="9705" xr:uid="{971D8BDB-5C95-4F7D-A8CE-008A788C667E}"/>
    <cellStyle name="Moneda [0] 2 4 2 3 3" xfId="7065" xr:uid="{82773E14-F81B-4D14-BD4D-4F02322A258E}"/>
    <cellStyle name="Moneda [0] 2 4 2 4" xfId="3105" xr:uid="{4CD2C466-DDCA-4893-8318-9F1491AADC5D}"/>
    <cellStyle name="Moneda [0] 2 4 2 4 2" xfId="8385" xr:uid="{070E92FE-FFF2-4C21-BCC1-4F5D57DD7997}"/>
    <cellStyle name="Moneda [0] 2 4 2 5" xfId="5745" xr:uid="{79A38716-6CBC-4580-83C9-4BD7719CE46E}"/>
    <cellStyle name="Moneda [0] 2 4 3" xfId="794" xr:uid="{E75985B1-9834-43B8-9894-7F7498840596}"/>
    <cellStyle name="Moneda [0] 2 4 3 2" xfId="2115" xr:uid="{24DCA033-A863-41F4-BB1F-72E6FC73C617}"/>
    <cellStyle name="Moneda [0] 2 4 3 2 2" xfId="4756" xr:uid="{850EA6EB-F614-4111-BE92-52A39B646E01}"/>
    <cellStyle name="Moneda [0] 2 4 3 2 2 2" xfId="10036" xr:uid="{E5961966-A458-4844-AA9A-2EEC2DAD148D}"/>
    <cellStyle name="Moneda [0] 2 4 3 2 3" xfId="7396" xr:uid="{BA56A812-F5A4-4D8C-8112-5CAE458EA110}"/>
    <cellStyle name="Moneda [0] 2 4 3 3" xfId="3436" xr:uid="{EBFA53DF-AE7B-4C3E-8E7A-5E3CC41DD35C}"/>
    <cellStyle name="Moneda [0] 2 4 3 3 2" xfId="8716" xr:uid="{CB0FAE31-8493-40CC-8C10-1A206F926FCA}"/>
    <cellStyle name="Moneda [0] 2 4 3 4" xfId="6076" xr:uid="{730C2056-2953-42FA-A474-C7862F602545}"/>
    <cellStyle name="Moneda [0] 2 4 4" xfId="1455" xr:uid="{A5DC42EF-1D39-4C0B-B367-E1E322D0C5E1}"/>
    <cellStyle name="Moneda [0] 2 4 4 2" xfId="4096" xr:uid="{E443A807-4639-49BE-A96D-5CDFC85495A4}"/>
    <cellStyle name="Moneda [0] 2 4 4 2 2" xfId="9376" xr:uid="{FCADE84F-EDD8-44C9-A080-EFB47F9F2251}"/>
    <cellStyle name="Moneda [0] 2 4 4 3" xfId="6736" xr:uid="{751EC4F7-3D8B-4741-A2B6-71A17F844638}"/>
    <cellStyle name="Moneda [0] 2 4 5" xfId="2776" xr:uid="{1558C151-63EB-4F8C-8718-5A3C698797B7}"/>
    <cellStyle name="Moneda [0] 2 4 5 2" xfId="8056" xr:uid="{880F3DB7-7D7A-496F-BC1A-8A1F047F914F}"/>
    <cellStyle name="Moneda [0] 2 4 6" xfId="5416" xr:uid="{2892A682-2718-452B-9BC0-52EF504EC845}"/>
    <cellStyle name="Moneda [0] 2 5" xfId="243" xr:uid="{5BE1C854-8A83-4D01-AD8A-355F57D7DC8B}"/>
    <cellStyle name="Moneda [0] 2 5 2" xfId="573" xr:uid="{CE48A16F-0437-4165-AF68-6EA8ADAF6033}"/>
    <cellStyle name="Moneda [0] 2 5 2 2" xfId="1233" xr:uid="{217C8C68-F3A7-4350-8505-54772EE99ABB}"/>
    <cellStyle name="Moneda [0] 2 5 2 2 2" xfId="2554" xr:uid="{362148F4-DD98-4AE1-AEAA-C6DC82289B4F}"/>
    <cellStyle name="Moneda [0] 2 5 2 2 2 2" xfId="5195" xr:uid="{D5AB407D-7B99-4EB3-A35E-3EF616772BAE}"/>
    <cellStyle name="Moneda [0] 2 5 2 2 2 2 2" xfId="10475" xr:uid="{9EC7C74A-4955-4470-A4C5-CDF676531546}"/>
    <cellStyle name="Moneda [0] 2 5 2 2 2 3" xfId="7835" xr:uid="{DF3D36C8-C18B-4E0B-BD5A-70BC7B259553}"/>
    <cellStyle name="Moneda [0] 2 5 2 2 3" xfId="3875" xr:uid="{39903662-7EF7-4B38-9929-CA94B4CB18DF}"/>
    <cellStyle name="Moneda [0] 2 5 2 2 3 2" xfId="9155" xr:uid="{722E8FA6-73B9-469B-AA7D-50D63F4B454C}"/>
    <cellStyle name="Moneda [0] 2 5 2 2 4" xfId="6515" xr:uid="{49556BBB-40E0-4A69-9332-12202FBCDD04}"/>
    <cellStyle name="Moneda [0] 2 5 2 3" xfId="1894" xr:uid="{68585EAA-17B0-4B79-91D0-FDA4DAB8D575}"/>
    <cellStyle name="Moneda [0] 2 5 2 3 2" xfId="4535" xr:uid="{8B0A8460-9BA6-4619-A141-788482715588}"/>
    <cellStyle name="Moneda [0] 2 5 2 3 2 2" xfId="9815" xr:uid="{2B4D9378-D4E9-4FDB-BAEA-88C4DB9A28D1}"/>
    <cellStyle name="Moneda [0] 2 5 2 3 3" xfId="7175" xr:uid="{B9438096-92B4-4515-B485-1B44581EA1FB}"/>
    <cellStyle name="Moneda [0] 2 5 2 4" xfId="3215" xr:uid="{87FCD58E-794B-4BE1-8016-04051ADEBB80}"/>
    <cellStyle name="Moneda [0] 2 5 2 4 2" xfId="8495" xr:uid="{0BAA0B73-C0C6-4D92-AD1E-6C4CA0290C6E}"/>
    <cellStyle name="Moneda [0] 2 5 2 5" xfId="5855" xr:uid="{047D10F7-22FC-48B9-B349-60412D297E5D}"/>
    <cellStyle name="Moneda [0] 2 5 3" xfId="904" xr:uid="{2C73D219-F638-4670-9CD4-6B081C0DAEAD}"/>
    <cellStyle name="Moneda [0] 2 5 3 2" xfId="2225" xr:uid="{E2AA55FF-4C62-49C3-9FE0-B73ED6F76CF7}"/>
    <cellStyle name="Moneda [0] 2 5 3 2 2" xfId="4866" xr:uid="{B60C1B7E-22BC-4691-9AFE-3BF74E268201}"/>
    <cellStyle name="Moneda [0] 2 5 3 2 2 2" xfId="10146" xr:uid="{BE7D1E35-80D3-46F8-81E1-AE077BA85CDC}"/>
    <cellStyle name="Moneda [0] 2 5 3 2 3" xfId="7506" xr:uid="{C4088F40-4FA5-4E3A-9AC2-DDB64563C33D}"/>
    <cellStyle name="Moneda [0] 2 5 3 3" xfId="3546" xr:uid="{3BC4A1D9-7DBD-4F3D-A810-DE9D36F63D35}"/>
    <cellStyle name="Moneda [0] 2 5 3 3 2" xfId="8826" xr:uid="{E70BE08F-204F-4C99-B23B-4EE904F75DC7}"/>
    <cellStyle name="Moneda [0] 2 5 3 4" xfId="6186" xr:uid="{198F2811-91E7-455A-9B8D-121750F42CCC}"/>
    <cellStyle name="Moneda [0] 2 5 4" xfId="1565" xr:uid="{D13BD9D1-A613-4902-9887-CB6980C9D630}"/>
    <cellStyle name="Moneda [0] 2 5 4 2" xfId="4206" xr:uid="{9CCC8409-509D-4C62-8706-7AB4909D4044}"/>
    <cellStyle name="Moneda [0] 2 5 4 2 2" xfId="9486" xr:uid="{87D35FBD-6E60-422A-A97A-0254F7FE3EB9}"/>
    <cellStyle name="Moneda [0] 2 5 4 3" xfId="6846" xr:uid="{4D951EBB-DBD9-45EA-A801-42CDE77E136B}"/>
    <cellStyle name="Moneda [0] 2 5 5" xfId="2886" xr:uid="{5206DB21-A8BA-484C-AFD1-99C6F1E23431}"/>
    <cellStyle name="Moneda [0] 2 5 5 2" xfId="8166" xr:uid="{87695010-791F-444A-85E4-1F6FFCC3EE84}"/>
    <cellStyle name="Moneda [0] 2 5 6" xfId="5526" xr:uid="{818A793F-E2B1-401A-9B80-0E01410AEB5A}"/>
    <cellStyle name="Moneda [0] 2 6" xfId="352" xr:uid="{30860C8E-24B9-4C22-9020-B99F7B3F8D90}"/>
    <cellStyle name="Moneda [0] 2 6 2" xfId="1013" xr:uid="{502A2D4D-6E5A-49F1-B4F4-7EEB4A150CFC}"/>
    <cellStyle name="Moneda [0] 2 6 2 2" xfId="2334" xr:uid="{16D95865-4C46-4184-890A-C4E6D06FB2C1}"/>
    <cellStyle name="Moneda [0] 2 6 2 2 2" xfId="4975" xr:uid="{969021CE-71A0-41F7-9652-FD2C7DFA264F}"/>
    <cellStyle name="Moneda [0] 2 6 2 2 2 2" xfId="10255" xr:uid="{2C51D0C9-3C99-4A98-AA08-42BEE62AC3D0}"/>
    <cellStyle name="Moneda [0] 2 6 2 2 3" xfId="7615" xr:uid="{1B7BD693-0097-4642-98A5-EA97AE568BED}"/>
    <cellStyle name="Moneda [0] 2 6 2 3" xfId="3655" xr:uid="{AEC2AD83-D500-4FB7-8B94-E421FF2E2DB7}"/>
    <cellStyle name="Moneda [0] 2 6 2 3 2" xfId="8935" xr:uid="{A2516B22-ADE2-4AA4-BD4F-91A8FBDEBC74}"/>
    <cellStyle name="Moneda [0] 2 6 2 4" xfId="6295" xr:uid="{A349330D-732B-44A1-8B81-3DA857A221D3}"/>
    <cellStyle name="Moneda [0] 2 6 3" xfId="1674" xr:uid="{FCC9215F-3F08-4BCA-B08D-3C148659C353}"/>
    <cellStyle name="Moneda [0] 2 6 3 2" xfId="4315" xr:uid="{27536638-90AB-4CCA-880F-22A5EFB74FC7}"/>
    <cellStyle name="Moneda [0] 2 6 3 2 2" xfId="9595" xr:uid="{40CF2A2F-9403-4C41-A825-DC278C4C365C}"/>
    <cellStyle name="Moneda [0] 2 6 3 3" xfId="6955" xr:uid="{7AE45795-F821-4034-80ED-A8B06760028A}"/>
    <cellStyle name="Moneda [0] 2 6 4" xfId="2995" xr:uid="{BA74EC98-C504-407B-ACB3-70F7EAA80AB2}"/>
    <cellStyle name="Moneda [0] 2 6 4 2" xfId="8275" xr:uid="{D8E0E156-DABF-44BE-8167-F5500CC80B79}"/>
    <cellStyle name="Moneda [0] 2 6 5" xfId="5635" xr:uid="{B77A73EA-1BAF-4D99-ADFE-FDBA4B3991E1}"/>
    <cellStyle name="Moneda [0] 2 7" xfId="684" xr:uid="{5F856136-B33C-4761-8A88-BAC1D6338E67}"/>
    <cellStyle name="Moneda [0] 2 7 2" xfId="2005" xr:uid="{88D3500B-8C90-4828-AFC7-305C2E68BBA4}"/>
    <cellStyle name="Moneda [0] 2 7 2 2" xfId="4646" xr:uid="{C40CB363-89DA-4217-8332-609A6E34AAC4}"/>
    <cellStyle name="Moneda [0] 2 7 2 2 2" xfId="9926" xr:uid="{BEAE77F7-0107-4160-81D0-255AF91C85F8}"/>
    <cellStyle name="Moneda [0] 2 7 2 3" xfId="7286" xr:uid="{F0825752-F5C6-4CB4-9295-6DC7F1EEEE8C}"/>
    <cellStyle name="Moneda [0] 2 7 3" xfId="3326" xr:uid="{12484AB0-26BB-4917-B716-9884C906CBF0}"/>
    <cellStyle name="Moneda [0] 2 7 3 2" xfId="8606" xr:uid="{98C150B5-0B88-4A50-B813-91B5EB4AEC19}"/>
    <cellStyle name="Moneda [0] 2 7 4" xfId="5966" xr:uid="{AA9217C7-93EE-49C7-969E-2C32A696C70F}"/>
    <cellStyle name="Moneda [0] 2 8" xfId="1345" xr:uid="{5894A059-3BBA-4D41-84BB-BDDBC70E7CB8}"/>
    <cellStyle name="Moneda [0] 2 8 2" xfId="3986" xr:uid="{C70A6B62-8F5C-4894-B376-978C21452B4B}"/>
    <cellStyle name="Moneda [0] 2 8 2 2" xfId="9266" xr:uid="{92C82EE6-D261-430E-9D31-D2ED8DCCFE48}"/>
    <cellStyle name="Moneda [0] 2 8 3" xfId="6626" xr:uid="{60648A72-190A-461A-8F37-B4BFA0E2B978}"/>
    <cellStyle name="Moneda [0] 2 9" xfId="2666" xr:uid="{9515418D-D8E4-4790-AE42-DF78B191868D}"/>
    <cellStyle name="Moneda [0] 2 9 2" xfId="7946" xr:uid="{7491BA3C-CCE8-4604-8715-006EB78F6E98}"/>
    <cellStyle name="Moneda [0] 3" xfId="28" xr:uid="{6CDC5715-D8B6-4007-BA31-55A64090E52D}"/>
    <cellStyle name="Moneda [0] 3 10" xfId="5313" xr:uid="{51FA20D7-3334-447C-B2B0-9B23A6172D15}"/>
    <cellStyle name="Moneda [0] 3 2" xfId="52" xr:uid="{1BEA5000-6B24-44EF-82CD-D8685F81C7A2}"/>
    <cellStyle name="Moneda [0] 3 2 2" xfId="103" xr:uid="{05F91FF3-9A17-4BB3-91EB-CE16B8094C29}"/>
    <cellStyle name="Moneda [0] 3 2 2 2" xfId="215" xr:uid="{5AE04DDF-DD74-4033-95EE-3A0955DBE3A6}"/>
    <cellStyle name="Moneda [0] 3 2 2 2 2" xfId="545" xr:uid="{80CF4868-FC15-4584-98D5-B3C1F51E26D2}"/>
    <cellStyle name="Moneda [0] 3 2 2 2 2 2" xfId="1205" xr:uid="{542BBD21-095F-4D87-A1E4-57BFCF356582}"/>
    <cellStyle name="Moneda [0] 3 2 2 2 2 2 2" xfId="2526" xr:uid="{F83B18B8-1706-477A-909D-CE24D6DBAD4B}"/>
    <cellStyle name="Moneda [0] 3 2 2 2 2 2 2 2" xfId="5167" xr:uid="{21E01420-DA64-490F-96DB-A91A7C7E3A41}"/>
    <cellStyle name="Moneda [0] 3 2 2 2 2 2 2 2 2" xfId="10447" xr:uid="{C4D4BBB3-E7F8-4E1D-8083-7162823CB2FA}"/>
    <cellStyle name="Moneda [0] 3 2 2 2 2 2 2 3" xfId="7807" xr:uid="{5BDE22A5-4D9C-4973-8DF4-F8D7D07332C7}"/>
    <cellStyle name="Moneda [0] 3 2 2 2 2 2 3" xfId="3847" xr:uid="{7CD08132-7174-4DC4-BE91-87F8C4954E95}"/>
    <cellStyle name="Moneda [0] 3 2 2 2 2 2 3 2" xfId="9127" xr:uid="{379CFB67-94E5-4328-8D77-E40226C13D06}"/>
    <cellStyle name="Moneda [0] 3 2 2 2 2 2 4" xfId="6487" xr:uid="{71B2E92C-D13B-4254-8AB2-D192B2F811DC}"/>
    <cellStyle name="Moneda [0] 3 2 2 2 2 3" xfId="1866" xr:uid="{F07D210A-5B69-4D4C-A0E7-E30C58E98A5B}"/>
    <cellStyle name="Moneda [0] 3 2 2 2 2 3 2" xfId="4507" xr:uid="{7F0860C7-E86A-46EB-97B3-10AC49A44F35}"/>
    <cellStyle name="Moneda [0] 3 2 2 2 2 3 2 2" xfId="9787" xr:uid="{C6E2B14B-0994-4368-AAEB-4DA7B3F45F97}"/>
    <cellStyle name="Moneda [0] 3 2 2 2 2 3 3" xfId="7147" xr:uid="{165698C3-09C9-4201-8107-BF80355A2536}"/>
    <cellStyle name="Moneda [0] 3 2 2 2 2 4" xfId="3187" xr:uid="{6138B495-A8EC-473D-8896-1D256B6CC293}"/>
    <cellStyle name="Moneda [0] 3 2 2 2 2 4 2" xfId="8467" xr:uid="{30D314ED-027F-4799-869C-C688DAE466EA}"/>
    <cellStyle name="Moneda [0] 3 2 2 2 2 5" xfId="5827" xr:uid="{6335B230-7482-44AA-8171-6EDE5FEEEFA6}"/>
    <cellStyle name="Moneda [0] 3 2 2 2 3" xfId="876" xr:uid="{E2AF23AE-A5B0-411B-9B14-7611314D6C26}"/>
    <cellStyle name="Moneda [0] 3 2 2 2 3 2" xfId="2197" xr:uid="{D9D9432C-317F-4C5A-9896-ECFD77D56C50}"/>
    <cellStyle name="Moneda [0] 3 2 2 2 3 2 2" xfId="4838" xr:uid="{0490E69C-9273-47E0-A654-CFFE1C6CC868}"/>
    <cellStyle name="Moneda [0] 3 2 2 2 3 2 2 2" xfId="10118" xr:uid="{714E5B2B-2437-45C0-A95D-A64A59C71D47}"/>
    <cellStyle name="Moneda [0] 3 2 2 2 3 2 3" xfId="7478" xr:uid="{783DCB46-5FF7-40C9-9DF5-3F25EB25C573}"/>
    <cellStyle name="Moneda [0] 3 2 2 2 3 3" xfId="3518" xr:uid="{F4F8866A-E19E-4FEE-B743-ED5FEB4EDCB4}"/>
    <cellStyle name="Moneda [0] 3 2 2 2 3 3 2" xfId="8798" xr:uid="{44F539A3-A9B0-4810-8F5A-C88D1CE98A87}"/>
    <cellStyle name="Moneda [0] 3 2 2 2 3 4" xfId="6158" xr:uid="{E3070D6E-BDC2-46D4-A091-C968A19E3A1E}"/>
    <cellStyle name="Moneda [0] 3 2 2 2 4" xfId="1537" xr:uid="{B51BE830-403F-4B5D-B7E2-2DB758C6CEDA}"/>
    <cellStyle name="Moneda [0] 3 2 2 2 4 2" xfId="4178" xr:uid="{3033CE26-8506-4D54-A1C8-3BEBE756DD38}"/>
    <cellStyle name="Moneda [0] 3 2 2 2 4 2 2" xfId="9458" xr:uid="{87ABBFD0-DAC0-4EB6-AF14-AAC0CB00836A}"/>
    <cellStyle name="Moneda [0] 3 2 2 2 4 3" xfId="6818" xr:uid="{9CC23F1D-71A7-494D-81F9-CA76CCCA1506}"/>
    <cellStyle name="Moneda [0] 3 2 2 2 5" xfId="2858" xr:uid="{344BC478-BC9C-46FD-A3CB-3820EC579CF5}"/>
    <cellStyle name="Moneda [0] 3 2 2 2 5 2" xfId="8138" xr:uid="{95FCB27C-7246-44DE-B31A-57FC2AAA58C8}"/>
    <cellStyle name="Moneda [0] 3 2 2 2 6" xfId="5498" xr:uid="{BCB6F76D-D2E0-467D-B370-23B00C0BF78A}"/>
    <cellStyle name="Moneda [0] 3 2 2 3" xfId="325" xr:uid="{C9AB8CC5-DBDC-4FC0-8E28-DFCE59E93D57}"/>
    <cellStyle name="Moneda [0] 3 2 2 3 2" xfId="655" xr:uid="{2DF8E04E-44A7-4D84-B45E-72F239994147}"/>
    <cellStyle name="Moneda [0] 3 2 2 3 2 2" xfId="1315" xr:uid="{E210A296-447D-4C7C-8D42-FD87603C8484}"/>
    <cellStyle name="Moneda [0] 3 2 2 3 2 2 2" xfId="2636" xr:uid="{AF923383-C6BB-42F9-9E44-8EEB4CE1362A}"/>
    <cellStyle name="Moneda [0] 3 2 2 3 2 2 2 2" xfId="5277" xr:uid="{5ABF21E5-C51A-4334-86D1-96161B50F09E}"/>
    <cellStyle name="Moneda [0] 3 2 2 3 2 2 2 2 2" xfId="10557" xr:uid="{AE69AA44-A888-46B6-9D7C-5B2C24426EED}"/>
    <cellStyle name="Moneda [0] 3 2 2 3 2 2 2 3" xfId="7917" xr:uid="{BA0E0FB5-5403-4EAB-808D-EECC444490EB}"/>
    <cellStyle name="Moneda [0] 3 2 2 3 2 2 3" xfId="3957" xr:uid="{08627985-FCF1-4929-9112-CBC09ED5D2A7}"/>
    <cellStyle name="Moneda [0] 3 2 2 3 2 2 3 2" xfId="9237" xr:uid="{00B09239-1F33-40DF-A486-B09061958ED4}"/>
    <cellStyle name="Moneda [0] 3 2 2 3 2 2 4" xfId="6597" xr:uid="{231305BD-453D-46C7-9BD3-39E8FA158F76}"/>
    <cellStyle name="Moneda [0] 3 2 2 3 2 3" xfId="1976" xr:uid="{899AFA73-3942-46AE-812C-4A42EC653530}"/>
    <cellStyle name="Moneda [0] 3 2 2 3 2 3 2" xfId="4617" xr:uid="{C8180ED2-CF5F-4426-8C43-304E5F2F9F7A}"/>
    <cellStyle name="Moneda [0] 3 2 2 3 2 3 2 2" xfId="9897" xr:uid="{38916FC3-86BE-46FC-B9CA-1342BE62A117}"/>
    <cellStyle name="Moneda [0] 3 2 2 3 2 3 3" xfId="7257" xr:uid="{C8FAB99E-1360-4849-BC71-1B8CAE185276}"/>
    <cellStyle name="Moneda [0] 3 2 2 3 2 4" xfId="3297" xr:uid="{B792D33B-F286-4261-9CD5-75B84EB78E5A}"/>
    <cellStyle name="Moneda [0] 3 2 2 3 2 4 2" xfId="8577" xr:uid="{51FEB23F-32EC-4DE2-B9AE-63193A71610D}"/>
    <cellStyle name="Moneda [0] 3 2 2 3 2 5" xfId="5937" xr:uid="{75A72A67-C395-4EFF-879A-AEEA0D077D07}"/>
    <cellStyle name="Moneda [0] 3 2 2 3 3" xfId="986" xr:uid="{1451246D-258B-4AEE-AF29-433559EE9802}"/>
    <cellStyle name="Moneda [0] 3 2 2 3 3 2" xfId="2307" xr:uid="{4CE00186-D9FA-4134-8841-B0B6BE6A9C38}"/>
    <cellStyle name="Moneda [0] 3 2 2 3 3 2 2" xfId="4948" xr:uid="{64929FF5-5493-4899-8353-ED0D75E36C87}"/>
    <cellStyle name="Moneda [0] 3 2 2 3 3 2 2 2" xfId="10228" xr:uid="{AA7454D7-9D1A-4500-A975-FCFD550994BF}"/>
    <cellStyle name="Moneda [0] 3 2 2 3 3 2 3" xfId="7588" xr:uid="{8FB0EDC8-7B83-461E-AFD3-BC5D95AA9B53}"/>
    <cellStyle name="Moneda [0] 3 2 2 3 3 3" xfId="3628" xr:uid="{2C93DF49-ABC2-4269-88DA-7FCB313FF2CA}"/>
    <cellStyle name="Moneda [0] 3 2 2 3 3 3 2" xfId="8908" xr:uid="{AC3FBBF2-B6F7-41E6-96C0-D853D7D4982E}"/>
    <cellStyle name="Moneda [0] 3 2 2 3 3 4" xfId="6268" xr:uid="{4C3AA056-18AC-46F3-8A31-DCCC844EC32B}"/>
    <cellStyle name="Moneda [0] 3 2 2 3 4" xfId="1647" xr:uid="{6A464D3C-4CBC-4DE2-A935-507174E60BEB}"/>
    <cellStyle name="Moneda [0] 3 2 2 3 4 2" xfId="4288" xr:uid="{6AE7C674-1492-47F5-A790-2095A5433F6B}"/>
    <cellStyle name="Moneda [0] 3 2 2 3 4 2 2" xfId="9568" xr:uid="{4C9713CC-B629-425F-B160-B558A6EA3D88}"/>
    <cellStyle name="Moneda [0] 3 2 2 3 4 3" xfId="6928" xr:uid="{4936FD2C-A263-4398-9596-632B82318A05}"/>
    <cellStyle name="Moneda [0] 3 2 2 3 5" xfId="2968" xr:uid="{6DAEA613-4FAD-44BA-BE39-640CA1A119F5}"/>
    <cellStyle name="Moneda [0] 3 2 2 3 5 2" xfId="8248" xr:uid="{13D98795-38E3-4A84-8EB7-6519D4BCDC70}"/>
    <cellStyle name="Moneda [0] 3 2 2 3 6" xfId="5608" xr:uid="{736AB8B0-4D4A-40F6-B18D-D8D000E716CD}"/>
    <cellStyle name="Moneda [0] 3 2 2 4" xfId="434" xr:uid="{B1E82537-4A80-4B64-927C-6C0147F43C2F}"/>
    <cellStyle name="Moneda [0] 3 2 2 4 2" xfId="1095" xr:uid="{7F85B5D9-0D23-4EE9-83DF-76939AC3CA4C}"/>
    <cellStyle name="Moneda [0] 3 2 2 4 2 2" xfId="2416" xr:uid="{3EAFFECE-2D2A-400E-9B5C-75ADD8C17FFD}"/>
    <cellStyle name="Moneda [0] 3 2 2 4 2 2 2" xfId="5057" xr:uid="{936E612A-04CA-4AC8-9DD1-A44CDC682AAD}"/>
    <cellStyle name="Moneda [0] 3 2 2 4 2 2 2 2" xfId="10337" xr:uid="{98AEDE56-50C9-4A73-B3DD-BBE5A8DA1AF1}"/>
    <cellStyle name="Moneda [0] 3 2 2 4 2 2 3" xfId="7697" xr:uid="{F6F72432-91BE-423A-9211-F5E620A6D17D}"/>
    <cellStyle name="Moneda [0] 3 2 2 4 2 3" xfId="3737" xr:uid="{8C8813A3-A6C3-4B87-8985-DFEA65E220C8}"/>
    <cellStyle name="Moneda [0] 3 2 2 4 2 3 2" xfId="9017" xr:uid="{24635FA9-56CE-471C-873E-0A9897299407}"/>
    <cellStyle name="Moneda [0] 3 2 2 4 2 4" xfId="6377" xr:uid="{E397CFBF-DB7F-485B-B7A7-66757D1E6D94}"/>
    <cellStyle name="Moneda [0] 3 2 2 4 3" xfId="1756" xr:uid="{0C284E71-CC50-4C47-9F00-D68C469B7CE5}"/>
    <cellStyle name="Moneda [0] 3 2 2 4 3 2" xfId="4397" xr:uid="{E6635285-4D57-4BBF-8425-599F230CBD6D}"/>
    <cellStyle name="Moneda [0] 3 2 2 4 3 2 2" xfId="9677" xr:uid="{83673496-5EB8-4A39-ABAC-13382DA6A0BD}"/>
    <cellStyle name="Moneda [0] 3 2 2 4 3 3" xfId="7037" xr:uid="{F69AD77D-0E43-4CA2-8E28-3805A0BB681D}"/>
    <cellStyle name="Moneda [0] 3 2 2 4 4" xfId="3077" xr:uid="{A3BA05B5-3106-40EC-97B0-01A94EEE9730}"/>
    <cellStyle name="Moneda [0] 3 2 2 4 4 2" xfId="8357" xr:uid="{FC7BF69C-024D-49FB-801A-383E2686BDC8}"/>
    <cellStyle name="Moneda [0] 3 2 2 4 5" xfId="5717" xr:uid="{961AF33D-406A-4FD3-B394-C76D3EAFDF7B}"/>
    <cellStyle name="Moneda [0] 3 2 2 5" xfId="766" xr:uid="{C68565E0-7DB2-4880-A46C-5E3C136ADB15}"/>
    <cellStyle name="Moneda [0] 3 2 2 5 2" xfId="2087" xr:uid="{16D36ABB-7445-4B2D-B541-CB5A01AD5FB8}"/>
    <cellStyle name="Moneda [0] 3 2 2 5 2 2" xfId="4728" xr:uid="{09458201-075D-4A84-B4D0-FC4271429EC2}"/>
    <cellStyle name="Moneda [0] 3 2 2 5 2 2 2" xfId="10008" xr:uid="{623CC925-5DD6-41D4-B3D5-1E71FA4899F4}"/>
    <cellStyle name="Moneda [0] 3 2 2 5 2 3" xfId="7368" xr:uid="{DFC579B7-19DF-4CFB-84F3-FDA457DD1294}"/>
    <cellStyle name="Moneda [0] 3 2 2 5 3" xfId="3408" xr:uid="{4CAA015C-51EB-4F51-BED7-9E724D3D2212}"/>
    <cellStyle name="Moneda [0] 3 2 2 5 3 2" xfId="8688" xr:uid="{A09EC3F6-57C1-4746-96F7-C851BDD0EA9E}"/>
    <cellStyle name="Moneda [0] 3 2 2 5 4" xfId="6048" xr:uid="{26C1870E-1241-43BE-9E65-FE140A6D4B25}"/>
    <cellStyle name="Moneda [0] 3 2 2 6" xfId="1427" xr:uid="{A565CAEB-0F75-4306-8DBA-7239BDCE9DFF}"/>
    <cellStyle name="Moneda [0] 3 2 2 6 2" xfId="4068" xr:uid="{58F362C7-7C34-413B-81E0-6F3FBEA1ED06}"/>
    <cellStyle name="Moneda [0] 3 2 2 6 2 2" xfId="9348" xr:uid="{60F33DE3-D4E6-4D42-9ADD-1460559D337E}"/>
    <cellStyle name="Moneda [0] 3 2 2 6 3" xfId="6708" xr:uid="{019E69EA-7B17-4737-A2D2-D6DE76D5BAE6}"/>
    <cellStyle name="Moneda [0] 3 2 2 7" xfId="2748" xr:uid="{D060D7C7-7EA8-4365-BF1F-D428F28334F5}"/>
    <cellStyle name="Moneda [0] 3 2 2 7 2" xfId="8028" xr:uid="{D86154EE-23F0-4912-8D54-688613EE6FA4}"/>
    <cellStyle name="Moneda [0] 3 2 2 8" xfId="5388" xr:uid="{27678C23-6913-4EAF-87C2-FF7CAD3E6645}"/>
    <cellStyle name="Moneda [0] 3 2 3" xfId="164" xr:uid="{D337C1E7-C3DF-41C7-BA49-530DEE005FFA}"/>
    <cellStyle name="Moneda [0] 3 2 3 2" xfId="494" xr:uid="{27D9C3C8-5E83-4E6C-81EF-8A64B1DC87C9}"/>
    <cellStyle name="Moneda [0] 3 2 3 2 2" xfId="1154" xr:uid="{EC586E74-9A36-4FB6-BCDD-2621FE59F54A}"/>
    <cellStyle name="Moneda [0] 3 2 3 2 2 2" xfId="2475" xr:uid="{3C4CBB84-DF91-46AF-A661-6E1CB455653B}"/>
    <cellStyle name="Moneda [0] 3 2 3 2 2 2 2" xfId="5116" xr:uid="{3E88F7B0-DD61-4B23-B5AD-7F59F5696FBF}"/>
    <cellStyle name="Moneda [0] 3 2 3 2 2 2 2 2" xfId="10396" xr:uid="{7C716B63-FCBD-422B-966D-421FF5F68502}"/>
    <cellStyle name="Moneda [0] 3 2 3 2 2 2 3" xfId="7756" xr:uid="{E569A18A-2B2B-41DB-819F-9D2C3678DEA7}"/>
    <cellStyle name="Moneda [0] 3 2 3 2 2 3" xfId="3796" xr:uid="{27987F72-C643-4229-B1C3-9D611019A409}"/>
    <cellStyle name="Moneda [0] 3 2 3 2 2 3 2" xfId="9076" xr:uid="{DBB727BB-3BB4-478B-8501-C50ED3A55E0C}"/>
    <cellStyle name="Moneda [0] 3 2 3 2 2 4" xfId="6436" xr:uid="{F2530D70-98BF-4C2F-8607-E7A067E863D3}"/>
    <cellStyle name="Moneda [0] 3 2 3 2 3" xfId="1815" xr:uid="{D05227CE-5F0F-4492-BD49-4EBCCAE8CE60}"/>
    <cellStyle name="Moneda [0] 3 2 3 2 3 2" xfId="4456" xr:uid="{66356711-3849-44D4-8643-78B366CF73DB}"/>
    <cellStyle name="Moneda [0] 3 2 3 2 3 2 2" xfId="9736" xr:uid="{BFBF47B1-CAB2-4BAD-9033-E2CFE105CAF7}"/>
    <cellStyle name="Moneda [0] 3 2 3 2 3 3" xfId="7096" xr:uid="{7D765CC3-63AB-48BF-95B5-4F4D67081DA2}"/>
    <cellStyle name="Moneda [0] 3 2 3 2 4" xfId="3136" xr:uid="{11D88DD0-0576-4CAF-8241-8F83B0FA1E77}"/>
    <cellStyle name="Moneda [0] 3 2 3 2 4 2" xfId="8416" xr:uid="{72B48469-0218-4550-911B-3FA0D2ED8302}"/>
    <cellStyle name="Moneda [0] 3 2 3 2 5" xfId="5776" xr:uid="{552F5DE2-E06C-406C-AAE3-98789F34162F}"/>
    <cellStyle name="Moneda [0] 3 2 3 3" xfId="825" xr:uid="{0DFA8234-6E42-48E3-9220-837CD61CA80A}"/>
    <cellStyle name="Moneda [0] 3 2 3 3 2" xfId="2146" xr:uid="{A1BB95B6-17A8-4043-8FF9-5EAF4B710989}"/>
    <cellStyle name="Moneda [0] 3 2 3 3 2 2" xfId="4787" xr:uid="{112AF257-708C-4006-AD58-3B22C5D27B70}"/>
    <cellStyle name="Moneda [0] 3 2 3 3 2 2 2" xfId="10067" xr:uid="{033A284C-64A5-40E7-9CC0-1E53B9A5DDB0}"/>
    <cellStyle name="Moneda [0] 3 2 3 3 2 3" xfId="7427" xr:uid="{5FF425E5-882A-4ABE-8E40-320B882B89DB}"/>
    <cellStyle name="Moneda [0] 3 2 3 3 3" xfId="3467" xr:uid="{39811533-3AC6-4117-A536-A5479491F580}"/>
    <cellStyle name="Moneda [0] 3 2 3 3 3 2" xfId="8747" xr:uid="{D0415A67-947A-496C-A8FA-B48F90C6746A}"/>
    <cellStyle name="Moneda [0] 3 2 3 3 4" xfId="6107" xr:uid="{0F0BE3B8-47AD-4C1F-A19D-D7EB0B19C7A3}"/>
    <cellStyle name="Moneda [0] 3 2 3 4" xfId="1486" xr:uid="{9DF06255-621F-4AE5-A715-B5B65F501835}"/>
    <cellStyle name="Moneda [0] 3 2 3 4 2" xfId="4127" xr:uid="{03573000-F4AA-4776-83FC-26F99CB498DE}"/>
    <cellStyle name="Moneda [0] 3 2 3 4 2 2" xfId="9407" xr:uid="{268DF1DA-F59B-4244-BFEC-5E790A886A03}"/>
    <cellStyle name="Moneda [0] 3 2 3 4 3" xfId="6767" xr:uid="{03B00FED-6A08-4A22-8A41-F92B5D13D5F0}"/>
    <cellStyle name="Moneda [0] 3 2 3 5" xfId="2807" xr:uid="{0922E626-0EAC-40A9-A536-61BEEE7D07F3}"/>
    <cellStyle name="Moneda [0] 3 2 3 5 2" xfId="8087" xr:uid="{4DCCC389-3046-4FB5-9770-A8DBDD114E2A}"/>
    <cellStyle name="Moneda [0] 3 2 3 6" xfId="5447" xr:uid="{BC74E646-2520-48C1-8BFC-0184A92572FD}"/>
    <cellStyle name="Moneda [0] 3 2 4" xfId="274" xr:uid="{9C91FB05-E7C6-47ED-98C0-A936DE44E0E6}"/>
    <cellStyle name="Moneda [0] 3 2 4 2" xfId="604" xr:uid="{E0BD564A-A454-4896-8A3C-EDC69C06FFCB}"/>
    <cellStyle name="Moneda [0] 3 2 4 2 2" xfId="1264" xr:uid="{E8F9E985-2241-4D31-8A6B-DB0D9128ED2F}"/>
    <cellStyle name="Moneda [0] 3 2 4 2 2 2" xfId="2585" xr:uid="{3A61F5B8-CE36-4782-801F-C36C20379DD6}"/>
    <cellStyle name="Moneda [0] 3 2 4 2 2 2 2" xfId="5226" xr:uid="{EA9FF316-E299-42A8-B951-8D20EB2D5782}"/>
    <cellStyle name="Moneda [0] 3 2 4 2 2 2 2 2" xfId="10506" xr:uid="{CE6AC1A2-4EE0-496F-8F5E-3BFC5FD301D0}"/>
    <cellStyle name="Moneda [0] 3 2 4 2 2 2 3" xfId="7866" xr:uid="{7C73AE07-F579-4A42-B8A3-B53DF3FAB3F4}"/>
    <cellStyle name="Moneda [0] 3 2 4 2 2 3" xfId="3906" xr:uid="{1D8E685C-BF85-463F-A954-F9A8CDEA5CF2}"/>
    <cellStyle name="Moneda [0] 3 2 4 2 2 3 2" xfId="9186" xr:uid="{BFDB4011-5E41-4C2B-AEEB-E4D8BD8A90B4}"/>
    <cellStyle name="Moneda [0] 3 2 4 2 2 4" xfId="6546" xr:uid="{20DE893F-B7BD-462B-B33E-1065ED261C23}"/>
    <cellStyle name="Moneda [0] 3 2 4 2 3" xfId="1925" xr:uid="{2C66FC3E-23A4-4A78-A049-3536FD0C17BC}"/>
    <cellStyle name="Moneda [0] 3 2 4 2 3 2" xfId="4566" xr:uid="{62C3D8C6-A589-4E31-A476-B50409518903}"/>
    <cellStyle name="Moneda [0] 3 2 4 2 3 2 2" xfId="9846" xr:uid="{12A07F03-E5F2-40EA-94B9-FE5870CE3569}"/>
    <cellStyle name="Moneda [0] 3 2 4 2 3 3" xfId="7206" xr:uid="{98E60DA3-2229-4725-95B9-2A4BF70FCBC4}"/>
    <cellStyle name="Moneda [0] 3 2 4 2 4" xfId="3246" xr:uid="{9CFBB334-E797-4DAD-B2F4-E6EB05283629}"/>
    <cellStyle name="Moneda [0] 3 2 4 2 4 2" xfId="8526" xr:uid="{AB75307D-FA38-46FE-B799-047003AAE413}"/>
    <cellStyle name="Moneda [0] 3 2 4 2 5" xfId="5886" xr:uid="{2846427B-2A42-41A9-8370-4B8E1930925D}"/>
    <cellStyle name="Moneda [0] 3 2 4 3" xfId="935" xr:uid="{D1645763-D634-4C59-BFBF-E9D23CB14D4D}"/>
    <cellStyle name="Moneda [0] 3 2 4 3 2" xfId="2256" xr:uid="{094A9255-118F-41B5-9BE9-A6A888C75E80}"/>
    <cellStyle name="Moneda [0] 3 2 4 3 2 2" xfId="4897" xr:uid="{25EDC078-F8C4-496C-9F8C-E604831B1E71}"/>
    <cellStyle name="Moneda [0] 3 2 4 3 2 2 2" xfId="10177" xr:uid="{B16EC9DA-90D8-4A41-962F-9E69A6786C8A}"/>
    <cellStyle name="Moneda [0] 3 2 4 3 2 3" xfId="7537" xr:uid="{8449F0DA-7F9B-4B37-A60A-80B0B7687FA7}"/>
    <cellStyle name="Moneda [0] 3 2 4 3 3" xfId="3577" xr:uid="{FB4C0684-2E04-491A-B79B-3D9370B3A8B8}"/>
    <cellStyle name="Moneda [0] 3 2 4 3 3 2" xfId="8857" xr:uid="{7BE91D40-B78B-4D22-818B-5F98E1B9739F}"/>
    <cellStyle name="Moneda [0] 3 2 4 3 4" xfId="6217" xr:uid="{98A543CD-2094-4A89-B2E7-A5B238A23F36}"/>
    <cellStyle name="Moneda [0] 3 2 4 4" xfId="1596" xr:uid="{137DC311-DC1C-4F8E-BB7B-CE8B9F6FF269}"/>
    <cellStyle name="Moneda [0] 3 2 4 4 2" xfId="4237" xr:uid="{F37F38C6-02ED-4157-ACCD-4E71BCD4AD1E}"/>
    <cellStyle name="Moneda [0] 3 2 4 4 2 2" xfId="9517" xr:uid="{AC1E3515-B84B-4F96-A207-68D357FBD09D}"/>
    <cellStyle name="Moneda [0] 3 2 4 4 3" xfId="6877" xr:uid="{C4691E5C-DB5F-4BD7-96F0-D3902D190B2D}"/>
    <cellStyle name="Moneda [0] 3 2 4 5" xfId="2917" xr:uid="{61F6BD4C-BFDD-4E6F-B6C7-CA59B2CBB75D}"/>
    <cellStyle name="Moneda [0] 3 2 4 5 2" xfId="8197" xr:uid="{A33792E1-FC39-42B5-B297-167792665834}"/>
    <cellStyle name="Moneda [0] 3 2 4 6" xfId="5557" xr:uid="{FB2AC0FC-DF2B-4DFB-8472-D597E6CAA649}"/>
    <cellStyle name="Moneda [0] 3 2 5" xfId="383" xr:uid="{073A2436-02C4-4047-9DC9-33282BF62E0E}"/>
    <cellStyle name="Moneda [0] 3 2 5 2" xfId="1044" xr:uid="{77A74A84-9BC9-4A20-B51B-7F0D4808CCBF}"/>
    <cellStyle name="Moneda [0] 3 2 5 2 2" xfId="2365" xr:uid="{7240FEBE-176F-49E3-AE37-8AD215770AF8}"/>
    <cellStyle name="Moneda [0] 3 2 5 2 2 2" xfId="5006" xr:uid="{1076B1B0-4AA7-4C2C-ABA0-F58C3EBAACFD}"/>
    <cellStyle name="Moneda [0] 3 2 5 2 2 2 2" xfId="10286" xr:uid="{43807AFF-4447-4BDE-B376-BF479EC359FA}"/>
    <cellStyle name="Moneda [0] 3 2 5 2 2 3" xfId="7646" xr:uid="{765FC203-F123-4073-9DBD-03BCE6D219D0}"/>
    <cellStyle name="Moneda [0] 3 2 5 2 3" xfId="3686" xr:uid="{A3FA3FDB-8506-4084-8789-32CC3D938396}"/>
    <cellStyle name="Moneda [0] 3 2 5 2 3 2" xfId="8966" xr:uid="{1563A512-13F0-4A83-8494-DD64847871BD}"/>
    <cellStyle name="Moneda [0] 3 2 5 2 4" xfId="6326" xr:uid="{4774ACAF-1169-41EA-8825-5C7E75DFC34E}"/>
    <cellStyle name="Moneda [0] 3 2 5 3" xfId="1705" xr:uid="{EA5F5F9D-05DC-45FF-BB38-5B9A5634572E}"/>
    <cellStyle name="Moneda [0] 3 2 5 3 2" xfId="4346" xr:uid="{7B46054A-8B9E-4D2A-B741-15F1A95B07F4}"/>
    <cellStyle name="Moneda [0] 3 2 5 3 2 2" xfId="9626" xr:uid="{2E6CC485-89ED-4AA3-82FB-68669BB33999}"/>
    <cellStyle name="Moneda [0] 3 2 5 3 3" xfId="6986" xr:uid="{694D94C4-77E7-4D7D-8D8D-186103F17FB4}"/>
    <cellStyle name="Moneda [0] 3 2 5 4" xfId="3026" xr:uid="{4067F9F0-E2A0-43F3-A6D2-DEA720D0025B}"/>
    <cellStyle name="Moneda [0] 3 2 5 4 2" xfId="8306" xr:uid="{23EB8185-7C3C-4963-8E02-1C447E8532DB}"/>
    <cellStyle name="Moneda [0] 3 2 5 5" xfId="5666" xr:uid="{7E82DAC2-532B-40C4-A034-B9A874BE3688}"/>
    <cellStyle name="Moneda [0] 3 2 6" xfId="715" xr:uid="{02779E3C-8857-4274-8BAC-E411E0BF59BD}"/>
    <cellStyle name="Moneda [0] 3 2 6 2" xfId="2036" xr:uid="{551E25D6-12CD-4A11-9A1D-45D610F5E64B}"/>
    <cellStyle name="Moneda [0] 3 2 6 2 2" xfId="4677" xr:uid="{16D118F4-A93D-45FF-A1AA-259D906247D2}"/>
    <cellStyle name="Moneda [0] 3 2 6 2 2 2" xfId="9957" xr:uid="{AD9C39A5-C391-45B9-8A40-08D44A5A8E0E}"/>
    <cellStyle name="Moneda [0] 3 2 6 2 3" xfId="7317" xr:uid="{1FEDBBF0-4066-46B5-B947-322CD478F684}"/>
    <cellStyle name="Moneda [0] 3 2 6 3" xfId="3357" xr:uid="{E6B4F047-ECA8-4A2A-A9DE-37950797BFAE}"/>
    <cellStyle name="Moneda [0] 3 2 6 3 2" xfId="8637" xr:uid="{AFA803E8-D9DA-467D-9EAA-61A3A8E40667}"/>
    <cellStyle name="Moneda [0] 3 2 6 4" xfId="5997" xr:uid="{96423CCF-C58F-4066-91D0-E092E9A242F0}"/>
    <cellStyle name="Moneda [0] 3 2 7" xfId="1376" xr:uid="{59206CA9-6CB8-4599-80C1-324CD5B73C5C}"/>
    <cellStyle name="Moneda [0] 3 2 7 2" xfId="4017" xr:uid="{35BC20AD-9C18-4790-9F04-4D02B345E641}"/>
    <cellStyle name="Moneda [0] 3 2 7 2 2" xfId="9297" xr:uid="{7582F707-373D-40B8-B8A4-5F7F6ACDAE82}"/>
    <cellStyle name="Moneda [0] 3 2 7 3" xfId="6657" xr:uid="{5C4B41DA-EB68-4833-BED6-092DA2C4DB76}"/>
    <cellStyle name="Moneda [0] 3 2 8" xfId="2697" xr:uid="{E758D241-92CB-4D0C-A022-098A2609C0DD}"/>
    <cellStyle name="Moneda [0] 3 2 8 2" xfId="7977" xr:uid="{653205ED-ECA6-40F0-BCC1-03678F7B1B46}"/>
    <cellStyle name="Moneda [0] 3 2 9" xfId="5337" xr:uid="{767BB62A-96FE-4E1E-BF1A-C61A5419DE23}"/>
    <cellStyle name="Moneda [0] 3 3" xfId="79" xr:uid="{2F0988AB-AD43-4C82-95DF-81254663B9A6}"/>
    <cellStyle name="Moneda [0] 3 3 2" xfId="191" xr:uid="{490B704E-F110-4F7B-935B-DD60150C508B}"/>
    <cellStyle name="Moneda [0] 3 3 2 2" xfId="521" xr:uid="{B1909350-E4FA-4778-AA16-73D3EB0C4C17}"/>
    <cellStyle name="Moneda [0] 3 3 2 2 2" xfId="1181" xr:uid="{275933E1-E53D-4F80-A28E-49A6198661A3}"/>
    <cellStyle name="Moneda [0] 3 3 2 2 2 2" xfId="2502" xr:uid="{5E8CE9B9-5D30-4686-8E07-4D9918D64CA6}"/>
    <cellStyle name="Moneda [0] 3 3 2 2 2 2 2" xfId="5143" xr:uid="{94379599-4071-4A05-8260-B7FB1D2D3EEF}"/>
    <cellStyle name="Moneda [0] 3 3 2 2 2 2 2 2" xfId="10423" xr:uid="{0DD6E8AB-C1F5-4580-A291-85E803967B71}"/>
    <cellStyle name="Moneda [0] 3 3 2 2 2 2 3" xfId="7783" xr:uid="{F0BF7C18-BF42-42F1-BCF2-E0DFC6F9F279}"/>
    <cellStyle name="Moneda [0] 3 3 2 2 2 3" xfId="3823" xr:uid="{337F3A37-B53B-4925-A881-B815A4CECC60}"/>
    <cellStyle name="Moneda [0] 3 3 2 2 2 3 2" xfId="9103" xr:uid="{809D9CD2-EAF9-42D1-AFE9-742F217FC76E}"/>
    <cellStyle name="Moneda [0] 3 3 2 2 2 4" xfId="6463" xr:uid="{37CEC6C7-BC0A-4EF0-AB3F-18521F9B8D4F}"/>
    <cellStyle name="Moneda [0] 3 3 2 2 3" xfId="1842" xr:uid="{577194BF-C2B2-470E-A225-0B9C9FBB4DD5}"/>
    <cellStyle name="Moneda [0] 3 3 2 2 3 2" xfId="4483" xr:uid="{D43AA0EC-6770-4CF3-B0A0-C4CF5F74C6D7}"/>
    <cellStyle name="Moneda [0] 3 3 2 2 3 2 2" xfId="9763" xr:uid="{21E02A0E-7641-4215-A48B-26B074BA573B}"/>
    <cellStyle name="Moneda [0] 3 3 2 2 3 3" xfId="7123" xr:uid="{35E94217-6328-4C5F-9535-414675B078E3}"/>
    <cellStyle name="Moneda [0] 3 3 2 2 4" xfId="3163" xr:uid="{8A732920-E8C6-4A0A-A9E1-F8AF692D1937}"/>
    <cellStyle name="Moneda [0] 3 3 2 2 4 2" xfId="8443" xr:uid="{C76476AE-5EA3-4302-B69F-77A03DC6CDA4}"/>
    <cellStyle name="Moneda [0] 3 3 2 2 5" xfId="5803" xr:uid="{A6777A3A-DA1C-4DBA-82F8-3F879DA75699}"/>
    <cellStyle name="Moneda [0] 3 3 2 3" xfId="852" xr:uid="{1C60F3CF-1A94-48DB-9C29-31627BB1C0A7}"/>
    <cellStyle name="Moneda [0] 3 3 2 3 2" xfId="2173" xr:uid="{FA204C29-D9CF-40DA-A7E6-398CD60A2438}"/>
    <cellStyle name="Moneda [0] 3 3 2 3 2 2" xfId="4814" xr:uid="{8EB1FA4F-A7E6-4CC4-B234-E144B59011F2}"/>
    <cellStyle name="Moneda [0] 3 3 2 3 2 2 2" xfId="10094" xr:uid="{F3CAA78D-08B5-4FAE-9793-FE8CC5F6D00D}"/>
    <cellStyle name="Moneda [0] 3 3 2 3 2 3" xfId="7454" xr:uid="{8C171A1A-6A57-41F4-B87B-48AC847CC9B4}"/>
    <cellStyle name="Moneda [0] 3 3 2 3 3" xfId="3494" xr:uid="{BB628BB3-9ADB-4FC8-AD91-079DA6A077B0}"/>
    <cellStyle name="Moneda [0] 3 3 2 3 3 2" xfId="8774" xr:uid="{D76BA0DA-D1B2-4397-8296-4B4370D00EDA}"/>
    <cellStyle name="Moneda [0] 3 3 2 3 4" xfId="6134" xr:uid="{169B47B6-8557-4C10-B697-BF2AD06DA6D6}"/>
    <cellStyle name="Moneda [0] 3 3 2 4" xfId="1513" xr:uid="{39D87A17-5584-44A3-A6D7-20B90BC9B225}"/>
    <cellStyle name="Moneda [0] 3 3 2 4 2" xfId="4154" xr:uid="{7B4E89F7-D64E-4A7C-BEAF-1F304D47EE57}"/>
    <cellStyle name="Moneda [0] 3 3 2 4 2 2" xfId="9434" xr:uid="{B41F6D2B-0DE7-4200-A6A2-B7E6783A6AF0}"/>
    <cellStyle name="Moneda [0] 3 3 2 4 3" xfId="6794" xr:uid="{70253E06-86EA-4E7E-9A99-EAE9AE980C8C}"/>
    <cellStyle name="Moneda [0] 3 3 2 5" xfId="2834" xr:uid="{F08E7BE7-3B77-4AE3-85E7-CCB738D24736}"/>
    <cellStyle name="Moneda [0] 3 3 2 5 2" xfId="8114" xr:uid="{47DCBC09-9A14-4C38-A168-B64D96A1D4C5}"/>
    <cellStyle name="Moneda [0] 3 3 2 6" xfId="5474" xr:uid="{B920F7B4-08CA-464C-BD28-3019899BD9F0}"/>
    <cellStyle name="Moneda [0] 3 3 3" xfId="301" xr:uid="{2C07073E-1D74-45AA-8E8A-CDDCD53C594F}"/>
    <cellStyle name="Moneda [0] 3 3 3 2" xfId="631" xr:uid="{55C0773F-BAF8-4E14-AF0B-DF464168A33F}"/>
    <cellStyle name="Moneda [0] 3 3 3 2 2" xfId="1291" xr:uid="{0DC428BC-A26F-4C15-ABF0-10B13BC16DA3}"/>
    <cellStyle name="Moneda [0] 3 3 3 2 2 2" xfId="2612" xr:uid="{7DF21D3C-C5E1-44D7-9F37-D1D6E6821D56}"/>
    <cellStyle name="Moneda [0] 3 3 3 2 2 2 2" xfId="5253" xr:uid="{0D4B7D41-F604-4D0C-BC5A-1406061E3985}"/>
    <cellStyle name="Moneda [0] 3 3 3 2 2 2 2 2" xfId="10533" xr:uid="{97F8219F-98A8-4896-9D4F-4E169B99AF9D}"/>
    <cellStyle name="Moneda [0] 3 3 3 2 2 2 3" xfId="7893" xr:uid="{61B9A89C-2E40-46FD-9894-1213F66C01C7}"/>
    <cellStyle name="Moneda [0] 3 3 3 2 2 3" xfId="3933" xr:uid="{44249212-AC99-4CF6-ACB5-21901AD26E21}"/>
    <cellStyle name="Moneda [0] 3 3 3 2 2 3 2" xfId="9213" xr:uid="{AC34771B-DBBA-40A2-872A-37EB1E9D4E45}"/>
    <cellStyle name="Moneda [0] 3 3 3 2 2 4" xfId="6573" xr:uid="{50BE35A0-76CF-490D-9B44-F4B841F38E20}"/>
    <cellStyle name="Moneda [0] 3 3 3 2 3" xfId="1952" xr:uid="{B905C059-831F-4AD5-B146-08AF4E3AFBFC}"/>
    <cellStyle name="Moneda [0] 3 3 3 2 3 2" xfId="4593" xr:uid="{E8E3A8D6-C367-434D-BCA3-29A4991F41C3}"/>
    <cellStyle name="Moneda [0] 3 3 3 2 3 2 2" xfId="9873" xr:uid="{33FD8AF3-D0D8-4B5E-A931-8051ECF035C3}"/>
    <cellStyle name="Moneda [0] 3 3 3 2 3 3" xfId="7233" xr:uid="{7A00A9CC-0CF3-45EB-B291-944A03EC5E73}"/>
    <cellStyle name="Moneda [0] 3 3 3 2 4" xfId="3273" xr:uid="{CED1E16B-22E2-4BE9-98CD-7D94D1620280}"/>
    <cellStyle name="Moneda [0] 3 3 3 2 4 2" xfId="8553" xr:uid="{E5622923-125D-4F5A-9200-8D996D8AC217}"/>
    <cellStyle name="Moneda [0] 3 3 3 2 5" xfId="5913" xr:uid="{8A3A9B71-68E7-4444-93D6-A94C7403187F}"/>
    <cellStyle name="Moneda [0] 3 3 3 3" xfId="962" xr:uid="{577E7ECB-5A6C-4BA1-BC06-60A6369A6308}"/>
    <cellStyle name="Moneda [0] 3 3 3 3 2" xfId="2283" xr:uid="{EA6335C9-9353-42AD-ABAB-6593A5DCA563}"/>
    <cellStyle name="Moneda [0] 3 3 3 3 2 2" xfId="4924" xr:uid="{8F460AE0-7C7F-4CF0-9F81-18C3D3760C41}"/>
    <cellStyle name="Moneda [0] 3 3 3 3 2 2 2" xfId="10204" xr:uid="{EC38C3EE-49E5-417C-A881-ECD0368D313E}"/>
    <cellStyle name="Moneda [0] 3 3 3 3 2 3" xfId="7564" xr:uid="{D035A381-025E-4C43-8C04-44C2F789E2DE}"/>
    <cellStyle name="Moneda [0] 3 3 3 3 3" xfId="3604" xr:uid="{E98C439A-223C-43D4-B836-29A4EED38C1A}"/>
    <cellStyle name="Moneda [0] 3 3 3 3 3 2" xfId="8884" xr:uid="{204F328F-5937-4E6F-ADB2-CC9958D40F96}"/>
    <cellStyle name="Moneda [0] 3 3 3 3 4" xfId="6244" xr:uid="{BD656635-FFDE-445A-A0AE-FF38135DD062}"/>
    <cellStyle name="Moneda [0] 3 3 3 4" xfId="1623" xr:uid="{366ECE71-52E3-4764-ADC3-CABFC6E9B241}"/>
    <cellStyle name="Moneda [0] 3 3 3 4 2" xfId="4264" xr:uid="{1C24E6A3-9AC1-46FF-90E2-E1345088E7F7}"/>
    <cellStyle name="Moneda [0] 3 3 3 4 2 2" xfId="9544" xr:uid="{821501BD-ACC3-479B-AE06-C094DD296BC0}"/>
    <cellStyle name="Moneda [0] 3 3 3 4 3" xfId="6904" xr:uid="{A9D1AB5F-BAE8-4A11-976F-B879CDFE3EB2}"/>
    <cellStyle name="Moneda [0] 3 3 3 5" xfId="2944" xr:uid="{D84503F0-1366-4CB4-B3F4-DF1C0018C286}"/>
    <cellStyle name="Moneda [0] 3 3 3 5 2" xfId="8224" xr:uid="{E78D6A36-7B41-4DA6-A31F-0F7AB351ED8E}"/>
    <cellStyle name="Moneda [0] 3 3 3 6" xfId="5584" xr:uid="{16F918E9-3443-4244-B593-A37E2FCF3BF4}"/>
    <cellStyle name="Moneda [0] 3 3 4" xfId="410" xr:uid="{2094FE73-8E83-4059-9735-5DEF0C848EC1}"/>
    <cellStyle name="Moneda [0] 3 3 4 2" xfId="1071" xr:uid="{E35A82DF-03F6-46ED-A71F-A9C9FC712ED5}"/>
    <cellStyle name="Moneda [0] 3 3 4 2 2" xfId="2392" xr:uid="{CCD2AC81-34EF-4701-80CE-F4FFEEC73FBB}"/>
    <cellStyle name="Moneda [0] 3 3 4 2 2 2" xfId="5033" xr:uid="{23988413-C933-43D2-8FD2-8ED4DAE7E1ED}"/>
    <cellStyle name="Moneda [0] 3 3 4 2 2 2 2" xfId="10313" xr:uid="{58F7A47B-B17C-4E66-8E97-7CBC78873BC1}"/>
    <cellStyle name="Moneda [0] 3 3 4 2 2 3" xfId="7673" xr:uid="{0B49C1CF-5BFD-445A-B619-6695533735D7}"/>
    <cellStyle name="Moneda [0] 3 3 4 2 3" xfId="3713" xr:uid="{75570CE0-9E95-4C85-B510-8EAA95CEA5DB}"/>
    <cellStyle name="Moneda [0] 3 3 4 2 3 2" xfId="8993" xr:uid="{890FDC7D-B6EB-4BF1-9C68-E575C528326A}"/>
    <cellStyle name="Moneda [0] 3 3 4 2 4" xfId="6353" xr:uid="{EF73E9F8-B18C-4067-B248-E7935DC26C97}"/>
    <cellStyle name="Moneda [0] 3 3 4 3" xfId="1732" xr:uid="{97462DD0-25E6-42EC-9717-B7B2BDE41E70}"/>
    <cellStyle name="Moneda [0] 3 3 4 3 2" xfId="4373" xr:uid="{FA1F225A-9073-4B0B-A7AB-0EC557A7094C}"/>
    <cellStyle name="Moneda [0] 3 3 4 3 2 2" xfId="9653" xr:uid="{2EADC994-BF97-458E-BC15-FD0804AC8E9F}"/>
    <cellStyle name="Moneda [0] 3 3 4 3 3" xfId="7013" xr:uid="{1E0A2199-2A78-4561-B4A1-9E2B7AA3BF74}"/>
    <cellStyle name="Moneda [0] 3 3 4 4" xfId="3053" xr:uid="{3D099255-119D-4795-B109-0BB0DE175A5A}"/>
    <cellStyle name="Moneda [0] 3 3 4 4 2" xfId="8333" xr:uid="{CC3C4B0F-26BD-46F9-AB69-EFC263AFCBE1}"/>
    <cellStyle name="Moneda [0] 3 3 4 5" xfId="5693" xr:uid="{A8ACAEB8-F2AC-4ADC-8C30-9AAE9CD2D1F7}"/>
    <cellStyle name="Moneda [0] 3 3 5" xfId="742" xr:uid="{6428A35A-932D-436C-8CB9-E4E3BE60D033}"/>
    <cellStyle name="Moneda [0] 3 3 5 2" xfId="2063" xr:uid="{923BBDBA-F4E8-4B12-8798-5E6E08D74F87}"/>
    <cellStyle name="Moneda [0] 3 3 5 2 2" xfId="4704" xr:uid="{BE367075-0FCA-4282-8583-31C948FEB665}"/>
    <cellStyle name="Moneda [0] 3 3 5 2 2 2" xfId="9984" xr:uid="{459C8493-905C-4857-B444-AF05A4F576C8}"/>
    <cellStyle name="Moneda [0] 3 3 5 2 3" xfId="7344" xr:uid="{5ABED713-0B85-4766-BC2D-77E62476CAE4}"/>
    <cellStyle name="Moneda [0] 3 3 5 3" xfId="3384" xr:uid="{0B160E4F-1827-4E64-8A5C-023575652AA8}"/>
    <cellStyle name="Moneda [0] 3 3 5 3 2" xfId="8664" xr:uid="{F0C15548-AC4B-49FA-88DF-ADEB0A14D4AB}"/>
    <cellStyle name="Moneda [0] 3 3 5 4" xfId="6024" xr:uid="{0AAD67D4-DD74-4608-AE3F-BB23D94C1036}"/>
    <cellStyle name="Moneda [0] 3 3 6" xfId="1403" xr:uid="{016DC098-BF02-4996-BFA8-AFFA6C2B58C3}"/>
    <cellStyle name="Moneda [0] 3 3 6 2" xfId="4044" xr:uid="{BAECD48F-096D-4328-B705-F19A217D7354}"/>
    <cellStyle name="Moneda [0] 3 3 6 2 2" xfId="9324" xr:uid="{753AE2C8-9CAD-4436-996D-E30D4CA63E45}"/>
    <cellStyle name="Moneda [0] 3 3 6 3" xfId="6684" xr:uid="{6A80CE45-4725-48EC-9C2F-1298FD3E6D88}"/>
    <cellStyle name="Moneda [0] 3 3 7" xfId="2724" xr:uid="{899CDE20-C1EF-4365-BC3A-5F1794136DFE}"/>
    <cellStyle name="Moneda [0] 3 3 7 2" xfId="8004" xr:uid="{471C8C9D-385D-4A44-8190-2295478408EB}"/>
    <cellStyle name="Moneda [0] 3 3 8" xfId="5364" xr:uid="{791A6F43-C744-4D79-A357-95BB723C6AC6}"/>
    <cellStyle name="Moneda [0] 3 4" xfId="140" xr:uid="{36BBB15D-E55B-4FA2-948D-CFEB854E10E3}"/>
    <cellStyle name="Moneda [0] 3 4 2" xfId="470" xr:uid="{E2DD3E19-0EDD-4F37-BF5D-7246EBD1B1D6}"/>
    <cellStyle name="Moneda [0] 3 4 2 2" xfId="1130" xr:uid="{46986D88-6F79-4E7C-A125-5F65ECDFEA33}"/>
    <cellStyle name="Moneda [0] 3 4 2 2 2" xfId="2451" xr:uid="{AE1CB2D9-C191-46F5-8F3F-7E2451419490}"/>
    <cellStyle name="Moneda [0] 3 4 2 2 2 2" xfId="5092" xr:uid="{FDBCB1F9-C916-4BAD-A521-4EBEE1D0F14B}"/>
    <cellStyle name="Moneda [0] 3 4 2 2 2 2 2" xfId="10372" xr:uid="{2D86F1CA-DFA0-4036-9F68-8DA68BE9E84E}"/>
    <cellStyle name="Moneda [0] 3 4 2 2 2 3" xfId="7732" xr:uid="{2FF0ADAA-A9B6-462A-92EA-8753143750C1}"/>
    <cellStyle name="Moneda [0] 3 4 2 2 3" xfId="3772" xr:uid="{E93F7423-084E-4EE5-93E4-0ECE63479B4E}"/>
    <cellStyle name="Moneda [0] 3 4 2 2 3 2" xfId="9052" xr:uid="{BCAA5052-F4C6-49ED-B6EC-08F4E57BE0F5}"/>
    <cellStyle name="Moneda [0] 3 4 2 2 4" xfId="6412" xr:uid="{FD66C357-1F4C-42A8-939C-76F660EE9A03}"/>
    <cellStyle name="Moneda [0] 3 4 2 3" xfId="1791" xr:uid="{6E541592-F3ED-42A4-A931-78AFB4784D1E}"/>
    <cellStyle name="Moneda [0] 3 4 2 3 2" xfId="4432" xr:uid="{5FA44C98-9E65-4E66-8F47-BAFB4291D844}"/>
    <cellStyle name="Moneda [0] 3 4 2 3 2 2" xfId="9712" xr:uid="{310A5115-DBFA-4A55-8472-66904B456F18}"/>
    <cellStyle name="Moneda [0] 3 4 2 3 3" xfId="7072" xr:uid="{366084A9-5502-4686-85E4-923BB60DD069}"/>
    <cellStyle name="Moneda [0] 3 4 2 4" xfId="3112" xr:uid="{B1120D46-E74C-4917-B779-6B8B0C5E9B85}"/>
    <cellStyle name="Moneda [0] 3 4 2 4 2" xfId="8392" xr:uid="{C7AC121C-0FC3-4A34-AEB2-512C810A12B3}"/>
    <cellStyle name="Moneda [0] 3 4 2 5" xfId="5752" xr:uid="{9DA318B2-9C03-4F48-94D5-594569E69896}"/>
    <cellStyle name="Moneda [0] 3 4 3" xfId="801" xr:uid="{13E9802B-9693-43DD-B565-324BE0E89E0D}"/>
    <cellStyle name="Moneda [0] 3 4 3 2" xfId="2122" xr:uid="{819118A0-F8A2-4426-8513-F1D27F4DACD0}"/>
    <cellStyle name="Moneda [0] 3 4 3 2 2" xfId="4763" xr:uid="{35F736BF-0840-4E66-AD0D-21AEB156F690}"/>
    <cellStyle name="Moneda [0] 3 4 3 2 2 2" xfId="10043" xr:uid="{E49CB9F9-5D74-4AD4-A3E1-CD336020C409}"/>
    <cellStyle name="Moneda [0] 3 4 3 2 3" xfId="7403" xr:uid="{AABD36C9-B006-476E-BA5D-7CC59587AB06}"/>
    <cellStyle name="Moneda [0] 3 4 3 3" xfId="3443" xr:uid="{D90C0BE6-93C9-4EF2-B74D-DF388912C0EC}"/>
    <cellStyle name="Moneda [0] 3 4 3 3 2" xfId="8723" xr:uid="{FAE06DC4-D1FE-4CAB-A5CA-CC0C858AD3B2}"/>
    <cellStyle name="Moneda [0] 3 4 3 4" xfId="6083" xr:uid="{5C7B5B0F-B17A-4DCC-A31B-D446BC404BBC}"/>
    <cellStyle name="Moneda [0] 3 4 4" xfId="1462" xr:uid="{89F714AF-4E6D-4DE1-A3E1-35A517C8A2C2}"/>
    <cellStyle name="Moneda [0] 3 4 4 2" xfId="4103" xr:uid="{ADE4AF48-D51E-4983-A2D0-600F1E1843A8}"/>
    <cellStyle name="Moneda [0] 3 4 4 2 2" xfId="9383" xr:uid="{E0B08B2B-8CE0-47E4-BB01-66FEEE313D01}"/>
    <cellStyle name="Moneda [0] 3 4 4 3" xfId="6743" xr:uid="{70AA0186-56A2-49CA-A528-BCCF194C4FDC}"/>
    <cellStyle name="Moneda [0] 3 4 5" xfId="2783" xr:uid="{08690FCA-CC9A-4E23-8229-F72CC6C7ECFD}"/>
    <cellStyle name="Moneda [0] 3 4 5 2" xfId="8063" xr:uid="{DD56D085-B5EC-40E0-BBD8-78E84104091E}"/>
    <cellStyle name="Moneda [0] 3 4 6" xfId="5423" xr:uid="{E7018A4E-FEC2-4445-A86E-42585965802A}"/>
    <cellStyle name="Moneda [0] 3 5" xfId="250" xr:uid="{0C0C3BD6-59E8-4D2E-94F0-A8586D53FA0F}"/>
    <cellStyle name="Moneda [0] 3 5 2" xfId="580" xr:uid="{DBFE2275-02A3-45EF-BA8B-86EF622DEC59}"/>
    <cellStyle name="Moneda [0] 3 5 2 2" xfId="1240" xr:uid="{C16AB512-A144-430C-91FB-370F05513929}"/>
    <cellStyle name="Moneda [0] 3 5 2 2 2" xfId="2561" xr:uid="{A0F55255-245E-4357-A4D3-A71A7FF97518}"/>
    <cellStyle name="Moneda [0] 3 5 2 2 2 2" xfId="5202" xr:uid="{DA8DEB73-BDD8-4071-88B3-FADC568C4BD5}"/>
    <cellStyle name="Moneda [0] 3 5 2 2 2 2 2" xfId="10482" xr:uid="{21C0F061-6FAF-456F-9FCB-449444DFF136}"/>
    <cellStyle name="Moneda [0] 3 5 2 2 2 3" xfId="7842" xr:uid="{A114CD10-EACA-4F9E-80D7-7C2F62863919}"/>
    <cellStyle name="Moneda [0] 3 5 2 2 3" xfId="3882" xr:uid="{E27F3845-BF16-4FF3-BB09-3E60A8CDBA1F}"/>
    <cellStyle name="Moneda [0] 3 5 2 2 3 2" xfId="9162" xr:uid="{F7EFCE93-5907-48FD-8B19-8F6E386E1CCA}"/>
    <cellStyle name="Moneda [0] 3 5 2 2 4" xfId="6522" xr:uid="{FF03401F-E4EC-4A89-B59F-BCD317490A30}"/>
    <cellStyle name="Moneda [0] 3 5 2 3" xfId="1901" xr:uid="{CB81641C-0E21-4C54-A11F-398A981E04CB}"/>
    <cellStyle name="Moneda [0] 3 5 2 3 2" xfId="4542" xr:uid="{668E395C-65E1-401E-AEA3-A3E062A499FF}"/>
    <cellStyle name="Moneda [0] 3 5 2 3 2 2" xfId="9822" xr:uid="{4564C486-BAF7-4E05-B9CD-CB46871D9C8F}"/>
    <cellStyle name="Moneda [0] 3 5 2 3 3" xfId="7182" xr:uid="{0CA5F1BF-0F53-4025-A743-FC7974AAD075}"/>
    <cellStyle name="Moneda [0] 3 5 2 4" xfId="3222" xr:uid="{27D981A6-4218-4045-8955-08B59FCB10A1}"/>
    <cellStyle name="Moneda [0] 3 5 2 4 2" xfId="8502" xr:uid="{25DFB68A-97B8-459B-ABDD-96DF094D1CF6}"/>
    <cellStyle name="Moneda [0] 3 5 2 5" xfId="5862" xr:uid="{7A577FF4-E24C-4498-9AFD-209013120F9D}"/>
    <cellStyle name="Moneda [0] 3 5 3" xfId="911" xr:uid="{F90AEE4B-6A30-4CE1-8F26-738C4CD71DE3}"/>
    <cellStyle name="Moneda [0] 3 5 3 2" xfId="2232" xr:uid="{E456EC2C-1874-45EE-A3E4-CA06659D392D}"/>
    <cellStyle name="Moneda [0] 3 5 3 2 2" xfId="4873" xr:uid="{51D9266E-5A5A-4DC9-A5DA-7BDAC1DF3569}"/>
    <cellStyle name="Moneda [0] 3 5 3 2 2 2" xfId="10153" xr:uid="{E58D7F2B-F11C-4D43-BCA2-EFE1D609CB90}"/>
    <cellStyle name="Moneda [0] 3 5 3 2 3" xfId="7513" xr:uid="{5A8B3D91-D23B-4E63-B1D8-1206E6A883C0}"/>
    <cellStyle name="Moneda [0] 3 5 3 3" xfId="3553" xr:uid="{BC9BD38B-870A-42BB-8D6C-0E762D64B3F3}"/>
    <cellStyle name="Moneda [0] 3 5 3 3 2" xfId="8833" xr:uid="{8DEC08A2-F91F-4B8C-93C1-A816E1DECE5C}"/>
    <cellStyle name="Moneda [0] 3 5 3 4" xfId="6193" xr:uid="{AC92BB30-CD9E-45A5-98E6-298D9E24B1A2}"/>
    <cellStyle name="Moneda [0] 3 5 4" xfId="1572" xr:uid="{0BDD854C-F38C-41BF-9FCD-E9D59958BD9B}"/>
    <cellStyle name="Moneda [0] 3 5 4 2" xfId="4213" xr:uid="{1EBA743F-AFC1-4087-B347-38C7B8E65B62}"/>
    <cellStyle name="Moneda [0] 3 5 4 2 2" xfId="9493" xr:uid="{23FD46F2-112B-402D-8DEC-426E75B4CB0C}"/>
    <cellStyle name="Moneda [0] 3 5 4 3" xfId="6853" xr:uid="{1E1B1FCB-4D0F-4F86-8632-733698293B53}"/>
    <cellStyle name="Moneda [0] 3 5 5" xfId="2893" xr:uid="{69C2BA99-8B54-4DAA-A36A-B70DA43F7A9B}"/>
    <cellStyle name="Moneda [0] 3 5 5 2" xfId="8173" xr:uid="{BF5F4E89-B019-4976-BC33-1B3A55AD9211}"/>
    <cellStyle name="Moneda [0] 3 5 6" xfId="5533" xr:uid="{102E018C-7ADB-4DA0-9A38-EEAD1D79A536}"/>
    <cellStyle name="Moneda [0] 3 6" xfId="359" xr:uid="{D61C5D61-E6C8-4AB2-A947-3A0A5CBFA4C2}"/>
    <cellStyle name="Moneda [0] 3 6 2" xfId="1020" xr:uid="{D2A82A20-A1FC-490E-80ED-3874BAB3695C}"/>
    <cellStyle name="Moneda [0] 3 6 2 2" xfId="2341" xr:uid="{9E092213-FC61-4AF0-AC92-3792714C4A4B}"/>
    <cellStyle name="Moneda [0] 3 6 2 2 2" xfId="4982" xr:uid="{759A3081-25EB-4925-8DCC-77ED93F6F0AC}"/>
    <cellStyle name="Moneda [0] 3 6 2 2 2 2" xfId="10262" xr:uid="{8C9E07A5-A510-4DDF-8C67-081B1B965028}"/>
    <cellStyle name="Moneda [0] 3 6 2 2 3" xfId="7622" xr:uid="{3BA06927-C5C4-417C-BA9B-C174667EB4F9}"/>
    <cellStyle name="Moneda [0] 3 6 2 3" xfId="3662" xr:uid="{88C378AA-D137-4027-AFED-FFBC5A37E613}"/>
    <cellStyle name="Moneda [0] 3 6 2 3 2" xfId="8942" xr:uid="{B24EFBCC-0740-4F1B-A814-8EE89F8A9D3F}"/>
    <cellStyle name="Moneda [0] 3 6 2 4" xfId="6302" xr:uid="{712ED972-9E85-4ACA-9868-421E3BB7CD67}"/>
    <cellStyle name="Moneda [0] 3 6 3" xfId="1681" xr:uid="{5BC281DB-49E4-4CD1-9E7D-92B59BACF9C8}"/>
    <cellStyle name="Moneda [0] 3 6 3 2" xfId="4322" xr:uid="{DC8FFD62-C288-4266-99D7-8FF175949936}"/>
    <cellStyle name="Moneda [0] 3 6 3 2 2" xfId="9602" xr:uid="{F1845D1D-751F-463D-B275-B7F360A4FDB9}"/>
    <cellStyle name="Moneda [0] 3 6 3 3" xfId="6962" xr:uid="{A27E099C-549B-4549-9333-2D782F9B3E5A}"/>
    <cellStyle name="Moneda [0] 3 6 4" xfId="3002" xr:uid="{5E836C17-BC2A-45B5-90B8-7AB18AD2152D}"/>
    <cellStyle name="Moneda [0] 3 6 4 2" xfId="8282" xr:uid="{9430065D-87A1-462B-AA56-077DCC2773D4}"/>
    <cellStyle name="Moneda [0] 3 6 5" xfId="5642" xr:uid="{F92AC9D6-0C3C-4244-9C87-D6479D36B0FD}"/>
    <cellStyle name="Moneda [0] 3 7" xfId="691" xr:uid="{7896AFCB-4219-4122-98B0-860DA203CF17}"/>
    <cellStyle name="Moneda [0] 3 7 2" xfId="2012" xr:uid="{FB845E66-5B27-4042-9CCE-79D7E187B77D}"/>
    <cellStyle name="Moneda [0] 3 7 2 2" xfId="4653" xr:uid="{848BAB3F-C120-4EFB-84B4-AC1958F7DE1D}"/>
    <cellStyle name="Moneda [0] 3 7 2 2 2" xfId="9933" xr:uid="{DFED940B-763B-472C-8BB7-E719EEE1B571}"/>
    <cellStyle name="Moneda [0] 3 7 2 3" xfId="7293" xr:uid="{864EE77E-DB7A-43FF-8A30-DCBDF9B8AB10}"/>
    <cellStyle name="Moneda [0] 3 7 3" xfId="3333" xr:uid="{D677CD00-69A6-4254-BDAA-EBED4B471F29}"/>
    <cellStyle name="Moneda [0] 3 7 3 2" xfId="8613" xr:uid="{D86BAC80-2654-4E1A-BFA7-5C853DC63287}"/>
    <cellStyle name="Moneda [0] 3 7 4" xfId="5973" xr:uid="{FD1497D0-FC38-49B9-BFFE-F370DF17CEB0}"/>
    <cellStyle name="Moneda [0] 3 8" xfId="1352" xr:uid="{49006DDF-D8C2-482D-92B6-03CCA0C53667}"/>
    <cellStyle name="Moneda [0] 3 8 2" xfId="3993" xr:uid="{D68FA05E-9BA9-4371-818B-064DD7E12AF6}"/>
    <cellStyle name="Moneda [0] 3 8 2 2" xfId="9273" xr:uid="{D6123D0B-839D-474B-8374-BCE192872271}"/>
    <cellStyle name="Moneda [0] 3 8 3" xfId="6633" xr:uid="{F32BFD41-394E-4F38-B180-77548E922870}"/>
    <cellStyle name="Moneda [0] 3 9" xfId="2673" xr:uid="{0962F233-C6DE-49F0-B56E-E9B45EE3B38C}"/>
    <cellStyle name="Moneda [0] 3 9 2" xfId="7953" xr:uid="{C9708EB7-013B-4327-95F4-B5C4A0E4EBAC}"/>
    <cellStyle name="Moneda [0] 4" xfId="38" xr:uid="{C7030BF7-92E7-4CDE-A799-D27F79762462}"/>
    <cellStyle name="Moneda [0] 4 2" xfId="89" xr:uid="{EAF6EAC0-AAFE-4808-8100-7740E66C7305}"/>
    <cellStyle name="Moneda [0] 4 2 2" xfId="201" xr:uid="{C60025DA-D767-432F-AFEA-B32D7669A583}"/>
    <cellStyle name="Moneda [0] 4 2 2 2" xfId="531" xr:uid="{DCD7D053-65FC-46D6-B13F-7040271310E0}"/>
    <cellStyle name="Moneda [0] 4 2 2 2 2" xfId="1191" xr:uid="{F1ACA661-4A4E-4C97-A551-106547AF747F}"/>
    <cellStyle name="Moneda [0] 4 2 2 2 2 2" xfId="2512" xr:uid="{B296EAF8-3091-4875-A850-D41608C1BE1A}"/>
    <cellStyle name="Moneda [0] 4 2 2 2 2 2 2" xfId="5153" xr:uid="{EDE5CCEA-8075-44A8-A908-8E56EF33C6A7}"/>
    <cellStyle name="Moneda [0] 4 2 2 2 2 2 2 2" xfId="10433" xr:uid="{C9CC184C-73AB-475C-BA41-FC6FCED77138}"/>
    <cellStyle name="Moneda [0] 4 2 2 2 2 2 3" xfId="7793" xr:uid="{349B046D-DFAE-48A9-94EB-0D1069F81982}"/>
    <cellStyle name="Moneda [0] 4 2 2 2 2 3" xfId="3833" xr:uid="{7E4E548F-E366-468F-A1B9-2E3EEFD68951}"/>
    <cellStyle name="Moneda [0] 4 2 2 2 2 3 2" xfId="9113" xr:uid="{BF263143-6EEF-4E6E-B859-C4397606792D}"/>
    <cellStyle name="Moneda [0] 4 2 2 2 2 4" xfId="6473" xr:uid="{3FC00A31-365A-48E0-9C81-F95EAEFB7D6B}"/>
    <cellStyle name="Moneda [0] 4 2 2 2 3" xfId="1852" xr:uid="{B3D36766-1E8B-4A9E-A374-28E768893DBD}"/>
    <cellStyle name="Moneda [0] 4 2 2 2 3 2" xfId="4493" xr:uid="{7EAD7B42-1EC6-471F-829C-B604588244BE}"/>
    <cellStyle name="Moneda [0] 4 2 2 2 3 2 2" xfId="9773" xr:uid="{648B2008-F86A-45BC-BBF2-49406BD94A7A}"/>
    <cellStyle name="Moneda [0] 4 2 2 2 3 3" xfId="7133" xr:uid="{5CF06739-C9BE-485D-A023-2BE8E5063755}"/>
    <cellStyle name="Moneda [0] 4 2 2 2 4" xfId="3173" xr:uid="{ED483A3C-0B2F-4915-8E5A-8F19AC2B2137}"/>
    <cellStyle name="Moneda [0] 4 2 2 2 4 2" xfId="8453" xr:uid="{8AAFA6DE-3C48-4727-9B62-481817B531D4}"/>
    <cellStyle name="Moneda [0] 4 2 2 2 5" xfId="5813" xr:uid="{3391E4A3-B250-41A9-BBCB-C7E2209997BF}"/>
    <cellStyle name="Moneda [0] 4 2 2 3" xfId="862" xr:uid="{FD173AA4-3CF3-42D0-9F26-3174765CC508}"/>
    <cellStyle name="Moneda [0] 4 2 2 3 2" xfId="2183" xr:uid="{C5FE3CF2-4A74-46EF-81AB-7E34F3B5F9CA}"/>
    <cellStyle name="Moneda [0] 4 2 2 3 2 2" xfId="4824" xr:uid="{AE5C18F2-67C2-49BD-9151-59B1FAEB64D6}"/>
    <cellStyle name="Moneda [0] 4 2 2 3 2 2 2" xfId="10104" xr:uid="{73DBCB0C-5314-4777-9C81-AF4EB48A1D92}"/>
    <cellStyle name="Moneda [0] 4 2 2 3 2 3" xfId="7464" xr:uid="{D0B28963-657B-424B-A1E4-12EC0DF5B8D9}"/>
    <cellStyle name="Moneda [0] 4 2 2 3 3" xfId="3504" xr:uid="{396B0B17-903B-4B24-82C5-3A06D853545B}"/>
    <cellStyle name="Moneda [0] 4 2 2 3 3 2" xfId="8784" xr:uid="{813D73FA-FE4B-4840-8381-7108E224708A}"/>
    <cellStyle name="Moneda [0] 4 2 2 3 4" xfId="6144" xr:uid="{D21215B5-AA62-441D-AC6A-92D529D6665B}"/>
    <cellStyle name="Moneda [0] 4 2 2 4" xfId="1523" xr:uid="{90748FB8-746B-4C91-90CD-425D3F6B263A}"/>
    <cellStyle name="Moneda [0] 4 2 2 4 2" xfId="4164" xr:uid="{07A2E8C1-5100-436C-97A5-420AD029A2AE}"/>
    <cellStyle name="Moneda [0] 4 2 2 4 2 2" xfId="9444" xr:uid="{152E2B9B-90E4-428A-927B-737824CF7601}"/>
    <cellStyle name="Moneda [0] 4 2 2 4 3" xfId="6804" xr:uid="{B5EB3513-9983-4D71-903C-69308D35031F}"/>
    <cellStyle name="Moneda [0] 4 2 2 5" xfId="2844" xr:uid="{BD940FFF-6007-4405-8B90-B861000FF925}"/>
    <cellStyle name="Moneda [0] 4 2 2 5 2" xfId="8124" xr:uid="{A27789F9-AAD8-477D-BE31-0BFB80F49676}"/>
    <cellStyle name="Moneda [0] 4 2 2 6" xfId="5484" xr:uid="{8C227C7F-25FA-4C41-AB39-64A354FD6F5A}"/>
    <cellStyle name="Moneda [0] 4 2 3" xfId="311" xr:uid="{72004ADF-5CDA-48AF-8468-C686B90E8D45}"/>
    <cellStyle name="Moneda [0] 4 2 3 2" xfId="641" xr:uid="{44B3AAFE-2219-4C24-B9F6-69595E2F2919}"/>
    <cellStyle name="Moneda [0] 4 2 3 2 2" xfId="1301" xr:uid="{2BB1861B-EB93-476D-BE4B-F58FD82E339B}"/>
    <cellStyle name="Moneda [0] 4 2 3 2 2 2" xfId="2622" xr:uid="{C18F3FC6-BEBB-4D50-AF65-0A351F2D9A46}"/>
    <cellStyle name="Moneda [0] 4 2 3 2 2 2 2" xfId="5263" xr:uid="{71264DD5-9606-453F-81BB-C455994E0F55}"/>
    <cellStyle name="Moneda [0] 4 2 3 2 2 2 2 2" xfId="10543" xr:uid="{36A06829-CF3F-4F40-B79F-DBB54C8600CD}"/>
    <cellStyle name="Moneda [0] 4 2 3 2 2 2 3" xfId="7903" xr:uid="{3A447A40-9C27-4951-907D-C9FD0ADDE2EF}"/>
    <cellStyle name="Moneda [0] 4 2 3 2 2 3" xfId="3943" xr:uid="{68F2C9A5-42DD-43A3-9607-2E11824F31C0}"/>
    <cellStyle name="Moneda [0] 4 2 3 2 2 3 2" xfId="9223" xr:uid="{A15DB458-97FE-415D-A378-1D6426354981}"/>
    <cellStyle name="Moneda [0] 4 2 3 2 2 4" xfId="6583" xr:uid="{1DF65605-31F9-4766-8745-FFA94953F6F7}"/>
    <cellStyle name="Moneda [0] 4 2 3 2 3" xfId="1962" xr:uid="{22422E8B-CA3E-4384-9ABA-610CA464C8BE}"/>
    <cellStyle name="Moneda [0] 4 2 3 2 3 2" xfId="4603" xr:uid="{BDF4D053-A14D-44CE-BD27-CEA4E2DE13E0}"/>
    <cellStyle name="Moneda [0] 4 2 3 2 3 2 2" xfId="9883" xr:uid="{705C447C-D409-476F-A7A9-B43B2A7FFC6C}"/>
    <cellStyle name="Moneda [0] 4 2 3 2 3 3" xfId="7243" xr:uid="{94696FD3-EB0A-4B60-B9A8-77BBD21B2190}"/>
    <cellStyle name="Moneda [0] 4 2 3 2 4" xfId="3283" xr:uid="{FB70BCF8-3EE9-43E7-A272-AD9AFE71DA33}"/>
    <cellStyle name="Moneda [0] 4 2 3 2 4 2" xfId="8563" xr:uid="{AB9D2F54-87F5-491A-8EC5-845E05C2DA15}"/>
    <cellStyle name="Moneda [0] 4 2 3 2 5" xfId="5923" xr:uid="{41DE1CF2-0E46-48F6-AB42-C5FE9420AB82}"/>
    <cellStyle name="Moneda [0] 4 2 3 3" xfId="972" xr:uid="{23EC3F18-A6B3-43CD-829B-718F8E57EBBB}"/>
    <cellStyle name="Moneda [0] 4 2 3 3 2" xfId="2293" xr:uid="{235BD442-20E4-403D-AE8F-DDD6477EBEE4}"/>
    <cellStyle name="Moneda [0] 4 2 3 3 2 2" xfId="4934" xr:uid="{DD661C41-6E28-41DC-864A-719F95AFE955}"/>
    <cellStyle name="Moneda [0] 4 2 3 3 2 2 2" xfId="10214" xr:uid="{023EA994-7264-4A8C-A54D-886025B5F325}"/>
    <cellStyle name="Moneda [0] 4 2 3 3 2 3" xfId="7574" xr:uid="{54591E13-C4A4-4E0E-80BC-281882A16375}"/>
    <cellStyle name="Moneda [0] 4 2 3 3 3" xfId="3614" xr:uid="{186EDC83-80F1-43CD-A0D5-B447C5FC340A}"/>
    <cellStyle name="Moneda [0] 4 2 3 3 3 2" xfId="8894" xr:uid="{810220E0-E8B8-4AED-85B8-11AFB87F0EEE}"/>
    <cellStyle name="Moneda [0] 4 2 3 3 4" xfId="6254" xr:uid="{B29D732F-C7AA-4EE4-B26F-4CD6A7D62410}"/>
    <cellStyle name="Moneda [0] 4 2 3 4" xfId="1633" xr:uid="{47D84026-6BDE-405A-9B14-BCC5E87F21A7}"/>
    <cellStyle name="Moneda [0] 4 2 3 4 2" xfId="4274" xr:uid="{06EA2351-C9F9-4304-B700-964C06B1C9B8}"/>
    <cellStyle name="Moneda [0] 4 2 3 4 2 2" xfId="9554" xr:uid="{D6C80A15-32F6-4513-A58F-76267B6C3572}"/>
    <cellStyle name="Moneda [0] 4 2 3 4 3" xfId="6914" xr:uid="{77385F40-ACE2-462F-A365-74037FF3AD9D}"/>
    <cellStyle name="Moneda [0] 4 2 3 5" xfId="2954" xr:uid="{BDEBA635-6948-4522-85E2-0DD7BF2B69C9}"/>
    <cellStyle name="Moneda [0] 4 2 3 5 2" xfId="8234" xr:uid="{8CC17440-0238-41B2-8C2A-862D50C21E26}"/>
    <cellStyle name="Moneda [0] 4 2 3 6" xfId="5594" xr:uid="{48008AB6-C3A1-4588-8B7A-66D84A23ACE9}"/>
    <cellStyle name="Moneda [0] 4 2 4" xfId="420" xr:uid="{0F57B350-DCF7-4414-AFFE-1E63F6120A2C}"/>
    <cellStyle name="Moneda [0] 4 2 4 2" xfId="1081" xr:uid="{31ED0269-AE45-4398-9BD0-ACB5E1120B04}"/>
    <cellStyle name="Moneda [0] 4 2 4 2 2" xfId="2402" xr:uid="{8AC14550-BE17-4272-9B96-E7C7125DE6CE}"/>
    <cellStyle name="Moneda [0] 4 2 4 2 2 2" xfId="5043" xr:uid="{55F4C1B0-DD63-4472-BA9A-3BD9C45468A2}"/>
    <cellStyle name="Moneda [0] 4 2 4 2 2 2 2" xfId="10323" xr:uid="{B8248F17-EBDC-4EEB-8037-D1963676C205}"/>
    <cellStyle name="Moneda [0] 4 2 4 2 2 3" xfId="7683" xr:uid="{2C3DD3C0-5C3A-410B-ACB5-CED318BE68E0}"/>
    <cellStyle name="Moneda [0] 4 2 4 2 3" xfId="3723" xr:uid="{E4C2B93E-C8B0-4DD5-A86F-0B3BAF44C443}"/>
    <cellStyle name="Moneda [0] 4 2 4 2 3 2" xfId="9003" xr:uid="{1583C65A-6212-4C38-9694-1BFDFD717C44}"/>
    <cellStyle name="Moneda [0] 4 2 4 2 4" xfId="6363" xr:uid="{7B9219D6-F3ED-4FC6-9A6A-FEA38240D35B}"/>
    <cellStyle name="Moneda [0] 4 2 4 3" xfId="1742" xr:uid="{A61806FE-452E-442D-BCC9-9CC2C1D8F6F4}"/>
    <cellStyle name="Moneda [0] 4 2 4 3 2" xfId="4383" xr:uid="{701331D7-C0EC-4836-AEDA-1204F1273F4D}"/>
    <cellStyle name="Moneda [0] 4 2 4 3 2 2" xfId="9663" xr:uid="{1B6ACEE9-9360-4E7B-A047-2AC9BBB36C9B}"/>
    <cellStyle name="Moneda [0] 4 2 4 3 3" xfId="7023" xr:uid="{A48B623B-6AED-4AF8-8CD5-C7DBB43A785E}"/>
    <cellStyle name="Moneda [0] 4 2 4 4" xfId="3063" xr:uid="{DBDDD02E-2D80-43D7-ACB9-3AFD6C1E8E67}"/>
    <cellStyle name="Moneda [0] 4 2 4 4 2" xfId="8343" xr:uid="{B350A0BC-BB1F-4691-8049-A66142E7C0E2}"/>
    <cellStyle name="Moneda [0] 4 2 4 5" xfId="5703" xr:uid="{74CF09B4-716B-4F27-914A-26E2E9B41999}"/>
    <cellStyle name="Moneda [0] 4 2 5" xfId="752" xr:uid="{BBAB2404-42CC-4E13-B3C6-A398DD6B8C48}"/>
    <cellStyle name="Moneda [0] 4 2 5 2" xfId="2073" xr:uid="{B0394549-DB9B-4655-A89C-F4AAF0BA02F8}"/>
    <cellStyle name="Moneda [0] 4 2 5 2 2" xfId="4714" xr:uid="{DDABB56E-36C7-45F7-92D0-04E7308AEC46}"/>
    <cellStyle name="Moneda [0] 4 2 5 2 2 2" xfId="9994" xr:uid="{2EC0D68A-C2FC-4663-B509-EB704850484F}"/>
    <cellStyle name="Moneda [0] 4 2 5 2 3" xfId="7354" xr:uid="{F29DC9A2-152A-4D64-8B1C-581ED3A9F7E0}"/>
    <cellStyle name="Moneda [0] 4 2 5 3" xfId="3394" xr:uid="{645F2264-6D9B-4F8D-B4B3-E8E239A1F7E2}"/>
    <cellStyle name="Moneda [0] 4 2 5 3 2" xfId="8674" xr:uid="{3C747D34-E77F-4AE5-84C8-87045A0A9F24}"/>
    <cellStyle name="Moneda [0] 4 2 5 4" xfId="6034" xr:uid="{9B93571C-12B7-4EC4-B6BD-38257D2C7246}"/>
    <cellStyle name="Moneda [0] 4 2 6" xfId="1413" xr:uid="{B7BE7AB6-8980-4837-B9B5-F3D055464B3F}"/>
    <cellStyle name="Moneda [0] 4 2 6 2" xfId="4054" xr:uid="{606E17F6-30E3-41C5-9904-6FDD76052358}"/>
    <cellStyle name="Moneda [0] 4 2 6 2 2" xfId="9334" xr:uid="{48B52A2C-3B26-4D03-9E69-B55D73E195AA}"/>
    <cellStyle name="Moneda [0] 4 2 6 3" xfId="6694" xr:uid="{E4887D11-AE86-44CF-A448-E6B8C41431EA}"/>
    <cellStyle name="Moneda [0] 4 2 7" xfId="2734" xr:uid="{04DB127F-F774-4D97-B1C0-B5FFA46A27E7}"/>
    <cellStyle name="Moneda [0] 4 2 7 2" xfId="8014" xr:uid="{65BB23F0-0BAC-4040-A518-78B8A879923F}"/>
    <cellStyle name="Moneda [0] 4 2 8" xfId="5374" xr:uid="{A7362D0F-FC2D-44B2-8FE7-AB26C5761130}"/>
    <cellStyle name="Moneda [0] 4 3" xfId="150" xr:uid="{9A047540-AE14-4C58-BFA1-06E6FABE70D1}"/>
    <cellStyle name="Moneda [0] 4 3 2" xfId="480" xr:uid="{988BE662-1345-4DFC-A5EB-8071FB428C1F}"/>
    <cellStyle name="Moneda [0] 4 3 2 2" xfId="1140" xr:uid="{848F0364-1423-4C14-B442-269C642ABA96}"/>
    <cellStyle name="Moneda [0] 4 3 2 2 2" xfId="2461" xr:uid="{DB3BB15E-8EC1-4758-9829-ABAF32F608FF}"/>
    <cellStyle name="Moneda [0] 4 3 2 2 2 2" xfId="5102" xr:uid="{2292690E-542E-4169-AC6A-9C9DCABDB8B3}"/>
    <cellStyle name="Moneda [0] 4 3 2 2 2 2 2" xfId="10382" xr:uid="{7C877F6D-930F-49A6-8B6C-DB715BCA898A}"/>
    <cellStyle name="Moneda [0] 4 3 2 2 2 3" xfId="7742" xr:uid="{080D1469-1D14-41D8-9FA2-BF4A00B78440}"/>
    <cellStyle name="Moneda [0] 4 3 2 2 3" xfId="3782" xr:uid="{3BBA33C2-7327-4056-B34B-774ECA78078A}"/>
    <cellStyle name="Moneda [0] 4 3 2 2 3 2" xfId="9062" xr:uid="{9ACC9F5A-1BEA-40E8-9879-F35A650F310A}"/>
    <cellStyle name="Moneda [0] 4 3 2 2 4" xfId="6422" xr:uid="{70451DA9-C379-406A-A9BE-9D941DA3B99B}"/>
    <cellStyle name="Moneda [0] 4 3 2 3" xfId="1801" xr:uid="{B5DFDDF8-E615-4819-909D-70A2D4B2E69D}"/>
    <cellStyle name="Moneda [0] 4 3 2 3 2" xfId="4442" xr:uid="{E50BA19B-96E9-4CBE-9BDA-6E4849F7FC89}"/>
    <cellStyle name="Moneda [0] 4 3 2 3 2 2" xfId="9722" xr:uid="{3B8EDB5D-6E9B-44F8-9D11-024F3CDDED90}"/>
    <cellStyle name="Moneda [0] 4 3 2 3 3" xfId="7082" xr:uid="{1A4DA0D5-5B1C-4B6F-BCBB-FD02C57603D0}"/>
    <cellStyle name="Moneda [0] 4 3 2 4" xfId="3122" xr:uid="{CEFDBAB4-2C85-4CEB-8D33-E9B09BF530D2}"/>
    <cellStyle name="Moneda [0] 4 3 2 4 2" xfId="8402" xr:uid="{797809F9-CDC8-417E-A1D0-9CA43AA7F92E}"/>
    <cellStyle name="Moneda [0] 4 3 2 5" xfId="5762" xr:uid="{02F16054-1555-415E-920F-B4ED1B64FAC3}"/>
    <cellStyle name="Moneda [0] 4 3 3" xfId="811" xr:uid="{A02A2B42-3C5D-456F-8215-30E0EA7D213F}"/>
    <cellStyle name="Moneda [0] 4 3 3 2" xfId="2132" xr:uid="{0588FC53-4CC2-4739-BDE3-1B58A06EEEE6}"/>
    <cellStyle name="Moneda [0] 4 3 3 2 2" xfId="4773" xr:uid="{F871654D-B767-48E3-9F1D-CB22EEA54D20}"/>
    <cellStyle name="Moneda [0] 4 3 3 2 2 2" xfId="10053" xr:uid="{6EC880EA-2723-4F16-880E-96877A2C88FC}"/>
    <cellStyle name="Moneda [0] 4 3 3 2 3" xfId="7413" xr:uid="{ED9F2DAD-4FC3-40B0-A29F-53D1B115EB1C}"/>
    <cellStyle name="Moneda [0] 4 3 3 3" xfId="3453" xr:uid="{A5BDE98B-CBAB-453D-BFAB-290AC668450C}"/>
    <cellStyle name="Moneda [0] 4 3 3 3 2" xfId="8733" xr:uid="{ACD3863C-4CE9-4F6C-8E8B-615F2635FDEC}"/>
    <cellStyle name="Moneda [0] 4 3 3 4" xfId="6093" xr:uid="{1791FE4F-B83E-411E-9198-ED2909BCC487}"/>
    <cellStyle name="Moneda [0] 4 3 4" xfId="1472" xr:uid="{A8EE9078-3A95-42DF-94E2-0831173837F7}"/>
    <cellStyle name="Moneda [0] 4 3 4 2" xfId="4113" xr:uid="{826CCA3E-B9E6-440B-8B95-A17A00EF6BB4}"/>
    <cellStyle name="Moneda [0] 4 3 4 2 2" xfId="9393" xr:uid="{4BEEA3BB-F49F-4392-905A-7A7CB4900E69}"/>
    <cellStyle name="Moneda [0] 4 3 4 3" xfId="6753" xr:uid="{AEF15A1C-9EFE-4A68-9497-286E91AB4236}"/>
    <cellStyle name="Moneda [0] 4 3 5" xfId="2793" xr:uid="{32BA5B24-858A-4A0C-8085-29BB9ED9F60E}"/>
    <cellStyle name="Moneda [0] 4 3 5 2" xfId="8073" xr:uid="{70921811-E954-4E3C-82BA-AEDA2B47D5D7}"/>
    <cellStyle name="Moneda [0] 4 3 6" xfId="5433" xr:uid="{07E854D4-7955-484B-BB6C-0FD3E06D9185}"/>
    <cellStyle name="Moneda [0] 4 4" xfId="260" xr:uid="{8E909432-CAC8-4DB0-A0E6-599DCB534CB1}"/>
    <cellStyle name="Moneda [0] 4 4 2" xfId="590" xr:uid="{87C8619F-0258-40DA-B12D-51D3B1C38E6F}"/>
    <cellStyle name="Moneda [0] 4 4 2 2" xfId="1250" xr:uid="{82E3905E-228F-49CB-92A5-D9711E14DAD5}"/>
    <cellStyle name="Moneda [0] 4 4 2 2 2" xfId="2571" xr:uid="{FE70022D-6BBC-4692-8348-0087A815CB8A}"/>
    <cellStyle name="Moneda [0] 4 4 2 2 2 2" xfId="5212" xr:uid="{B6B02A8D-1EC3-474B-AC52-8D30BF4705A5}"/>
    <cellStyle name="Moneda [0] 4 4 2 2 2 2 2" xfId="10492" xr:uid="{B84913BD-7BC4-40F9-BC40-6213CF53D1F5}"/>
    <cellStyle name="Moneda [0] 4 4 2 2 2 3" xfId="7852" xr:uid="{918575FF-7E73-4EBD-BF15-34739D12865C}"/>
    <cellStyle name="Moneda [0] 4 4 2 2 3" xfId="3892" xr:uid="{D3E30487-01E2-498A-8F2E-AC3F40E16073}"/>
    <cellStyle name="Moneda [0] 4 4 2 2 3 2" xfId="9172" xr:uid="{B823D29B-5033-492D-A10E-ACBF0CB10026}"/>
    <cellStyle name="Moneda [0] 4 4 2 2 4" xfId="6532" xr:uid="{36C4696F-F010-42B3-89A3-B89B69159BBD}"/>
    <cellStyle name="Moneda [0] 4 4 2 3" xfId="1911" xr:uid="{9DA10867-9A9B-4287-93D6-127978C6D12A}"/>
    <cellStyle name="Moneda [0] 4 4 2 3 2" xfId="4552" xr:uid="{EFD684AB-7937-41C3-99AE-DC67F8A0398D}"/>
    <cellStyle name="Moneda [0] 4 4 2 3 2 2" xfId="9832" xr:uid="{4B888A9A-6CA4-404C-BD5C-74839EB14A40}"/>
    <cellStyle name="Moneda [0] 4 4 2 3 3" xfId="7192" xr:uid="{ACA31721-F270-421C-8FDE-9ADE14CB1222}"/>
    <cellStyle name="Moneda [0] 4 4 2 4" xfId="3232" xr:uid="{8D416F2B-7BC9-447D-ABEA-3B7605AF0314}"/>
    <cellStyle name="Moneda [0] 4 4 2 4 2" xfId="8512" xr:uid="{16CF6F6C-AAB4-4337-9A68-688230A3FC5D}"/>
    <cellStyle name="Moneda [0] 4 4 2 5" xfId="5872" xr:uid="{7F2F1959-B467-4846-845A-680396CEE534}"/>
    <cellStyle name="Moneda [0] 4 4 3" xfId="921" xr:uid="{2D1098B3-E035-497B-ABE8-AA7EFEF777B0}"/>
    <cellStyle name="Moneda [0] 4 4 3 2" xfId="2242" xr:uid="{1F7A8987-C407-42D8-A051-44BD93B33D5C}"/>
    <cellStyle name="Moneda [0] 4 4 3 2 2" xfId="4883" xr:uid="{8E1E28B2-DAB9-43AB-931F-7C70A09E0940}"/>
    <cellStyle name="Moneda [0] 4 4 3 2 2 2" xfId="10163" xr:uid="{45055AA6-D6AC-4AF2-B550-05BDC16EBB0F}"/>
    <cellStyle name="Moneda [0] 4 4 3 2 3" xfId="7523" xr:uid="{FD615665-9DC3-4A26-B33C-22DA007B868F}"/>
    <cellStyle name="Moneda [0] 4 4 3 3" xfId="3563" xr:uid="{5D373CCD-D73B-4407-B2B5-E227F4A15D9D}"/>
    <cellStyle name="Moneda [0] 4 4 3 3 2" xfId="8843" xr:uid="{969CA6DE-5D90-4D5A-B357-75190C3C42F4}"/>
    <cellStyle name="Moneda [0] 4 4 3 4" xfId="6203" xr:uid="{C60D62B0-D1CC-4CD3-8B75-442CB5D5573A}"/>
    <cellStyle name="Moneda [0] 4 4 4" xfId="1582" xr:uid="{3373054C-FE82-482F-93ED-1D8554C482A1}"/>
    <cellStyle name="Moneda [0] 4 4 4 2" xfId="4223" xr:uid="{92A9A3F5-CEFE-4B2F-878C-1EF5804E7F17}"/>
    <cellStyle name="Moneda [0] 4 4 4 2 2" xfId="9503" xr:uid="{C6A8FA50-7545-44B2-A03A-0F5F530DAF8F}"/>
    <cellStyle name="Moneda [0] 4 4 4 3" xfId="6863" xr:uid="{D27E8355-6AF5-4038-BB2C-DC4868C6A86C}"/>
    <cellStyle name="Moneda [0] 4 4 5" xfId="2903" xr:uid="{18FF775D-8183-4274-A739-FD4D7CE964CD}"/>
    <cellStyle name="Moneda [0] 4 4 5 2" xfId="8183" xr:uid="{1B30A4BD-82EA-4FF6-8FF8-9124B78B6493}"/>
    <cellStyle name="Moneda [0] 4 4 6" xfId="5543" xr:uid="{3CC3B443-1877-4B0E-88B6-2402EA0D4A46}"/>
    <cellStyle name="Moneda [0] 4 5" xfId="369" xr:uid="{E1DEF02E-0BDA-480E-B35D-E13876B4085F}"/>
    <cellStyle name="Moneda [0] 4 5 2" xfId="1030" xr:uid="{34BD890E-EE94-4067-A557-30B13B16BDED}"/>
    <cellStyle name="Moneda [0] 4 5 2 2" xfId="2351" xr:uid="{207888C9-E9AE-4511-AD4A-9AB60617D4E3}"/>
    <cellStyle name="Moneda [0] 4 5 2 2 2" xfId="4992" xr:uid="{2945C6CC-15CD-4899-A7E6-328CADF8707E}"/>
    <cellStyle name="Moneda [0] 4 5 2 2 2 2" xfId="10272" xr:uid="{F83BB3C3-01A2-4710-BFA0-84C533113113}"/>
    <cellStyle name="Moneda [0] 4 5 2 2 3" xfId="7632" xr:uid="{245051BC-E567-4ABE-886C-83C8100E5A7A}"/>
    <cellStyle name="Moneda [0] 4 5 2 3" xfId="3672" xr:uid="{A5B8D78E-7F43-47C7-A698-944A38BF3D4B}"/>
    <cellStyle name="Moneda [0] 4 5 2 3 2" xfId="8952" xr:uid="{A3D433B3-5060-4015-B7F1-F566A5B831DA}"/>
    <cellStyle name="Moneda [0] 4 5 2 4" xfId="6312" xr:uid="{5E9DE15D-2278-4DD4-B2BB-E2E68C11C71E}"/>
    <cellStyle name="Moneda [0] 4 5 3" xfId="1691" xr:uid="{09C86EE2-4290-4198-8B21-9797224A70C2}"/>
    <cellStyle name="Moneda [0] 4 5 3 2" xfId="4332" xr:uid="{037C6811-5F79-4FB2-8D6D-9E6440206C4A}"/>
    <cellStyle name="Moneda [0] 4 5 3 2 2" xfId="9612" xr:uid="{1E3F96FA-7C4C-4B39-8373-6314694100BA}"/>
    <cellStyle name="Moneda [0] 4 5 3 3" xfId="6972" xr:uid="{53661503-E92F-4537-9A54-C52577D04F47}"/>
    <cellStyle name="Moneda [0] 4 5 4" xfId="3012" xr:uid="{19C3F7D2-997B-4EA9-B89B-247E8FA295F0}"/>
    <cellStyle name="Moneda [0] 4 5 4 2" xfId="8292" xr:uid="{DD826E0E-557E-4958-A2C4-29A7FA92506B}"/>
    <cellStyle name="Moneda [0] 4 5 5" xfId="5652" xr:uid="{F0B6A7AA-EEA2-43D1-8EE0-6BD5B71C44C1}"/>
    <cellStyle name="Moneda [0] 4 6" xfId="701" xr:uid="{AAEDC865-BB4E-4CB2-B57F-5C29DD567642}"/>
    <cellStyle name="Moneda [0] 4 6 2" xfId="2022" xr:uid="{B7C8D87F-E382-476E-8B0B-A25B98E1A936}"/>
    <cellStyle name="Moneda [0] 4 6 2 2" xfId="4663" xr:uid="{EDA3F7E3-DC5D-44EA-A5BC-E9C294F2D184}"/>
    <cellStyle name="Moneda [0] 4 6 2 2 2" xfId="9943" xr:uid="{A52256C8-8E15-4F27-8A03-400A123FE388}"/>
    <cellStyle name="Moneda [0] 4 6 2 3" xfId="7303" xr:uid="{E8B0699E-7123-4508-AB24-7FCACF606134}"/>
    <cellStyle name="Moneda [0] 4 6 3" xfId="3343" xr:uid="{A3122CCE-DA0D-479E-90F2-E637827DDC91}"/>
    <cellStyle name="Moneda [0] 4 6 3 2" xfId="8623" xr:uid="{F9FB58F8-77C8-4504-B8B2-E32C4E51B781}"/>
    <cellStyle name="Moneda [0] 4 6 4" xfId="5983" xr:uid="{19D33C3F-5607-4E5E-80A2-FDE4C33AAF14}"/>
    <cellStyle name="Moneda [0] 4 7" xfId="1362" xr:uid="{BC485B0C-FB78-41BC-BCB2-0225711CE1D0}"/>
    <cellStyle name="Moneda [0] 4 7 2" xfId="4003" xr:uid="{75B10B7A-1C4F-4973-BAA2-77C724970DC4}"/>
    <cellStyle name="Moneda [0] 4 7 2 2" xfId="9283" xr:uid="{FCDBBDE1-F890-430B-AAE7-4EB4F8783A2A}"/>
    <cellStyle name="Moneda [0] 4 7 3" xfId="6643" xr:uid="{E38CD2CC-EF16-4046-AEDF-105BFA9F9EFA}"/>
    <cellStyle name="Moneda [0] 4 8" xfId="2683" xr:uid="{6502D10E-081C-4C16-9E35-49CF32F0DF52}"/>
    <cellStyle name="Moneda [0] 4 8 2" xfId="7963" xr:uid="{502BCE69-9A39-480B-98EE-A30ACDA47BA9}"/>
    <cellStyle name="Moneda [0] 4 9" xfId="5323" xr:uid="{033EED26-75AD-4AA2-9225-38EF090B317A}"/>
    <cellStyle name="Moneda [0] 5" xfId="65" xr:uid="{6F16CBC0-3D52-423F-A546-F2B1AB27D18F}"/>
    <cellStyle name="Moneda [0] 5 2" xfId="177" xr:uid="{12A870B3-8351-4FA2-B82F-DB2FBCCEC94F}"/>
    <cellStyle name="Moneda [0] 5 2 2" xfId="507" xr:uid="{4B4DCACF-AD63-435C-83FA-CAEDF2C5B8B2}"/>
    <cellStyle name="Moneda [0] 5 2 2 2" xfId="1167" xr:uid="{1F80BDDE-DDAC-4528-A8F2-91F3CE58BEE5}"/>
    <cellStyle name="Moneda [0] 5 2 2 2 2" xfId="2488" xr:uid="{FE679953-5519-41F8-8395-70027E2AFD99}"/>
    <cellStyle name="Moneda [0] 5 2 2 2 2 2" xfId="5129" xr:uid="{163B37D4-6325-4C01-8D4C-A630FF77D6BE}"/>
    <cellStyle name="Moneda [0] 5 2 2 2 2 2 2" xfId="10409" xr:uid="{163D9237-E2B2-4D52-89C7-88ECB70278BF}"/>
    <cellStyle name="Moneda [0] 5 2 2 2 2 3" xfId="7769" xr:uid="{8DBBFE3C-E925-4FAF-8577-ACD4562F7FEC}"/>
    <cellStyle name="Moneda [0] 5 2 2 2 3" xfId="3809" xr:uid="{3F59E139-B94D-4CEA-8310-54A8B6BD7CC0}"/>
    <cellStyle name="Moneda [0] 5 2 2 2 3 2" xfId="9089" xr:uid="{2102C7A2-5A47-4CB8-9F5C-99E1524D2A41}"/>
    <cellStyle name="Moneda [0] 5 2 2 2 4" xfId="6449" xr:uid="{59A08920-16EC-49F2-8165-4C63876BB082}"/>
    <cellStyle name="Moneda [0] 5 2 2 3" xfId="1828" xr:uid="{7C7396B7-DF65-4EA0-8252-F47B968BF2CC}"/>
    <cellStyle name="Moneda [0] 5 2 2 3 2" xfId="4469" xr:uid="{B326645B-51B7-4858-89E0-1316741D872C}"/>
    <cellStyle name="Moneda [0] 5 2 2 3 2 2" xfId="9749" xr:uid="{969FFF57-509F-402F-B4C5-16C015212091}"/>
    <cellStyle name="Moneda [0] 5 2 2 3 3" xfId="7109" xr:uid="{3A7C507E-0266-4208-B507-3925CFB95808}"/>
    <cellStyle name="Moneda [0] 5 2 2 4" xfId="3149" xr:uid="{D06060A2-E74E-49A1-AE31-0C2CF95F09A8}"/>
    <cellStyle name="Moneda [0] 5 2 2 4 2" xfId="8429" xr:uid="{5EB47B1B-137A-48BC-80E7-B1EBB12AD248}"/>
    <cellStyle name="Moneda [0] 5 2 2 5" xfId="5789" xr:uid="{7D841D33-C170-48CF-858F-439632C67D5D}"/>
    <cellStyle name="Moneda [0] 5 2 3" xfId="838" xr:uid="{F67C8FE1-E4F3-40B0-9718-65C7946C0B8A}"/>
    <cellStyle name="Moneda [0] 5 2 3 2" xfId="2159" xr:uid="{4689A62C-08F1-479C-A27C-8992CE0BDBB7}"/>
    <cellStyle name="Moneda [0] 5 2 3 2 2" xfId="4800" xr:uid="{990A53FD-E495-4DD2-8C33-6E7DE5946E81}"/>
    <cellStyle name="Moneda [0] 5 2 3 2 2 2" xfId="10080" xr:uid="{CC36BBFC-0B21-4DD7-B9DC-E2B8C5B723C7}"/>
    <cellStyle name="Moneda [0] 5 2 3 2 3" xfId="7440" xr:uid="{114172FF-6D43-4D72-AD95-1C1091B3FD07}"/>
    <cellStyle name="Moneda [0] 5 2 3 3" xfId="3480" xr:uid="{B926F24D-1D5D-4583-91C9-BBFEDFAA2A16}"/>
    <cellStyle name="Moneda [0] 5 2 3 3 2" xfId="8760" xr:uid="{B65D5DA8-D3F2-4455-8DBB-EBE454773DCA}"/>
    <cellStyle name="Moneda [0] 5 2 3 4" xfId="6120" xr:uid="{4B39FAA1-1CB6-418F-94EA-A0C1F7524972}"/>
    <cellStyle name="Moneda [0] 5 2 4" xfId="1499" xr:uid="{900A3C9A-0A80-4A35-86D1-F96FBC366114}"/>
    <cellStyle name="Moneda [0] 5 2 4 2" xfId="4140" xr:uid="{0F361C05-4E34-49BC-9459-E90391886DA9}"/>
    <cellStyle name="Moneda [0] 5 2 4 2 2" xfId="9420" xr:uid="{63997D78-1635-467F-A60C-A41DF85F6F69}"/>
    <cellStyle name="Moneda [0] 5 2 4 3" xfId="6780" xr:uid="{0D655158-6504-47ED-9789-1A8163D512F7}"/>
    <cellStyle name="Moneda [0] 5 2 5" xfId="2820" xr:uid="{AEF860E2-2F38-4A67-9B30-C738EEA02E71}"/>
    <cellStyle name="Moneda [0] 5 2 5 2" xfId="8100" xr:uid="{1D09CE21-D43A-4238-B927-3D49D9497C6E}"/>
    <cellStyle name="Moneda [0] 5 2 6" xfId="5460" xr:uid="{FB5E6CA3-774C-45D0-937E-7F60816EE5DC}"/>
    <cellStyle name="Moneda [0] 5 3" xfId="287" xr:uid="{278222F2-5361-4F12-8CF6-463751D4C028}"/>
    <cellStyle name="Moneda [0] 5 3 2" xfId="617" xr:uid="{6555F558-A981-4871-A347-9C604EA34621}"/>
    <cellStyle name="Moneda [0] 5 3 2 2" xfId="1277" xr:uid="{96176D62-3C48-4D3C-BFE1-C07276D2572C}"/>
    <cellStyle name="Moneda [0] 5 3 2 2 2" xfId="2598" xr:uid="{668C04DE-C605-4B1B-A4E0-52F7DA4BABF2}"/>
    <cellStyle name="Moneda [0] 5 3 2 2 2 2" xfId="5239" xr:uid="{6B351647-819D-41ED-A3D0-2EBBB57C9601}"/>
    <cellStyle name="Moneda [0] 5 3 2 2 2 2 2" xfId="10519" xr:uid="{598C052A-2327-4518-A32F-B482A9433D52}"/>
    <cellStyle name="Moneda [0] 5 3 2 2 2 3" xfId="7879" xr:uid="{63AE7E2F-D012-43A7-83F0-BD63DE074DA7}"/>
    <cellStyle name="Moneda [0] 5 3 2 2 3" xfId="3919" xr:uid="{5088ACC4-5ADA-41EF-8B68-58E49FFF4BB7}"/>
    <cellStyle name="Moneda [0] 5 3 2 2 3 2" xfId="9199" xr:uid="{FB9319EE-97FB-4414-9830-B5935B44A1D4}"/>
    <cellStyle name="Moneda [0] 5 3 2 2 4" xfId="6559" xr:uid="{03BC5F69-9F36-44C6-98A9-1BA87FE2D893}"/>
    <cellStyle name="Moneda [0] 5 3 2 3" xfId="1938" xr:uid="{5F45F2DF-0D5D-41DB-8F7D-D49C5CF6A917}"/>
    <cellStyle name="Moneda [0] 5 3 2 3 2" xfId="4579" xr:uid="{527847EB-E707-45A9-B530-A25AD0C41D2E}"/>
    <cellStyle name="Moneda [0] 5 3 2 3 2 2" xfId="9859" xr:uid="{E59B81E9-7F32-474C-9342-3EB611BE1C64}"/>
    <cellStyle name="Moneda [0] 5 3 2 3 3" xfId="7219" xr:uid="{5B414D87-7A87-4D10-AB8A-EFB1DB0A41DB}"/>
    <cellStyle name="Moneda [0] 5 3 2 4" xfId="3259" xr:uid="{892589ED-A556-4FB5-89F2-33FEECE33469}"/>
    <cellStyle name="Moneda [0] 5 3 2 4 2" xfId="8539" xr:uid="{490F8DA7-5D38-4FA1-A86A-94EB245F4E62}"/>
    <cellStyle name="Moneda [0] 5 3 2 5" xfId="5899" xr:uid="{DC13F6B2-6AE5-436B-BA86-77CE4AE3E0D9}"/>
    <cellStyle name="Moneda [0] 5 3 3" xfId="948" xr:uid="{E5A52097-B81C-4EBE-8276-2618EBE48558}"/>
    <cellStyle name="Moneda [0] 5 3 3 2" xfId="2269" xr:uid="{527C732F-01E8-4D51-8D7B-9FEE7236FB36}"/>
    <cellStyle name="Moneda [0] 5 3 3 2 2" xfId="4910" xr:uid="{CD0EE1BA-E999-4686-9E64-77BC6DBDB52F}"/>
    <cellStyle name="Moneda [0] 5 3 3 2 2 2" xfId="10190" xr:uid="{932F6DEB-7D87-48C7-B5B1-220D22955C73}"/>
    <cellStyle name="Moneda [0] 5 3 3 2 3" xfId="7550" xr:uid="{E263AF9B-5573-485B-A5D0-80EB0E46B0C7}"/>
    <cellStyle name="Moneda [0] 5 3 3 3" xfId="3590" xr:uid="{8DA3971B-E358-4DC5-AAB0-70C9C0759781}"/>
    <cellStyle name="Moneda [0] 5 3 3 3 2" xfId="8870" xr:uid="{A4659AEA-8A82-41A3-8ED0-9002F0BB4529}"/>
    <cellStyle name="Moneda [0] 5 3 3 4" xfId="6230" xr:uid="{2C613C8D-CAE1-47AD-B209-27BE55DD4817}"/>
    <cellStyle name="Moneda [0] 5 3 4" xfId="1609" xr:uid="{F8E10E87-0971-408F-9F69-EBB703377AF7}"/>
    <cellStyle name="Moneda [0] 5 3 4 2" xfId="4250" xr:uid="{E4270718-1E79-4848-8925-F23836CC9D97}"/>
    <cellStyle name="Moneda [0] 5 3 4 2 2" xfId="9530" xr:uid="{EB5392B6-47EC-4D9A-831B-B918D746138C}"/>
    <cellStyle name="Moneda [0] 5 3 4 3" xfId="6890" xr:uid="{B5D50188-48BE-4F8C-B4FD-3A753D600670}"/>
    <cellStyle name="Moneda [0] 5 3 5" xfId="2930" xr:uid="{8A819C00-EA59-4E93-AAD8-CA549E6DA578}"/>
    <cellStyle name="Moneda [0] 5 3 5 2" xfId="8210" xr:uid="{E29353C7-F6FF-45A3-8337-1CC8CB09843C}"/>
    <cellStyle name="Moneda [0] 5 3 6" xfId="5570" xr:uid="{2D3E22A2-1162-4CF8-8967-33F8A2C31ED0}"/>
    <cellStyle name="Moneda [0] 5 4" xfId="396" xr:uid="{E484073B-5DBF-4093-9DDE-00A67F10BD1C}"/>
    <cellStyle name="Moneda [0] 5 4 2" xfId="1057" xr:uid="{635E43C6-DA9F-4154-9F16-F568C0A3C4B4}"/>
    <cellStyle name="Moneda [0] 5 4 2 2" xfId="2378" xr:uid="{B31FCD69-4819-4C19-AF40-D3B81953A3A6}"/>
    <cellStyle name="Moneda [0] 5 4 2 2 2" xfId="5019" xr:uid="{E526DB97-E3F7-4D69-924B-A18084899062}"/>
    <cellStyle name="Moneda [0] 5 4 2 2 2 2" xfId="10299" xr:uid="{D2712A79-8784-4A86-9534-B4286EB143B1}"/>
    <cellStyle name="Moneda [0] 5 4 2 2 3" xfId="7659" xr:uid="{880645B0-E38C-46E2-B084-91E5C524B401}"/>
    <cellStyle name="Moneda [0] 5 4 2 3" xfId="3699" xr:uid="{8D019D98-62EE-43BA-BCEC-150B5655C691}"/>
    <cellStyle name="Moneda [0] 5 4 2 3 2" xfId="8979" xr:uid="{D38EB779-DECF-40B3-A8A2-D4CB06F890DD}"/>
    <cellStyle name="Moneda [0] 5 4 2 4" xfId="6339" xr:uid="{2476CF0D-B2CD-4EE5-A80A-78646B4D4591}"/>
    <cellStyle name="Moneda [0] 5 4 3" xfId="1718" xr:uid="{13F61897-E71E-43EE-AADA-907E910FB186}"/>
    <cellStyle name="Moneda [0] 5 4 3 2" xfId="4359" xr:uid="{3A913B7A-E2AA-471A-BC89-4B0C5F913C94}"/>
    <cellStyle name="Moneda [0] 5 4 3 2 2" xfId="9639" xr:uid="{6C9DEF67-BEB3-43D0-A365-7746688F216C}"/>
    <cellStyle name="Moneda [0] 5 4 3 3" xfId="6999" xr:uid="{41310CB4-12E9-4954-973E-7A211D6050AE}"/>
    <cellStyle name="Moneda [0] 5 4 4" xfId="3039" xr:uid="{0B95BD2E-400B-4EBB-BBBB-CE3C9DF3421B}"/>
    <cellStyle name="Moneda [0] 5 4 4 2" xfId="8319" xr:uid="{548B5C98-C3C8-4B6B-AD00-2FDDC7E2902D}"/>
    <cellStyle name="Moneda [0] 5 4 5" xfId="5679" xr:uid="{D3C14B43-5A77-4811-AACA-E7B7A59BC413}"/>
    <cellStyle name="Moneda [0] 5 5" xfId="728" xr:uid="{C1B3DA58-6FA9-448D-80AA-1C37EB47A0DA}"/>
    <cellStyle name="Moneda [0] 5 5 2" xfId="2049" xr:uid="{09C7DE0F-AFB8-4143-A548-8D66E56A01F3}"/>
    <cellStyle name="Moneda [0] 5 5 2 2" xfId="4690" xr:uid="{6E1A659E-C7FF-4E13-BDDA-42E0B07A1F21}"/>
    <cellStyle name="Moneda [0] 5 5 2 2 2" xfId="9970" xr:uid="{F72E12BF-1F65-45CB-9E09-F43F82B74309}"/>
    <cellStyle name="Moneda [0] 5 5 2 3" xfId="7330" xr:uid="{7A14F8C5-B375-4C7A-97C1-C05322BCA41D}"/>
    <cellStyle name="Moneda [0] 5 5 3" xfId="3370" xr:uid="{44B688AB-4548-4F34-AD49-136D86DF0D02}"/>
    <cellStyle name="Moneda [0] 5 5 3 2" xfId="8650" xr:uid="{DB5A86BA-B12D-4558-81E3-64F39821E508}"/>
    <cellStyle name="Moneda [0] 5 5 4" xfId="6010" xr:uid="{3ECF2FB5-5293-40D6-BBC9-62F1BA13F096}"/>
    <cellStyle name="Moneda [0] 5 6" xfId="1389" xr:uid="{CB6FF219-1874-4B5E-9E23-3C50DD0A474F}"/>
    <cellStyle name="Moneda [0] 5 6 2" xfId="4030" xr:uid="{66DF89E3-26CC-4FB7-918A-BB67AF831793}"/>
    <cellStyle name="Moneda [0] 5 6 2 2" xfId="9310" xr:uid="{AA313951-E932-402F-876D-AD222DF11565}"/>
    <cellStyle name="Moneda [0] 5 6 3" xfId="6670" xr:uid="{0CAA1CC6-967B-4B59-A833-CE3431345478}"/>
    <cellStyle name="Moneda [0] 5 7" xfId="2710" xr:uid="{C2A414AA-2661-4430-91EC-69A585AF79DC}"/>
    <cellStyle name="Moneda [0] 5 7 2" xfId="7990" xr:uid="{99F060C4-6F71-403E-871A-EF919EF9832E}"/>
    <cellStyle name="Moneda [0] 5 8" xfId="5350" xr:uid="{8DC292A4-76B9-44AC-BD38-5534C66050B6}"/>
    <cellStyle name="Moneda [0] 6" xfId="126" xr:uid="{0D025235-223D-4D02-ADDE-8C9A0118CAD8}"/>
    <cellStyle name="Moneda [0] 6 2" xfId="456" xr:uid="{15D162A4-ED4F-4FE6-8DBE-50353E10C1E4}"/>
    <cellStyle name="Moneda [0] 6 2 2" xfId="1116" xr:uid="{CC1115ED-E3DF-42F9-BD5D-D3388052620A}"/>
    <cellStyle name="Moneda [0] 6 2 2 2" xfId="2437" xr:uid="{55FC2371-501A-4AD5-816E-60F9C8027401}"/>
    <cellStyle name="Moneda [0] 6 2 2 2 2" xfId="5078" xr:uid="{84073B29-2232-4B67-BEC7-3B8528E8E493}"/>
    <cellStyle name="Moneda [0] 6 2 2 2 2 2" xfId="10358" xr:uid="{47544F0F-01DA-4B8B-9EAD-FBBEECBFF8B9}"/>
    <cellStyle name="Moneda [0] 6 2 2 2 3" xfId="7718" xr:uid="{099EAE06-7DFB-48B9-A011-909560E102DF}"/>
    <cellStyle name="Moneda [0] 6 2 2 3" xfId="3758" xr:uid="{03868C56-6C4F-43D9-AEBA-ACA90F1E8564}"/>
    <cellStyle name="Moneda [0] 6 2 2 3 2" xfId="9038" xr:uid="{F7F395AA-040F-425C-B5C8-0236A77E574A}"/>
    <cellStyle name="Moneda [0] 6 2 2 4" xfId="6398" xr:uid="{7051AD00-060E-488C-8B0B-050E583B6F92}"/>
    <cellStyle name="Moneda [0] 6 2 3" xfId="1777" xr:uid="{AEBDA10A-0C9E-45B5-9533-91BFCCD4ADF8}"/>
    <cellStyle name="Moneda [0] 6 2 3 2" xfId="4418" xr:uid="{638783EA-62E2-4987-A2A8-05D1A7727AD5}"/>
    <cellStyle name="Moneda [0] 6 2 3 2 2" xfId="9698" xr:uid="{A2AA99F5-FD2C-4798-8BB6-812BDA16899A}"/>
    <cellStyle name="Moneda [0] 6 2 3 3" xfId="7058" xr:uid="{26692DCD-4C6A-4568-9438-9AE6907C4F53}"/>
    <cellStyle name="Moneda [0] 6 2 4" xfId="3098" xr:uid="{9E2AA513-B1B4-42D1-8BAF-E214514C2E6E}"/>
    <cellStyle name="Moneda [0] 6 2 4 2" xfId="8378" xr:uid="{2C6BDDE9-7FAB-4208-B74C-C6B33E04FA18}"/>
    <cellStyle name="Moneda [0] 6 2 5" xfId="5738" xr:uid="{D354BACA-6C29-41E8-91EA-21664590CA8C}"/>
    <cellStyle name="Moneda [0] 6 3" xfId="787" xr:uid="{3B7ECBAF-AC50-40A9-8522-16CDD9CABE61}"/>
    <cellStyle name="Moneda [0] 6 3 2" xfId="2108" xr:uid="{FFF2AEEB-7972-4A9A-BC86-94DB75ED712F}"/>
    <cellStyle name="Moneda [0] 6 3 2 2" xfId="4749" xr:uid="{473B2B64-EFE5-40B0-B5A8-0C32293A64D2}"/>
    <cellStyle name="Moneda [0] 6 3 2 2 2" xfId="10029" xr:uid="{00C1C31E-B9D6-41DD-B6D0-2F3038E825DF}"/>
    <cellStyle name="Moneda [0] 6 3 2 3" xfId="7389" xr:uid="{F6171494-E660-477F-9FC7-6580D1F5F528}"/>
    <cellStyle name="Moneda [0] 6 3 3" xfId="3429" xr:uid="{3E5457D7-0B12-4AC9-86C4-E0CAF97D1F88}"/>
    <cellStyle name="Moneda [0] 6 3 3 2" xfId="8709" xr:uid="{1F2609E9-C03F-441A-A190-1DAFFBA2C1F1}"/>
    <cellStyle name="Moneda [0] 6 3 4" xfId="6069" xr:uid="{CC473920-1469-412A-AED0-4013CE16D437}"/>
    <cellStyle name="Moneda [0] 6 4" xfId="1448" xr:uid="{51B9F282-E25F-4BF8-A0D9-B00C6A9F98A7}"/>
    <cellStyle name="Moneda [0] 6 4 2" xfId="4089" xr:uid="{00BFACCE-993B-4F0C-9D46-3989B8B19659}"/>
    <cellStyle name="Moneda [0] 6 4 2 2" xfId="9369" xr:uid="{0203A9E0-6A0C-4A3D-A849-DDFEE8945776}"/>
    <cellStyle name="Moneda [0] 6 4 3" xfId="6729" xr:uid="{B124EC5E-9A47-4974-80D8-C383257F1A1D}"/>
    <cellStyle name="Moneda [0] 6 5" xfId="2769" xr:uid="{3D2A7D68-55B2-4AFF-9918-681C48463D28}"/>
    <cellStyle name="Moneda [0] 6 5 2" xfId="8049" xr:uid="{6F50D6B8-A03A-4BCD-86A8-D7E9C99A9237}"/>
    <cellStyle name="Moneda [0] 6 6" xfId="5409" xr:uid="{0877F953-A78E-4F5B-8C05-3B0F09153066}"/>
    <cellStyle name="Moneda [0] 7" xfId="236" xr:uid="{4A86DC65-2E9B-4C62-AF2F-06F499DA4E5C}"/>
    <cellStyle name="Moneda [0] 7 2" xfId="566" xr:uid="{358F68E1-B170-4E4F-A9B5-B6D0A74AB7FF}"/>
    <cellStyle name="Moneda [0] 7 2 2" xfId="1226" xr:uid="{3DF7FFF4-60D3-4B9B-9AAC-5608F355009C}"/>
    <cellStyle name="Moneda [0] 7 2 2 2" xfId="2547" xr:uid="{1B373207-1764-4BFA-A525-65ABA00A7368}"/>
    <cellStyle name="Moneda [0] 7 2 2 2 2" xfId="5188" xr:uid="{F380C4BD-F7E7-4984-B4FF-8C411D932489}"/>
    <cellStyle name="Moneda [0] 7 2 2 2 2 2" xfId="10468" xr:uid="{57CE2FD1-6A08-4CE7-8D16-41299527699D}"/>
    <cellStyle name="Moneda [0] 7 2 2 2 3" xfId="7828" xr:uid="{0A653AA7-11DD-4485-9E2C-33C194040EBC}"/>
    <cellStyle name="Moneda [0] 7 2 2 3" xfId="3868" xr:uid="{41372B79-44CD-46CB-9CDA-861CE98E986D}"/>
    <cellStyle name="Moneda [0] 7 2 2 3 2" xfId="9148" xr:uid="{B00A80C4-0FAD-44DD-A7C2-9EBFE04C37B5}"/>
    <cellStyle name="Moneda [0] 7 2 2 4" xfId="6508" xr:uid="{67292B1D-2833-4652-8D8D-E97C2C771AF4}"/>
    <cellStyle name="Moneda [0] 7 2 3" xfId="1887" xr:uid="{93169327-B642-43F2-BF05-10FD6517540C}"/>
    <cellStyle name="Moneda [0] 7 2 3 2" xfId="4528" xr:uid="{F07D84E8-25E4-498A-838B-4D38C568BE6A}"/>
    <cellStyle name="Moneda [0] 7 2 3 2 2" xfId="9808" xr:uid="{9BB04B77-A730-4272-91BD-07CA93503D0E}"/>
    <cellStyle name="Moneda [0] 7 2 3 3" xfId="7168" xr:uid="{7FC5026E-79B3-42C6-9E4E-E92AA59F8447}"/>
    <cellStyle name="Moneda [0] 7 2 4" xfId="3208" xr:uid="{B6150D8A-78CB-4CDE-8CFB-819AEF3B3245}"/>
    <cellStyle name="Moneda [0] 7 2 4 2" xfId="8488" xr:uid="{1B87375E-E30F-4804-991E-4C3345B28AF3}"/>
    <cellStyle name="Moneda [0] 7 2 5" xfId="5848" xr:uid="{69E2889D-0DC9-49FD-AC14-42B5ED078428}"/>
    <cellStyle name="Moneda [0] 7 3" xfId="897" xr:uid="{F16C4770-77BF-446D-BCA3-719CC2F9DA97}"/>
    <cellStyle name="Moneda [0] 7 3 2" xfId="2218" xr:uid="{333A153C-152A-47C6-AC38-D3B3A195C184}"/>
    <cellStyle name="Moneda [0] 7 3 2 2" xfId="4859" xr:uid="{CC2D2C93-D3E6-47A9-B677-BD6F629E0A24}"/>
    <cellStyle name="Moneda [0] 7 3 2 2 2" xfId="10139" xr:uid="{41AC4C78-6BC9-4B2A-A035-1C1283C0BE6C}"/>
    <cellStyle name="Moneda [0] 7 3 2 3" xfId="7499" xr:uid="{AC36FA82-273C-407F-9CD4-4F946D448580}"/>
    <cellStyle name="Moneda [0] 7 3 3" xfId="3539" xr:uid="{2717F967-901D-41E8-ACC9-53B58C54EE6E}"/>
    <cellStyle name="Moneda [0] 7 3 3 2" xfId="8819" xr:uid="{D582AC42-548D-4D54-8BAF-13511C380403}"/>
    <cellStyle name="Moneda [0] 7 3 4" xfId="6179" xr:uid="{5E723532-0A6B-4017-8842-69933D45BE5A}"/>
    <cellStyle name="Moneda [0] 7 4" xfId="1558" xr:uid="{4724B71A-455A-4D5C-85A5-B9AEC5D50E2F}"/>
    <cellStyle name="Moneda [0] 7 4 2" xfId="4199" xr:uid="{5B2CA183-0A22-4224-8D29-0628A9FE117E}"/>
    <cellStyle name="Moneda [0] 7 4 2 2" xfId="9479" xr:uid="{327CF1BF-DF7D-4776-8CEA-4B48ED979F73}"/>
    <cellStyle name="Moneda [0] 7 4 3" xfId="6839" xr:uid="{695EBA21-9318-4FE6-96E5-05C756FBCF16}"/>
    <cellStyle name="Moneda [0] 7 5" xfId="2879" xr:uid="{494DA3FE-34EA-43D8-B64D-0D9927E6D3A6}"/>
    <cellStyle name="Moneda [0] 7 5 2" xfId="8159" xr:uid="{2E0013E2-49E4-41EC-BA97-8B3C03F6511C}"/>
    <cellStyle name="Moneda [0] 7 6" xfId="5519" xr:uid="{BA1A8E00-F6DC-4DAF-9130-4722E423B495}"/>
    <cellStyle name="Moneda [0] 8" xfId="345" xr:uid="{41E8CC47-F95C-418A-888B-DCCDDA081FB0}"/>
    <cellStyle name="Moneda [0] 8 2" xfId="1006" xr:uid="{06808346-261B-41B2-8F35-531A987074F3}"/>
    <cellStyle name="Moneda [0] 8 2 2" xfId="2327" xr:uid="{D12D4E15-5DEC-42CF-8AF6-ECC6AAFF3266}"/>
    <cellStyle name="Moneda [0] 8 2 2 2" xfId="4968" xr:uid="{4576C472-050E-4EA6-AA14-7BBC8ADCA3F5}"/>
    <cellStyle name="Moneda [0] 8 2 2 2 2" xfId="10248" xr:uid="{DB6DA909-7B65-4869-BD34-C67E5E00CDFA}"/>
    <cellStyle name="Moneda [0] 8 2 2 3" xfId="7608" xr:uid="{7BC2EA25-8B3E-44EE-B8BF-88892809BA12}"/>
    <cellStyle name="Moneda [0] 8 2 3" xfId="3648" xr:uid="{E0E0A423-1C0C-4581-AF71-A3460194F376}"/>
    <cellStyle name="Moneda [0] 8 2 3 2" xfId="8928" xr:uid="{D83221F8-08B5-422D-9FEF-7B6E89E7BE1A}"/>
    <cellStyle name="Moneda [0] 8 2 4" xfId="6288" xr:uid="{C077C984-AF81-46EB-947A-759B6F6B4951}"/>
    <cellStyle name="Moneda [0] 8 3" xfId="1667" xr:uid="{63657D0B-BF3C-43E9-97C0-A2392F83F134}"/>
    <cellStyle name="Moneda [0] 8 3 2" xfId="4308" xr:uid="{33473C93-E132-4D34-9681-E8F7A7C09511}"/>
    <cellStyle name="Moneda [0] 8 3 2 2" xfId="9588" xr:uid="{428B9C05-02AD-4991-9156-5839ACEA2253}"/>
    <cellStyle name="Moneda [0] 8 3 3" xfId="6948" xr:uid="{87EC52CA-EB5C-4599-9A4C-2B141EE65D22}"/>
    <cellStyle name="Moneda [0] 8 4" xfId="2988" xr:uid="{81676AB8-6C4F-42EC-9F6D-20F5B6F6E2D0}"/>
    <cellStyle name="Moneda [0] 8 4 2" xfId="8268" xr:uid="{37385E74-EFDF-420B-8165-31E4725C1C5E}"/>
    <cellStyle name="Moneda [0] 8 5" xfId="5628" xr:uid="{3B838F1B-73C8-4CFD-A3BE-E0562962825E}"/>
    <cellStyle name="Moneda [0] 9" xfId="677" xr:uid="{8DA8AB26-15D0-4F91-B61D-5B933056BDAF}"/>
    <cellStyle name="Moneda [0] 9 2" xfId="1998" xr:uid="{6108E55A-5310-4538-8B0E-DDBBBEB9FE56}"/>
    <cellStyle name="Moneda [0] 9 2 2" xfId="4639" xr:uid="{A366C806-61B0-4DDF-80E8-B59FA1D41268}"/>
    <cellStyle name="Moneda [0] 9 2 2 2" xfId="9919" xr:uid="{AFF37C46-2DB1-4804-8D9F-AAC1EB948D9E}"/>
    <cellStyle name="Moneda [0] 9 2 3" xfId="7279" xr:uid="{E38DA6C2-9D73-452A-8BD9-5F7A63B03A9C}"/>
    <cellStyle name="Moneda [0] 9 3" xfId="3319" xr:uid="{65E3EEFF-C680-44B4-89FA-C246181BBAC2}"/>
    <cellStyle name="Moneda [0] 9 3 2" xfId="8599" xr:uid="{CA3E939F-6EA3-4437-BBC9-BC3BA985811C}"/>
    <cellStyle name="Moneda [0] 9 4" xfId="5959" xr:uid="{E54A39CB-EAB1-4EF5-98E2-F1F357EAECF9}"/>
    <cellStyle name="Moneda 10" xfId="56" xr:uid="{D26FE453-7F4A-4A7E-9E72-EAD3636DE3FD}"/>
    <cellStyle name="Moneda 10 2" xfId="107" xr:uid="{63B7F4E8-A2A7-4C08-939C-7E6CCA33269F}"/>
    <cellStyle name="Moneda 10 2 2" xfId="219" xr:uid="{7FECFF63-2813-4F02-9DA0-AE000C1C32FA}"/>
    <cellStyle name="Moneda 10 2 2 2" xfId="549" xr:uid="{9F6673AF-BBC5-432C-8661-A51618ECC720}"/>
    <cellStyle name="Moneda 10 2 2 2 2" xfId="1209" xr:uid="{FDCA1B4F-C629-4E04-959D-D66879500768}"/>
    <cellStyle name="Moneda 10 2 2 2 2 2" xfId="2530" xr:uid="{0E8A9129-1154-4CEE-89E9-220EC1FC4CF0}"/>
    <cellStyle name="Moneda 10 2 2 2 2 2 2" xfId="5171" xr:uid="{55B9045C-7D91-436B-A96E-21DC444F3BBE}"/>
    <cellStyle name="Moneda 10 2 2 2 2 2 2 2" xfId="10451" xr:uid="{40878EED-09EF-4674-99B6-D4D7981E1508}"/>
    <cellStyle name="Moneda 10 2 2 2 2 2 3" xfId="7811" xr:uid="{EED377C1-8536-4EA5-8CD6-DA5F33075877}"/>
    <cellStyle name="Moneda 10 2 2 2 2 3" xfId="3851" xr:uid="{4752D09B-7372-45D2-9FC9-DB5300D17198}"/>
    <cellStyle name="Moneda 10 2 2 2 2 3 2" xfId="9131" xr:uid="{EF60D111-A896-4300-B973-FF861F7EFBCF}"/>
    <cellStyle name="Moneda 10 2 2 2 2 4" xfId="6491" xr:uid="{2E02D39D-036F-4F4E-B725-34EF80379E7E}"/>
    <cellStyle name="Moneda 10 2 2 2 3" xfId="1870" xr:uid="{127C9879-3956-4FFE-84A2-2ADA43DC829A}"/>
    <cellStyle name="Moneda 10 2 2 2 3 2" xfId="4511" xr:uid="{270E5C8C-3D30-441A-B17A-3CB644E75E51}"/>
    <cellStyle name="Moneda 10 2 2 2 3 2 2" xfId="9791" xr:uid="{A580DE83-85D2-4404-A1EA-D04D2A548091}"/>
    <cellStyle name="Moneda 10 2 2 2 3 3" xfId="7151" xr:uid="{61A76ED1-A996-4BA9-86B0-E3C917DE5F65}"/>
    <cellStyle name="Moneda 10 2 2 2 4" xfId="3191" xr:uid="{F5C51370-B09A-4284-9651-56F985F26DA5}"/>
    <cellStyle name="Moneda 10 2 2 2 4 2" xfId="8471" xr:uid="{3B99206C-3EFF-4AB4-9167-36BFBD4A6913}"/>
    <cellStyle name="Moneda 10 2 2 2 5" xfId="5831" xr:uid="{7AC9CC40-BC3A-487B-8A97-AF1FD08A5FB3}"/>
    <cellStyle name="Moneda 10 2 2 3" xfId="880" xr:uid="{3C11718F-E6EB-4D90-B704-22DE8ADDC2CB}"/>
    <cellStyle name="Moneda 10 2 2 3 2" xfId="2201" xr:uid="{CC38097F-D811-4B3E-860E-C9B9FA403A96}"/>
    <cellStyle name="Moneda 10 2 2 3 2 2" xfId="4842" xr:uid="{966F3AB1-C8C4-4ABF-A9EC-527FD242549E}"/>
    <cellStyle name="Moneda 10 2 2 3 2 2 2" xfId="10122" xr:uid="{7E6342A4-47F9-4CAB-9E19-0C9044953464}"/>
    <cellStyle name="Moneda 10 2 2 3 2 3" xfId="7482" xr:uid="{57B09484-8CFA-4184-93E2-28CE5E847751}"/>
    <cellStyle name="Moneda 10 2 2 3 3" xfId="3522" xr:uid="{89311ABF-286A-4807-B898-FD4C8A72C810}"/>
    <cellStyle name="Moneda 10 2 2 3 3 2" xfId="8802" xr:uid="{1F377B75-951F-4676-82BD-F6CB3EACAE36}"/>
    <cellStyle name="Moneda 10 2 2 3 4" xfId="6162" xr:uid="{0D7AEEF8-4031-4DA7-BA45-640D4D505C26}"/>
    <cellStyle name="Moneda 10 2 2 4" xfId="1541" xr:uid="{B44C26AB-0851-46A8-9001-AE7144C6631E}"/>
    <cellStyle name="Moneda 10 2 2 4 2" xfId="4182" xr:uid="{7A0D462E-2029-4E2D-8470-2C3C396A258C}"/>
    <cellStyle name="Moneda 10 2 2 4 2 2" xfId="9462" xr:uid="{4F5616B9-1E41-493F-A44E-35F94E35884A}"/>
    <cellStyle name="Moneda 10 2 2 4 3" xfId="6822" xr:uid="{57C06011-8772-4656-9190-21C6AEA1C73F}"/>
    <cellStyle name="Moneda 10 2 2 5" xfId="2862" xr:uid="{2FD58C29-D34D-47F5-834C-AAEBCE38882E}"/>
    <cellStyle name="Moneda 10 2 2 5 2" xfId="8142" xr:uid="{2F9A0C34-0A7E-4901-B1EA-31F7925CA095}"/>
    <cellStyle name="Moneda 10 2 2 6" xfId="5502" xr:uid="{432CE97D-1E53-4203-A602-44EBE1A8322B}"/>
    <cellStyle name="Moneda 10 2 3" xfId="329" xr:uid="{019346E3-677A-4515-9944-0CDA4CB511F7}"/>
    <cellStyle name="Moneda 10 2 3 2" xfId="659" xr:uid="{EFD83366-F0E0-46A1-AE0C-70E20ED935B8}"/>
    <cellStyle name="Moneda 10 2 3 2 2" xfId="1319" xr:uid="{B7E08EC9-3575-42BE-A9A4-9D84FBED8D0E}"/>
    <cellStyle name="Moneda 10 2 3 2 2 2" xfId="2640" xr:uid="{C77E22B2-1DB6-4BAE-8157-29B266D887D8}"/>
    <cellStyle name="Moneda 10 2 3 2 2 2 2" xfId="5281" xr:uid="{A8FAEFE5-88B0-44DE-AF54-95892AA3442E}"/>
    <cellStyle name="Moneda 10 2 3 2 2 2 2 2" xfId="10561" xr:uid="{567715A0-21D5-48CB-A6AB-C539C3D91AC5}"/>
    <cellStyle name="Moneda 10 2 3 2 2 2 3" xfId="7921" xr:uid="{6ECCD67B-BAA1-4DBF-BF47-145F418113EF}"/>
    <cellStyle name="Moneda 10 2 3 2 2 3" xfId="3961" xr:uid="{4AF8EDAB-5202-44E6-B734-D827085FCDD9}"/>
    <cellStyle name="Moneda 10 2 3 2 2 3 2" xfId="9241" xr:uid="{6D6FF7CB-5F63-447C-BE6C-E837D8CDD23D}"/>
    <cellStyle name="Moneda 10 2 3 2 2 4" xfId="6601" xr:uid="{F93EFC9E-789E-48EF-BC6D-B26AC3C67C1E}"/>
    <cellStyle name="Moneda 10 2 3 2 3" xfId="1980" xr:uid="{6BD6C2D5-EBB1-44D6-9CB6-0885B87025E2}"/>
    <cellStyle name="Moneda 10 2 3 2 3 2" xfId="4621" xr:uid="{767FC28F-656F-4647-87EB-E72DA52E336C}"/>
    <cellStyle name="Moneda 10 2 3 2 3 2 2" xfId="9901" xr:uid="{748A48F0-9C48-480B-84E8-7FDE79A137C9}"/>
    <cellStyle name="Moneda 10 2 3 2 3 3" xfId="7261" xr:uid="{1610D3D7-73C5-46DD-B28D-09D40B1262C3}"/>
    <cellStyle name="Moneda 10 2 3 2 4" xfId="3301" xr:uid="{337C065E-5057-44AA-AE36-BFB8E9D836AA}"/>
    <cellStyle name="Moneda 10 2 3 2 4 2" xfId="8581" xr:uid="{D311B04D-93E4-4443-A60D-5CB6DA9F78E3}"/>
    <cellStyle name="Moneda 10 2 3 2 5" xfId="5941" xr:uid="{B9794A76-CC0E-4238-916D-DA9C1A2F2D97}"/>
    <cellStyle name="Moneda 10 2 3 3" xfId="990" xr:uid="{4440A7CA-5B74-412D-8CDC-8530BA1F3F09}"/>
    <cellStyle name="Moneda 10 2 3 3 2" xfId="2311" xr:uid="{CA6B0283-2641-41F8-B312-E3FB0DA38A89}"/>
    <cellStyle name="Moneda 10 2 3 3 2 2" xfId="4952" xr:uid="{842F56A9-EE44-43FC-A0EF-25183184D1AE}"/>
    <cellStyle name="Moneda 10 2 3 3 2 2 2" xfId="10232" xr:uid="{EB78C7BD-C6A8-4867-BADB-0686819A9DBE}"/>
    <cellStyle name="Moneda 10 2 3 3 2 3" xfId="7592" xr:uid="{E3A7A7D0-A342-4BFA-B3ED-EEC2873A5A95}"/>
    <cellStyle name="Moneda 10 2 3 3 3" xfId="3632" xr:uid="{F4E37101-CBCD-42D1-AC25-52345006C140}"/>
    <cellStyle name="Moneda 10 2 3 3 3 2" xfId="8912" xr:uid="{FC4B3E07-D929-4EBA-9664-E5D8AA646DEC}"/>
    <cellStyle name="Moneda 10 2 3 3 4" xfId="6272" xr:uid="{15B9944D-0D52-478E-BFC6-DACB608DB739}"/>
    <cellStyle name="Moneda 10 2 3 4" xfId="1651" xr:uid="{7CFA0239-63E6-4052-8B49-72BD509BD3AA}"/>
    <cellStyle name="Moneda 10 2 3 4 2" xfId="4292" xr:uid="{E95B9775-801E-4530-AC0E-DD6B4BEEA731}"/>
    <cellStyle name="Moneda 10 2 3 4 2 2" xfId="9572" xr:uid="{5589B2A0-8CF1-4546-A324-3651DF86AAFF}"/>
    <cellStyle name="Moneda 10 2 3 4 3" xfId="6932" xr:uid="{B4D75187-A7A9-4118-B370-968803E30A9C}"/>
    <cellStyle name="Moneda 10 2 3 5" xfId="2972" xr:uid="{701D0325-3806-47CF-B253-D131802C749D}"/>
    <cellStyle name="Moneda 10 2 3 5 2" xfId="8252" xr:uid="{D5636E8D-1AE1-49F6-880B-4BA9932524D6}"/>
    <cellStyle name="Moneda 10 2 3 6" xfId="5612" xr:uid="{D03F0D23-71D8-4C36-AACA-83937F4BA9F5}"/>
    <cellStyle name="Moneda 10 2 4" xfId="438" xr:uid="{1B363120-B497-445B-81F4-B684BBA110EB}"/>
    <cellStyle name="Moneda 10 2 4 2" xfId="1099" xr:uid="{53176CAC-7BB1-4F9A-A731-0ADE366A8314}"/>
    <cellStyle name="Moneda 10 2 4 2 2" xfId="2420" xr:uid="{96079404-7338-4A55-A0B0-935787384B7C}"/>
    <cellStyle name="Moneda 10 2 4 2 2 2" xfId="5061" xr:uid="{B027CBC0-87B3-48FF-A8CF-5A6FE9BF6ABB}"/>
    <cellStyle name="Moneda 10 2 4 2 2 2 2" xfId="10341" xr:uid="{46CAFFBE-17BD-4694-8A08-9D7BAF6A6427}"/>
    <cellStyle name="Moneda 10 2 4 2 2 3" xfId="7701" xr:uid="{EBB8F8E6-949A-49B8-9715-762BBD4BBDCB}"/>
    <cellStyle name="Moneda 10 2 4 2 3" xfId="3741" xr:uid="{2449AA17-E9F1-44DB-A16A-C11BDD94792C}"/>
    <cellStyle name="Moneda 10 2 4 2 3 2" xfId="9021" xr:uid="{FD65CA5D-D82B-40D4-BC3D-E038EAFC4AFD}"/>
    <cellStyle name="Moneda 10 2 4 2 4" xfId="6381" xr:uid="{27219049-531F-4FB9-B839-40A37860EAFE}"/>
    <cellStyle name="Moneda 10 2 4 3" xfId="1760" xr:uid="{0F1E03CE-2EE6-40A6-BB2F-3E2E63AD6A88}"/>
    <cellStyle name="Moneda 10 2 4 3 2" xfId="4401" xr:uid="{3A273F43-3D04-4FC2-9C7E-4D2E71A8B429}"/>
    <cellStyle name="Moneda 10 2 4 3 2 2" xfId="9681" xr:uid="{7B34A523-0F8B-4419-8C71-ED0745C7075B}"/>
    <cellStyle name="Moneda 10 2 4 3 3" xfId="7041" xr:uid="{E75F5B4B-A299-47C2-8CFD-148D7BDB6147}"/>
    <cellStyle name="Moneda 10 2 4 4" xfId="3081" xr:uid="{40F637A2-322C-4B15-9A7F-43BB478E08FB}"/>
    <cellStyle name="Moneda 10 2 4 4 2" xfId="8361" xr:uid="{7E73EE41-A36D-4962-8BEE-43770B1E2A9E}"/>
    <cellStyle name="Moneda 10 2 4 5" xfId="5721" xr:uid="{09FC7E84-A14D-4E8B-ACC5-7DFFE4477B43}"/>
    <cellStyle name="Moneda 10 2 5" xfId="770" xr:uid="{E3EE5E29-2BF7-4839-9B4B-BB7133E50668}"/>
    <cellStyle name="Moneda 10 2 5 2" xfId="2091" xr:uid="{273CA131-F368-48F1-B852-972796001655}"/>
    <cellStyle name="Moneda 10 2 5 2 2" xfId="4732" xr:uid="{70C65B29-4982-4154-890E-F7A7862A41F0}"/>
    <cellStyle name="Moneda 10 2 5 2 2 2" xfId="10012" xr:uid="{7824CC69-6D02-48AB-9DC7-2733D7A371A8}"/>
    <cellStyle name="Moneda 10 2 5 2 3" xfId="7372" xr:uid="{9EEFA4F6-3BB0-415D-9551-0B98CD760FFE}"/>
    <cellStyle name="Moneda 10 2 5 3" xfId="3412" xr:uid="{C1ED5021-80B7-485B-BCE1-6AF21D40B694}"/>
    <cellStyle name="Moneda 10 2 5 3 2" xfId="8692" xr:uid="{5C9E92BA-EC34-4765-AB8C-5CD7540C43CE}"/>
    <cellStyle name="Moneda 10 2 5 4" xfId="6052" xr:uid="{7C4B2BB5-BE85-495C-919D-E01C89CE0A6C}"/>
    <cellStyle name="Moneda 10 2 6" xfId="1431" xr:uid="{51F76B17-EE1E-40D7-8EC4-61929E55FD50}"/>
    <cellStyle name="Moneda 10 2 6 2" xfId="4072" xr:uid="{FDBB7633-677D-47B2-BC61-AE0426DFA312}"/>
    <cellStyle name="Moneda 10 2 6 2 2" xfId="9352" xr:uid="{85DBB678-F6E9-4A80-A726-A4A2CE420200}"/>
    <cellStyle name="Moneda 10 2 6 3" xfId="6712" xr:uid="{BD3A12C3-DFA5-4591-98C0-14228B78A963}"/>
    <cellStyle name="Moneda 10 2 7" xfId="2752" xr:uid="{116A3A21-54C2-49AE-9512-2897C7A9D520}"/>
    <cellStyle name="Moneda 10 2 7 2" xfId="8032" xr:uid="{8E1B2E16-1A2A-434B-B514-F9C0ACD38ECF}"/>
    <cellStyle name="Moneda 10 2 8" xfId="5392" xr:uid="{955FA7C4-47D4-438A-A326-08E243D3678F}"/>
    <cellStyle name="Moneda 10 3" xfId="168" xr:uid="{406308F9-9C46-4DC8-9450-CE67CE2F8A55}"/>
    <cellStyle name="Moneda 10 3 2" xfId="498" xr:uid="{2D2A9217-6F62-4530-A777-F1E9051AC25E}"/>
    <cellStyle name="Moneda 10 3 2 2" xfId="1158" xr:uid="{BF3622E0-9339-4F01-AA97-04D8C80E77D2}"/>
    <cellStyle name="Moneda 10 3 2 2 2" xfId="2479" xr:uid="{16746304-B5E3-45B1-AA77-DA987957FF9A}"/>
    <cellStyle name="Moneda 10 3 2 2 2 2" xfId="5120" xr:uid="{BE0C8CBB-B8D2-40BE-B5AD-79FABDDE9D81}"/>
    <cellStyle name="Moneda 10 3 2 2 2 2 2" xfId="10400" xr:uid="{710D32BE-8249-4279-A5C8-3CE25D9056C5}"/>
    <cellStyle name="Moneda 10 3 2 2 2 3" xfId="7760" xr:uid="{8AB0FB30-A4B3-43AE-A13B-9F589038D963}"/>
    <cellStyle name="Moneda 10 3 2 2 3" xfId="3800" xr:uid="{F3761F54-6A30-4291-957B-E88C3EA6AD16}"/>
    <cellStyle name="Moneda 10 3 2 2 3 2" xfId="9080" xr:uid="{45936C73-4FCC-4DDB-B7E2-121602DFC4D8}"/>
    <cellStyle name="Moneda 10 3 2 2 4" xfId="6440" xr:uid="{686470FD-C84D-4DA5-AA52-ECB8B1D92803}"/>
    <cellStyle name="Moneda 10 3 2 3" xfId="1819" xr:uid="{A4398D8F-6320-4125-80DF-A305E38C3FAE}"/>
    <cellStyle name="Moneda 10 3 2 3 2" xfId="4460" xr:uid="{61B27059-EDD6-409D-A14C-73AC91D15243}"/>
    <cellStyle name="Moneda 10 3 2 3 2 2" xfId="9740" xr:uid="{EF856A2F-E603-497A-B206-273748F4BA72}"/>
    <cellStyle name="Moneda 10 3 2 3 3" xfId="7100" xr:uid="{6CC2C934-3E1B-486C-AA64-D662A3BDC779}"/>
    <cellStyle name="Moneda 10 3 2 4" xfId="3140" xr:uid="{7EC0D376-B6B4-4EBB-B277-322E8CD047E0}"/>
    <cellStyle name="Moneda 10 3 2 4 2" xfId="8420" xr:uid="{8B3E5F20-F0CF-489E-920E-AECB9054264C}"/>
    <cellStyle name="Moneda 10 3 2 5" xfId="5780" xr:uid="{3174A7A8-3D79-4DB6-9AB2-2DA64F16C77C}"/>
    <cellStyle name="Moneda 10 3 3" xfId="829" xr:uid="{8A1DAAF0-86E4-4CE4-AEBA-726DCBE0FFB4}"/>
    <cellStyle name="Moneda 10 3 3 2" xfId="2150" xr:uid="{F0908B55-B36B-4C66-B1AF-1600B33B3F09}"/>
    <cellStyle name="Moneda 10 3 3 2 2" xfId="4791" xr:uid="{DD2666D8-8AE3-4352-A71F-65559E18BBCA}"/>
    <cellStyle name="Moneda 10 3 3 2 2 2" xfId="10071" xr:uid="{583B6C20-9DD1-4C3E-B34F-F1B41FB380E9}"/>
    <cellStyle name="Moneda 10 3 3 2 3" xfId="7431" xr:uid="{9397484B-B867-4A16-8DC1-A09CD20D269C}"/>
    <cellStyle name="Moneda 10 3 3 3" xfId="3471" xr:uid="{55E00F7C-B6AB-4559-AEA4-FC2CC6D7EEE5}"/>
    <cellStyle name="Moneda 10 3 3 3 2" xfId="8751" xr:uid="{D4597BCC-F997-42D3-94CD-FCCEEE9F2BC4}"/>
    <cellStyle name="Moneda 10 3 3 4" xfId="6111" xr:uid="{A3A0143F-3369-4448-8D16-0768C3F3FC6D}"/>
    <cellStyle name="Moneda 10 3 4" xfId="1490" xr:uid="{914524D3-E9B6-46A1-A07B-59B231D2D749}"/>
    <cellStyle name="Moneda 10 3 4 2" xfId="4131" xr:uid="{CD068BA4-B2BE-463A-B612-FBE0D55E5BB6}"/>
    <cellStyle name="Moneda 10 3 4 2 2" xfId="9411" xr:uid="{37E77FD3-FAF2-4CDB-B78E-977B8F0FBB96}"/>
    <cellStyle name="Moneda 10 3 4 3" xfId="6771" xr:uid="{A8703226-7893-4A2C-9303-38CF4A2F7BBE}"/>
    <cellStyle name="Moneda 10 3 5" xfId="2811" xr:uid="{A45E43B6-7B33-4AF8-9081-9BA7EE35F69A}"/>
    <cellStyle name="Moneda 10 3 5 2" xfId="8091" xr:uid="{5EF322AA-C7CE-43F9-A47C-6C857DD18AC0}"/>
    <cellStyle name="Moneda 10 3 6" xfId="5451" xr:uid="{E892723F-5B21-46BD-88D2-A488DCF49389}"/>
    <cellStyle name="Moneda 10 4" xfId="278" xr:uid="{E8802239-DCED-4414-A6C8-E251CA9A1BC1}"/>
    <cellStyle name="Moneda 10 4 2" xfId="608" xr:uid="{32651E62-D6C8-4BDC-806D-8DA7DD7D0001}"/>
    <cellStyle name="Moneda 10 4 2 2" xfId="1268" xr:uid="{12BA5927-BF3E-46E1-BC8F-F417BD00648C}"/>
    <cellStyle name="Moneda 10 4 2 2 2" xfId="2589" xr:uid="{85BC80D8-6C92-4067-8EF9-38EEBB9D29D8}"/>
    <cellStyle name="Moneda 10 4 2 2 2 2" xfId="5230" xr:uid="{66CF6312-D474-4B9B-BEE6-808134F5C79D}"/>
    <cellStyle name="Moneda 10 4 2 2 2 2 2" xfId="10510" xr:uid="{9B0F76DB-0FAA-4898-8FAA-F7B7BF05A167}"/>
    <cellStyle name="Moneda 10 4 2 2 2 3" xfId="7870" xr:uid="{3BAEB2B9-AF69-4636-B087-DD3AEE07F851}"/>
    <cellStyle name="Moneda 10 4 2 2 3" xfId="3910" xr:uid="{B5591A5C-AA89-4D89-8BBE-3A1014F4AABC}"/>
    <cellStyle name="Moneda 10 4 2 2 3 2" xfId="9190" xr:uid="{1D7B0AA5-5AC8-48FA-9900-ECEF6EB116EA}"/>
    <cellStyle name="Moneda 10 4 2 2 4" xfId="6550" xr:uid="{06FA5867-DA32-42DB-A5F8-1A937970FBBB}"/>
    <cellStyle name="Moneda 10 4 2 3" xfId="1929" xr:uid="{A975DB23-CD63-4309-A21E-6E928210BEC8}"/>
    <cellStyle name="Moneda 10 4 2 3 2" xfId="4570" xr:uid="{7638A57A-872C-44F7-B940-82C253207CD9}"/>
    <cellStyle name="Moneda 10 4 2 3 2 2" xfId="9850" xr:uid="{F4EEDDBE-D757-408E-A865-C86D9D2AB82F}"/>
    <cellStyle name="Moneda 10 4 2 3 3" xfId="7210" xr:uid="{E50F8110-36BA-4785-A8EC-DC5737FD7B2B}"/>
    <cellStyle name="Moneda 10 4 2 4" xfId="3250" xr:uid="{5D9B04C3-7627-42B1-A94C-94AEF7B381D9}"/>
    <cellStyle name="Moneda 10 4 2 4 2" xfId="8530" xr:uid="{FFFF8C1A-5579-469A-9B3E-6C83E046BA3E}"/>
    <cellStyle name="Moneda 10 4 2 5" xfId="5890" xr:uid="{886129F8-41C9-4EDE-A8E6-06B919E00DCC}"/>
    <cellStyle name="Moneda 10 4 3" xfId="939" xr:uid="{A52BB83F-72B6-40C5-AD41-191228148329}"/>
    <cellStyle name="Moneda 10 4 3 2" xfId="2260" xr:uid="{F84A1C27-6DB2-45E6-9800-D7944A92CC51}"/>
    <cellStyle name="Moneda 10 4 3 2 2" xfId="4901" xr:uid="{DA1E353F-5224-437B-8E9A-23AF6D624EE7}"/>
    <cellStyle name="Moneda 10 4 3 2 2 2" xfId="10181" xr:uid="{C3AAFC41-FDA6-427D-88FB-57A3699B3667}"/>
    <cellStyle name="Moneda 10 4 3 2 3" xfId="7541" xr:uid="{90E9F66D-0890-4F1A-B214-C859D7C4742B}"/>
    <cellStyle name="Moneda 10 4 3 3" xfId="3581" xr:uid="{0FC494C8-FC69-438B-93D5-A241B7A63D84}"/>
    <cellStyle name="Moneda 10 4 3 3 2" xfId="8861" xr:uid="{20943827-406A-4F09-9D89-EB533601CCC1}"/>
    <cellStyle name="Moneda 10 4 3 4" xfId="6221" xr:uid="{DDAE8663-72E0-4F56-9541-19FCFA951864}"/>
    <cellStyle name="Moneda 10 4 4" xfId="1600" xr:uid="{FADEF4E6-8B34-4756-8EDE-77D6B107362A}"/>
    <cellStyle name="Moneda 10 4 4 2" xfId="4241" xr:uid="{E5BA74B1-C5A4-4CDC-AB64-6CE4E48DEE1C}"/>
    <cellStyle name="Moneda 10 4 4 2 2" xfId="9521" xr:uid="{6F6E53A8-39A4-4AF7-9EBF-89017CA2B3E3}"/>
    <cellStyle name="Moneda 10 4 4 3" xfId="6881" xr:uid="{5AD20301-BBE9-4D7B-8C4B-7192B8A3A532}"/>
    <cellStyle name="Moneda 10 4 5" xfId="2921" xr:uid="{D814AF11-873E-496D-A32B-55F5480B9A04}"/>
    <cellStyle name="Moneda 10 4 5 2" xfId="8201" xr:uid="{C59D897D-5227-486B-9032-791AF99F0DC9}"/>
    <cellStyle name="Moneda 10 4 6" xfId="5561" xr:uid="{EDF48138-4E65-42B2-BFE9-D30E4FDB029B}"/>
    <cellStyle name="Moneda 10 5" xfId="387" xr:uid="{81EF9C6D-86AD-48DC-9E04-95217EF4FAB0}"/>
    <cellStyle name="Moneda 10 5 2" xfId="1048" xr:uid="{06735EDC-07B2-49B5-A524-A3381AE3DCE1}"/>
    <cellStyle name="Moneda 10 5 2 2" xfId="2369" xr:uid="{15D62FA8-AD8F-4C29-8863-01AB4DD680FA}"/>
    <cellStyle name="Moneda 10 5 2 2 2" xfId="5010" xr:uid="{5804723C-F076-4219-B2D0-80E40041F4A3}"/>
    <cellStyle name="Moneda 10 5 2 2 2 2" xfId="10290" xr:uid="{731B8CA7-74E6-4B78-8D30-6C548395A30C}"/>
    <cellStyle name="Moneda 10 5 2 2 3" xfId="7650" xr:uid="{65870837-2438-44BC-A86D-3706B6696B13}"/>
    <cellStyle name="Moneda 10 5 2 3" xfId="3690" xr:uid="{CA91C025-7C38-4EA3-B1A7-24FFEA11BE0E}"/>
    <cellStyle name="Moneda 10 5 2 3 2" xfId="8970" xr:uid="{20DB8AB6-6D3F-4C39-A551-E9C8C2F9FCB9}"/>
    <cellStyle name="Moneda 10 5 2 4" xfId="6330" xr:uid="{EC2CB9E5-AD60-4DBF-84D0-29830A0D54E6}"/>
    <cellStyle name="Moneda 10 5 3" xfId="1709" xr:uid="{8DE57348-B9F6-4751-AFAF-AA236C2D0D72}"/>
    <cellStyle name="Moneda 10 5 3 2" xfId="4350" xr:uid="{0530D337-39C1-4C4C-A700-B38DFAF3E7FC}"/>
    <cellStyle name="Moneda 10 5 3 2 2" xfId="9630" xr:uid="{36927C9A-B8D9-4583-A611-CC018D6C5F8B}"/>
    <cellStyle name="Moneda 10 5 3 3" xfId="6990" xr:uid="{739A62DA-D106-4B7F-9372-EFA171AE640B}"/>
    <cellStyle name="Moneda 10 5 4" xfId="3030" xr:uid="{178F8DD7-63C1-4A50-B377-7CEC3D2DC6E7}"/>
    <cellStyle name="Moneda 10 5 4 2" xfId="8310" xr:uid="{E03412D9-70C6-4707-8B32-7386C45C4513}"/>
    <cellStyle name="Moneda 10 5 5" xfId="5670" xr:uid="{827549B2-B42B-45C8-B5E3-6DA45EC8572F}"/>
    <cellStyle name="Moneda 10 6" xfId="719" xr:uid="{BB3A2DE0-3286-4215-9B9B-CBE0018838F0}"/>
    <cellStyle name="Moneda 10 6 2" xfId="2040" xr:uid="{9272C373-34F3-4661-A04B-4105E67B289D}"/>
    <cellStyle name="Moneda 10 6 2 2" xfId="4681" xr:uid="{70884E6F-6AA3-47DF-B5CE-049EAC5B482F}"/>
    <cellStyle name="Moneda 10 6 2 2 2" xfId="9961" xr:uid="{B1878211-0C92-4A02-9A61-0F810D28C9F4}"/>
    <cellStyle name="Moneda 10 6 2 3" xfId="7321" xr:uid="{8F9E8F2C-1D14-4DB0-BF6D-704232022DA2}"/>
    <cellStyle name="Moneda 10 6 3" xfId="3361" xr:uid="{75111618-0ED2-4378-B481-727B5E5B1A70}"/>
    <cellStyle name="Moneda 10 6 3 2" xfId="8641" xr:uid="{34DCB132-8E5E-4FB8-83DC-8832B1F28AB3}"/>
    <cellStyle name="Moneda 10 6 4" xfId="6001" xr:uid="{55528553-2E76-4C57-8B79-3A47A14136DF}"/>
    <cellStyle name="Moneda 10 7" xfId="1380" xr:uid="{28E9CD97-A8A2-43ED-A7C4-CAC3B22CF23F}"/>
    <cellStyle name="Moneda 10 7 2" xfId="4021" xr:uid="{BCA994A2-2A0C-45D0-BE1B-C2F08B610D87}"/>
    <cellStyle name="Moneda 10 7 2 2" xfId="9301" xr:uid="{6C15F27C-CD01-44FB-B72A-EDA255692891}"/>
    <cellStyle name="Moneda 10 7 3" xfId="6661" xr:uid="{A574AB66-A758-4541-B718-5C4C1B2A207C}"/>
    <cellStyle name="Moneda 10 8" xfId="2701" xr:uid="{644BEAAF-5B2D-4E96-BF16-283A2B506F39}"/>
    <cellStyle name="Moneda 10 8 2" xfId="7981" xr:uid="{B081CC56-EBE3-448B-BC6A-53A01D2F6FEE}"/>
    <cellStyle name="Moneda 10 9" xfId="5341" xr:uid="{C1BB6874-683C-4753-9E53-8EDBA5ACBD8C}"/>
    <cellStyle name="Moneda 11" xfId="57" xr:uid="{C1A341A2-7275-4E7A-BD71-26FC455C35BE}"/>
    <cellStyle name="Moneda 11 2" xfId="108" xr:uid="{A2A3AF90-4266-495B-B281-F34389D3E35A}"/>
    <cellStyle name="Moneda 11 2 2" xfId="220" xr:uid="{25A46E10-5F4E-49B5-8EC1-45AE333F1D1E}"/>
    <cellStyle name="Moneda 11 2 2 2" xfId="550" xr:uid="{56652EA9-2A1A-49DA-B950-2AD7505C7D8C}"/>
    <cellStyle name="Moneda 11 2 2 2 2" xfId="1210" xr:uid="{BBD79E8F-FE93-4D58-9CB4-8E69A56BED16}"/>
    <cellStyle name="Moneda 11 2 2 2 2 2" xfId="2531" xr:uid="{C85A6DCA-B06B-416C-9826-2135C082D175}"/>
    <cellStyle name="Moneda 11 2 2 2 2 2 2" xfId="5172" xr:uid="{9D5AE923-772A-4A13-88D3-6D62A1B1BDAF}"/>
    <cellStyle name="Moneda 11 2 2 2 2 2 2 2" xfId="10452" xr:uid="{8B9225C6-0FCF-4A6B-9573-03EC404A5B27}"/>
    <cellStyle name="Moneda 11 2 2 2 2 2 3" xfId="7812" xr:uid="{DAE4B930-5D20-43F8-B3E0-387A2ADE5C81}"/>
    <cellStyle name="Moneda 11 2 2 2 2 3" xfId="3852" xr:uid="{A73226AC-51ED-47CA-84EA-F2A274BFE755}"/>
    <cellStyle name="Moneda 11 2 2 2 2 3 2" xfId="9132" xr:uid="{F5982339-051D-4527-93F4-7C33E79F2639}"/>
    <cellStyle name="Moneda 11 2 2 2 2 4" xfId="6492" xr:uid="{9AD778FC-965A-414F-9ACD-EF266ACB421F}"/>
    <cellStyle name="Moneda 11 2 2 2 3" xfId="1871" xr:uid="{E8C71178-DE78-40D4-ACA5-82D72C61664E}"/>
    <cellStyle name="Moneda 11 2 2 2 3 2" xfId="4512" xr:uid="{CBDB67C1-1D45-470A-AC6B-7D8879A51096}"/>
    <cellStyle name="Moneda 11 2 2 2 3 2 2" xfId="9792" xr:uid="{4E816575-FE39-4ECF-9F88-B28602B81411}"/>
    <cellStyle name="Moneda 11 2 2 2 3 3" xfId="7152" xr:uid="{3B147BA1-C9D6-4E9F-8A85-39848E28B4C5}"/>
    <cellStyle name="Moneda 11 2 2 2 4" xfId="3192" xr:uid="{0575144E-D38A-4BC1-9C4C-D5EFC0EE4BDB}"/>
    <cellStyle name="Moneda 11 2 2 2 4 2" xfId="8472" xr:uid="{703545F9-AE0C-4E71-87BE-AF5A454190D3}"/>
    <cellStyle name="Moneda 11 2 2 2 5" xfId="5832" xr:uid="{45893822-7B10-4792-AB3A-ADB237727D02}"/>
    <cellStyle name="Moneda 11 2 2 3" xfId="881" xr:uid="{56F2EC72-217A-4FA1-B0F1-3A4DDD10D9A1}"/>
    <cellStyle name="Moneda 11 2 2 3 2" xfId="2202" xr:uid="{7A5AC1F8-E4A9-4573-8F79-F74E0BB55890}"/>
    <cellStyle name="Moneda 11 2 2 3 2 2" xfId="4843" xr:uid="{76C00F0A-5669-4D80-9080-470942407446}"/>
    <cellStyle name="Moneda 11 2 2 3 2 2 2" xfId="10123" xr:uid="{1024E113-C86D-4514-9326-96B7638F7055}"/>
    <cellStyle name="Moneda 11 2 2 3 2 3" xfId="7483" xr:uid="{EC0ACF4C-20B3-40A8-B451-89430743D110}"/>
    <cellStyle name="Moneda 11 2 2 3 3" xfId="3523" xr:uid="{A7DD663B-2B19-45D8-BD93-D7B2E9228C46}"/>
    <cellStyle name="Moneda 11 2 2 3 3 2" xfId="8803" xr:uid="{A30CD523-E378-426C-A62D-36807721B5CD}"/>
    <cellStyle name="Moneda 11 2 2 3 4" xfId="6163" xr:uid="{776AF0BA-760E-415F-8C70-D18FD7D832E9}"/>
    <cellStyle name="Moneda 11 2 2 4" xfId="1542" xr:uid="{F04F10E2-3CAB-48A1-844C-7BCAF36E2519}"/>
    <cellStyle name="Moneda 11 2 2 4 2" xfId="4183" xr:uid="{EB856B61-51D2-4635-A527-99D9D8ED8292}"/>
    <cellStyle name="Moneda 11 2 2 4 2 2" xfId="9463" xr:uid="{A4754453-1EC8-48D6-B475-54593617C05F}"/>
    <cellStyle name="Moneda 11 2 2 4 3" xfId="6823" xr:uid="{D3C95BE7-39FC-4318-824C-641ED4B23775}"/>
    <cellStyle name="Moneda 11 2 2 5" xfId="2863" xr:uid="{B0C0332A-1DC3-49EE-A165-DD834467FCC7}"/>
    <cellStyle name="Moneda 11 2 2 5 2" xfId="8143" xr:uid="{0E7E40E4-48BF-4150-B703-CC861A1BC2F6}"/>
    <cellStyle name="Moneda 11 2 2 6" xfId="5503" xr:uid="{BCA75C5C-4FEF-4C87-A9FF-F9EA8D642F89}"/>
    <cellStyle name="Moneda 11 2 3" xfId="330" xr:uid="{940B2C35-9D18-43E6-AC33-BD160354613C}"/>
    <cellStyle name="Moneda 11 2 3 2" xfId="660" xr:uid="{A9F2BE6A-8488-4B15-A857-C3D7856C4438}"/>
    <cellStyle name="Moneda 11 2 3 2 2" xfId="1320" xr:uid="{162D9EDD-970E-4E77-8AEA-8FA3BDCD434C}"/>
    <cellStyle name="Moneda 11 2 3 2 2 2" xfId="2641" xr:uid="{5E3AA77D-441D-4F19-85DB-A6B06F013C79}"/>
    <cellStyle name="Moneda 11 2 3 2 2 2 2" xfId="5282" xr:uid="{67AF5BF4-ADA3-498C-AF06-CA14AA4755B9}"/>
    <cellStyle name="Moneda 11 2 3 2 2 2 2 2" xfId="10562" xr:uid="{D95BE445-3A35-461D-8445-6E1B2B8ACDFD}"/>
    <cellStyle name="Moneda 11 2 3 2 2 2 3" xfId="7922" xr:uid="{E3C5B334-6E5B-42C7-8583-2AC19B20392C}"/>
    <cellStyle name="Moneda 11 2 3 2 2 3" xfId="3962" xr:uid="{0ACA6869-EA44-4D4E-86B4-608CE8963C50}"/>
    <cellStyle name="Moneda 11 2 3 2 2 3 2" xfId="9242" xr:uid="{27CB6E08-E1C1-4CF3-B7ED-3618A81F5B74}"/>
    <cellStyle name="Moneda 11 2 3 2 2 4" xfId="6602" xr:uid="{C8508DC0-A2AE-43EA-B568-7855C5621224}"/>
    <cellStyle name="Moneda 11 2 3 2 3" xfId="1981" xr:uid="{777ACB68-7E2A-4CA4-BEA3-FCF6F9B2D858}"/>
    <cellStyle name="Moneda 11 2 3 2 3 2" xfId="4622" xr:uid="{07E83874-E2BA-480D-87A7-46D942DA44D7}"/>
    <cellStyle name="Moneda 11 2 3 2 3 2 2" xfId="9902" xr:uid="{00DD175B-3FAA-4A93-866F-AFB6D4486447}"/>
    <cellStyle name="Moneda 11 2 3 2 3 3" xfId="7262" xr:uid="{C4E9388A-FA17-426C-875C-9B2483AE9114}"/>
    <cellStyle name="Moneda 11 2 3 2 4" xfId="3302" xr:uid="{01D4D11A-2948-4C3E-966E-AB61E80A8DFC}"/>
    <cellStyle name="Moneda 11 2 3 2 4 2" xfId="8582" xr:uid="{D299D31A-97D5-410F-8CC8-263A0941D427}"/>
    <cellStyle name="Moneda 11 2 3 2 5" xfId="5942" xr:uid="{DB1F9CF0-B7F3-4DAD-A0CC-AF9B7B4122D9}"/>
    <cellStyle name="Moneda 11 2 3 3" xfId="991" xr:uid="{E50DABDC-E4B9-4B35-B867-9DF2E955167C}"/>
    <cellStyle name="Moneda 11 2 3 3 2" xfId="2312" xr:uid="{2548A397-003C-435F-8663-7E6EC847D243}"/>
    <cellStyle name="Moneda 11 2 3 3 2 2" xfId="4953" xr:uid="{A48E8767-7B24-4168-9624-9AE8E8E295F2}"/>
    <cellStyle name="Moneda 11 2 3 3 2 2 2" xfId="10233" xr:uid="{E48421DF-83EE-48A2-AD7A-9EE0AF73FB0E}"/>
    <cellStyle name="Moneda 11 2 3 3 2 3" xfId="7593" xr:uid="{9C3D582B-E150-4F09-86A8-A65C83A29728}"/>
    <cellStyle name="Moneda 11 2 3 3 3" xfId="3633" xr:uid="{4CAC1D6A-D087-4E00-9228-4DDCD7CEFD1F}"/>
    <cellStyle name="Moneda 11 2 3 3 3 2" xfId="8913" xr:uid="{E11DDE26-3816-468E-B867-6A69F8123712}"/>
    <cellStyle name="Moneda 11 2 3 3 4" xfId="6273" xr:uid="{8FFF73DE-6A2D-4534-8295-784600032507}"/>
    <cellStyle name="Moneda 11 2 3 4" xfId="1652" xr:uid="{157F0C4C-7517-4A82-974C-2C4D78D6D5E2}"/>
    <cellStyle name="Moneda 11 2 3 4 2" xfId="4293" xr:uid="{BE619036-0A37-4945-A07B-709D309B082F}"/>
    <cellStyle name="Moneda 11 2 3 4 2 2" xfId="9573" xr:uid="{EEFE87F4-658F-41C6-8B8A-66BBCD37AA07}"/>
    <cellStyle name="Moneda 11 2 3 4 3" xfId="6933" xr:uid="{0B957DD8-2457-4A9F-97D8-A37754EE711A}"/>
    <cellStyle name="Moneda 11 2 3 5" xfId="2973" xr:uid="{56CE76F2-2A7B-4347-B1AE-4FDF57CC8499}"/>
    <cellStyle name="Moneda 11 2 3 5 2" xfId="8253" xr:uid="{78B7FE4A-D581-443C-AD3A-0F27D6C42600}"/>
    <cellStyle name="Moneda 11 2 3 6" xfId="5613" xr:uid="{C0ABF892-6162-4FB3-A70A-0CD676FA7C73}"/>
    <cellStyle name="Moneda 11 2 4" xfId="439" xr:uid="{CAAD1001-4544-4603-B3A0-FFE55B1D0E0D}"/>
    <cellStyle name="Moneda 11 2 4 2" xfId="1100" xr:uid="{F3F8E57C-EEE9-4CA2-B8BD-FA6ADCD63B6F}"/>
    <cellStyle name="Moneda 11 2 4 2 2" xfId="2421" xr:uid="{AB29874A-88F0-4EA9-BB5B-10612614A98B}"/>
    <cellStyle name="Moneda 11 2 4 2 2 2" xfId="5062" xr:uid="{C8D91D7F-144C-4EF5-A138-94A243399AA8}"/>
    <cellStyle name="Moneda 11 2 4 2 2 2 2" xfId="10342" xr:uid="{43A2FF24-6F4F-4517-91A5-29FD4E66A42F}"/>
    <cellStyle name="Moneda 11 2 4 2 2 3" xfId="7702" xr:uid="{08113817-033A-4B5C-BF7A-59DA9084E2D6}"/>
    <cellStyle name="Moneda 11 2 4 2 3" xfId="3742" xr:uid="{E92CFA11-1121-4925-B667-7EA6C72EA283}"/>
    <cellStyle name="Moneda 11 2 4 2 3 2" xfId="9022" xr:uid="{D0EFFED6-6711-4BE7-B78E-89AAB797EB29}"/>
    <cellStyle name="Moneda 11 2 4 2 4" xfId="6382" xr:uid="{87EE8E35-E84E-419B-AB93-FAD6699AAEA6}"/>
    <cellStyle name="Moneda 11 2 4 3" xfId="1761" xr:uid="{112EC6D8-B364-492D-AED7-CE66B35F5F69}"/>
    <cellStyle name="Moneda 11 2 4 3 2" xfId="4402" xr:uid="{F9804AE9-4605-4972-9BB4-03BD4BF9134D}"/>
    <cellStyle name="Moneda 11 2 4 3 2 2" xfId="9682" xr:uid="{8AB9F5F7-91F5-4BAA-9296-32E5B325140E}"/>
    <cellStyle name="Moneda 11 2 4 3 3" xfId="7042" xr:uid="{AC69E629-C01F-4548-B6CC-B8EC40FB6C59}"/>
    <cellStyle name="Moneda 11 2 4 4" xfId="3082" xr:uid="{4387449F-EC32-4021-AA4E-AACD0BA8C395}"/>
    <cellStyle name="Moneda 11 2 4 4 2" xfId="8362" xr:uid="{1855DE3D-E7A1-41C9-816E-37939D65D3F8}"/>
    <cellStyle name="Moneda 11 2 4 5" xfId="5722" xr:uid="{4728F6BE-888C-41B7-B087-0B0CE4322F04}"/>
    <cellStyle name="Moneda 11 2 5" xfId="771" xr:uid="{C84F6894-0F78-4430-8625-AFDF9FE2FF9F}"/>
    <cellStyle name="Moneda 11 2 5 2" xfId="2092" xr:uid="{FD14242C-97A2-4C20-972A-950A09B27D5A}"/>
    <cellStyle name="Moneda 11 2 5 2 2" xfId="4733" xr:uid="{DF33FD6E-5EC7-4F1D-9350-18FD07BC5975}"/>
    <cellStyle name="Moneda 11 2 5 2 2 2" xfId="10013" xr:uid="{16D90B72-B49E-431C-917F-CFF5CABE539F}"/>
    <cellStyle name="Moneda 11 2 5 2 3" xfId="7373" xr:uid="{6FA3912E-F86E-4C48-B63C-3F9C8C3B0444}"/>
    <cellStyle name="Moneda 11 2 5 3" xfId="3413" xr:uid="{74CB18F3-020D-43E1-A11B-6C2C4610B06A}"/>
    <cellStyle name="Moneda 11 2 5 3 2" xfId="8693" xr:uid="{6D99F0E3-490A-4EFE-8630-61F942C6D9EA}"/>
    <cellStyle name="Moneda 11 2 5 4" xfId="6053" xr:uid="{7632BE3D-6484-4748-AFD9-FB090B47B5D4}"/>
    <cellStyle name="Moneda 11 2 6" xfId="1432" xr:uid="{47F37AA8-F6CF-42E7-A9E6-EFE71B1D0E51}"/>
    <cellStyle name="Moneda 11 2 6 2" xfId="4073" xr:uid="{82F36E1A-FFEC-44A3-B8F9-2740D34C4876}"/>
    <cellStyle name="Moneda 11 2 6 2 2" xfId="9353" xr:uid="{C895B81F-3548-4273-9442-49A75B3AC7D1}"/>
    <cellStyle name="Moneda 11 2 6 3" xfId="6713" xr:uid="{091130F8-564E-4C93-B3E1-85277841D699}"/>
    <cellStyle name="Moneda 11 2 7" xfId="2753" xr:uid="{42E0419D-A1BF-4D78-9776-19EA91F20B1F}"/>
    <cellStyle name="Moneda 11 2 7 2" xfId="8033" xr:uid="{A2CFA026-516D-4CA3-B6AB-70CCD2078D8C}"/>
    <cellStyle name="Moneda 11 2 8" xfId="5393" xr:uid="{8F9694BC-4996-45AB-95E4-8ACFC41A9318}"/>
    <cellStyle name="Moneda 11 3" xfId="169" xr:uid="{AC709883-CCBB-46C4-A431-8EDFEDD6C142}"/>
    <cellStyle name="Moneda 11 3 2" xfId="499" xr:uid="{BB50B072-6C38-46E1-8C05-84A5821F18F2}"/>
    <cellStyle name="Moneda 11 3 2 2" xfId="1159" xr:uid="{B17485EC-70DB-4C8A-93F9-9E4CD69F2359}"/>
    <cellStyle name="Moneda 11 3 2 2 2" xfId="2480" xr:uid="{35F732E6-2C2D-4A39-A9EE-1DD1E8E249E5}"/>
    <cellStyle name="Moneda 11 3 2 2 2 2" xfId="5121" xr:uid="{087A08C4-0DF1-4C89-B81A-F4F74CF768FA}"/>
    <cellStyle name="Moneda 11 3 2 2 2 2 2" xfId="10401" xr:uid="{3E163C11-CCC8-4846-A523-E88C9595B6A3}"/>
    <cellStyle name="Moneda 11 3 2 2 2 3" xfId="7761" xr:uid="{A097037A-A3A3-4A75-AC45-A952FBC4EB8A}"/>
    <cellStyle name="Moneda 11 3 2 2 3" xfId="3801" xr:uid="{740062DA-DEFC-48D0-9E71-81E58AAD4989}"/>
    <cellStyle name="Moneda 11 3 2 2 3 2" xfId="9081" xr:uid="{786BE1EB-E975-463B-A5CD-E4F0F091F77A}"/>
    <cellStyle name="Moneda 11 3 2 2 4" xfId="6441" xr:uid="{9E50B705-2D23-4DC3-92D3-4B1E0BF67797}"/>
    <cellStyle name="Moneda 11 3 2 3" xfId="1820" xr:uid="{28324AFE-230B-472A-98FB-9904759D257E}"/>
    <cellStyle name="Moneda 11 3 2 3 2" xfId="4461" xr:uid="{7D2ACEA0-1B36-4544-AAF9-85838F5B3240}"/>
    <cellStyle name="Moneda 11 3 2 3 2 2" xfId="9741" xr:uid="{1B2EC7E8-BF59-4500-9EA3-6B4A68B39CC0}"/>
    <cellStyle name="Moneda 11 3 2 3 3" xfId="7101" xr:uid="{2339F3A3-3B92-4DF3-BA69-B40EFF0D5D0D}"/>
    <cellStyle name="Moneda 11 3 2 4" xfId="3141" xr:uid="{2640278A-0FCE-478C-8E5A-30C211A3F2C2}"/>
    <cellStyle name="Moneda 11 3 2 4 2" xfId="8421" xr:uid="{2F67F48A-6B4B-43A1-A605-520DCD046B25}"/>
    <cellStyle name="Moneda 11 3 2 5" xfId="5781" xr:uid="{0C582DF4-8C37-4E70-96F4-A02372409277}"/>
    <cellStyle name="Moneda 11 3 3" xfId="830" xr:uid="{6DB0D5C6-F1D9-4993-AC7D-3B20A171FFEB}"/>
    <cellStyle name="Moneda 11 3 3 2" xfId="2151" xr:uid="{25599D43-B829-4533-81CA-F3AB6BFE6A39}"/>
    <cellStyle name="Moneda 11 3 3 2 2" xfId="4792" xr:uid="{7573D83D-0614-445D-A290-36B452B40E15}"/>
    <cellStyle name="Moneda 11 3 3 2 2 2" xfId="10072" xr:uid="{E512A9F2-0210-4134-9319-195D2BFD16DB}"/>
    <cellStyle name="Moneda 11 3 3 2 3" xfId="7432" xr:uid="{D078E33D-DD9D-46E2-B42F-C17572B6FA8D}"/>
    <cellStyle name="Moneda 11 3 3 3" xfId="3472" xr:uid="{8E2A3270-2252-4CF9-831B-E334D236AB1C}"/>
    <cellStyle name="Moneda 11 3 3 3 2" xfId="8752" xr:uid="{77550BDB-30D7-4740-A6CC-4B8AEA1CB7CA}"/>
    <cellStyle name="Moneda 11 3 3 4" xfId="6112" xr:uid="{078451DB-4D1A-454A-A28B-DDCF87EB4B01}"/>
    <cellStyle name="Moneda 11 3 4" xfId="1491" xr:uid="{174C8B59-2722-49E2-9455-38C7717A98A3}"/>
    <cellStyle name="Moneda 11 3 4 2" xfId="4132" xr:uid="{C8ACB0EA-5D3A-4C99-874A-56A8FA16F43B}"/>
    <cellStyle name="Moneda 11 3 4 2 2" xfId="9412" xr:uid="{7A601698-B5CF-43EA-8790-088200948EA9}"/>
    <cellStyle name="Moneda 11 3 4 3" xfId="6772" xr:uid="{945A2593-2E48-42F6-A81F-E7AA93040384}"/>
    <cellStyle name="Moneda 11 3 5" xfId="2812" xr:uid="{DDB872A2-2593-4186-8F28-D043AC2CD66E}"/>
    <cellStyle name="Moneda 11 3 5 2" xfId="8092" xr:uid="{F9A4B8C1-F528-4EC9-A201-8284D815BF41}"/>
    <cellStyle name="Moneda 11 3 6" xfId="5452" xr:uid="{54698D0E-AB39-46EB-8AF8-1615946C080D}"/>
    <cellStyle name="Moneda 11 4" xfId="279" xr:uid="{1FD8B732-CF71-4D34-AE00-6E1580F498A4}"/>
    <cellStyle name="Moneda 11 4 2" xfId="609" xr:uid="{557E62E9-3DC7-4F3B-9226-A85FA9CA09BA}"/>
    <cellStyle name="Moneda 11 4 2 2" xfId="1269" xr:uid="{C1EA0804-F024-42F4-9043-5234D0EF955D}"/>
    <cellStyle name="Moneda 11 4 2 2 2" xfId="2590" xr:uid="{ABEC2624-6271-4975-A0C3-35097307C575}"/>
    <cellStyle name="Moneda 11 4 2 2 2 2" xfId="5231" xr:uid="{70BF71A4-1A22-4EDD-881A-9828EDC5CB1B}"/>
    <cellStyle name="Moneda 11 4 2 2 2 2 2" xfId="10511" xr:uid="{68D0CE9B-98A1-44B4-A105-B0B42C87ED16}"/>
    <cellStyle name="Moneda 11 4 2 2 2 3" xfId="7871" xr:uid="{CCB2994F-D852-4689-864E-A8CA9107D4CA}"/>
    <cellStyle name="Moneda 11 4 2 2 3" xfId="3911" xr:uid="{6BB7852A-0862-4197-A988-9A2A431A6F9E}"/>
    <cellStyle name="Moneda 11 4 2 2 3 2" xfId="9191" xr:uid="{5291D3C8-0F1C-477A-B7C1-E98EC0DD21EC}"/>
    <cellStyle name="Moneda 11 4 2 2 4" xfId="6551" xr:uid="{709CDE23-4FF0-4A9A-95D6-57D3AAFD8F0B}"/>
    <cellStyle name="Moneda 11 4 2 3" xfId="1930" xr:uid="{AA4B3087-66B9-4FDF-AAAF-AAA2E39E8223}"/>
    <cellStyle name="Moneda 11 4 2 3 2" xfId="4571" xr:uid="{560AA8D7-E4E2-4668-92AE-B1C71D05D057}"/>
    <cellStyle name="Moneda 11 4 2 3 2 2" xfId="9851" xr:uid="{12CBA204-8162-446B-AD14-C85C0A3BF0C0}"/>
    <cellStyle name="Moneda 11 4 2 3 3" xfId="7211" xr:uid="{BD6BC8A6-B8D5-4A30-B212-0F561996C0E1}"/>
    <cellStyle name="Moneda 11 4 2 4" xfId="3251" xr:uid="{E14D78C3-791A-4260-A218-DC6F63DE8381}"/>
    <cellStyle name="Moneda 11 4 2 4 2" xfId="8531" xr:uid="{4B1F2667-2823-4782-8890-256AB4C5AF01}"/>
    <cellStyle name="Moneda 11 4 2 5" xfId="5891" xr:uid="{B1092645-9B95-407B-B6DC-02CAB82A7FF8}"/>
    <cellStyle name="Moneda 11 4 3" xfId="940" xr:uid="{6CC70DE9-E234-4612-A8C4-6AFB5BD084C1}"/>
    <cellStyle name="Moneda 11 4 3 2" xfId="2261" xr:uid="{E262DB34-0132-4A8E-AF6C-EBF124C27A99}"/>
    <cellStyle name="Moneda 11 4 3 2 2" xfId="4902" xr:uid="{A561A46D-8068-4721-86F7-96A41F5C9556}"/>
    <cellStyle name="Moneda 11 4 3 2 2 2" xfId="10182" xr:uid="{58C227CD-F8E6-4898-9CB4-3920DA77FE3A}"/>
    <cellStyle name="Moneda 11 4 3 2 3" xfId="7542" xr:uid="{051B8A9C-6E18-4E23-9C09-B4B08E8B066B}"/>
    <cellStyle name="Moneda 11 4 3 3" xfId="3582" xr:uid="{D2DC50FF-CF10-4622-8F14-0A97569DF90A}"/>
    <cellStyle name="Moneda 11 4 3 3 2" xfId="8862" xr:uid="{E7569175-A0AE-44F1-9972-24BCB9B33819}"/>
    <cellStyle name="Moneda 11 4 3 4" xfId="6222" xr:uid="{430101C9-84E8-42E9-B684-C2CEC61ACC94}"/>
    <cellStyle name="Moneda 11 4 4" xfId="1601" xr:uid="{BA0D22C9-1475-436E-B859-DDE12A15B259}"/>
    <cellStyle name="Moneda 11 4 4 2" xfId="4242" xr:uid="{2ED9D29B-0965-4782-A059-21E6D1AED0F6}"/>
    <cellStyle name="Moneda 11 4 4 2 2" xfId="9522" xr:uid="{7400D686-8F27-41E7-9764-70F1E958E5E8}"/>
    <cellStyle name="Moneda 11 4 4 3" xfId="6882" xr:uid="{A3E9453A-BFF3-48B4-BBF6-525F10C9667D}"/>
    <cellStyle name="Moneda 11 4 5" xfId="2922" xr:uid="{33C4AA66-DB84-4EC5-8AF7-606922E48C38}"/>
    <cellStyle name="Moneda 11 4 5 2" xfId="8202" xr:uid="{D2D0755D-7144-46F6-A64A-E5EE2FB3579C}"/>
    <cellStyle name="Moneda 11 4 6" xfId="5562" xr:uid="{9E08B058-6AE3-4BEE-8358-66E898E5B30E}"/>
    <cellStyle name="Moneda 11 5" xfId="388" xr:uid="{04D62157-0B01-4A8B-B1F9-BC01761D6902}"/>
    <cellStyle name="Moneda 11 5 2" xfId="1049" xr:uid="{5BE6F4AD-9784-4DB7-B267-46C8469F78C1}"/>
    <cellStyle name="Moneda 11 5 2 2" xfId="2370" xr:uid="{37B9205C-040D-4C1E-B02A-BAD13824B650}"/>
    <cellStyle name="Moneda 11 5 2 2 2" xfId="5011" xr:uid="{3F5D15EF-35B3-4941-BC54-8CA057F62E22}"/>
    <cellStyle name="Moneda 11 5 2 2 2 2" xfId="10291" xr:uid="{0CCDA7E1-6979-4864-B4DB-2AD94311A4FA}"/>
    <cellStyle name="Moneda 11 5 2 2 3" xfId="7651" xr:uid="{778EBC7D-14E0-4B2A-A93F-815EAFA8585B}"/>
    <cellStyle name="Moneda 11 5 2 3" xfId="3691" xr:uid="{063645D7-7445-463F-AC13-CB351EFD81F6}"/>
    <cellStyle name="Moneda 11 5 2 3 2" xfId="8971" xr:uid="{ADCDC72E-139D-47CC-BDBD-406BAF4B36D1}"/>
    <cellStyle name="Moneda 11 5 2 4" xfId="6331" xr:uid="{A3857353-6859-4915-A3FC-34915F10F736}"/>
    <cellStyle name="Moneda 11 5 3" xfId="1710" xr:uid="{76205657-F881-4BBE-8051-CBAB6B2D4860}"/>
    <cellStyle name="Moneda 11 5 3 2" xfId="4351" xr:uid="{E5B31BDA-69E9-4722-8ED4-C7C63032D3E3}"/>
    <cellStyle name="Moneda 11 5 3 2 2" xfId="9631" xr:uid="{D7A8BFAC-4267-4B45-92E1-73709C94719F}"/>
    <cellStyle name="Moneda 11 5 3 3" xfId="6991" xr:uid="{8E5F234E-590A-4683-B167-7988986DFF04}"/>
    <cellStyle name="Moneda 11 5 4" xfId="3031" xr:uid="{5FC05A73-4063-49A4-BFA6-70789F080817}"/>
    <cellStyle name="Moneda 11 5 4 2" xfId="8311" xr:uid="{98BFBE95-2347-4D41-9CE9-F24C955308BA}"/>
    <cellStyle name="Moneda 11 5 5" xfId="5671" xr:uid="{7FA7D9D1-A333-4BFC-94B0-D7F8C75894F1}"/>
    <cellStyle name="Moneda 11 6" xfId="720" xr:uid="{D123CB5D-AB7B-4962-B5E1-294C2E297421}"/>
    <cellStyle name="Moneda 11 6 2" xfId="2041" xr:uid="{73540BA5-2BFA-4953-8819-5C45CA55105C}"/>
    <cellStyle name="Moneda 11 6 2 2" xfId="4682" xr:uid="{CC1B1E94-1D0D-4E20-B4C5-D94FCAC2ED79}"/>
    <cellStyle name="Moneda 11 6 2 2 2" xfId="9962" xr:uid="{E8BD741D-C8BD-4931-952F-C8E44A47D9E2}"/>
    <cellStyle name="Moneda 11 6 2 3" xfId="7322" xr:uid="{9F29FC80-8482-46C1-80CD-CDD3B4AF4B0E}"/>
    <cellStyle name="Moneda 11 6 3" xfId="3362" xr:uid="{C9990E76-8A36-4A83-BF1A-91FB6CB58067}"/>
    <cellStyle name="Moneda 11 6 3 2" xfId="8642" xr:uid="{44B95A22-75A7-4711-93C6-686885B51518}"/>
    <cellStyle name="Moneda 11 6 4" xfId="6002" xr:uid="{437AE0DA-3D7D-40A3-BC01-1D8AF17CF579}"/>
    <cellStyle name="Moneda 11 7" xfId="1381" xr:uid="{E433B8EB-BB93-43EA-B29F-382D046EEF0B}"/>
    <cellStyle name="Moneda 11 7 2" xfId="4022" xr:uid="{92B55986-C0BB-45D8-B90D-49159B4989E1}"/>
    <cellStyle name="Moneda 11 7 2 2" xfId="9302" xr:uid="{CA01E104-CBF4-40B8-B3FC-27E6878DB96F}"/>
    <cellStyle name="Moneda 11 7 3" xfId="6662" xr:uid="{1F8B84B7-F029-48FC-BE69-DD392929D422}"/>
    <cellStyle name="Moneda 11 8" xfId="2702" xr:uid="{B10F29D2-4D16-4DB7-8011-EB17B3E58930}"/>
    <cellStyle name="Moneda 11 8 2" xfId="7982" xr:uid="{8DB76ADC-61C4-4E1A-B8C5-9FF8D19D11AB}"/>
    <cellStyle name="Moneda 11 9" xfId="5342" xr:uid="{8C400F08-8AB7-4448-AB22-D76EB88AAA20}"/>
    <cellStyle name="Moneda 12" xfId="58" xr:uid="{D335C83D-DF74-45E1-BC8A-2D56AA955972}"/>
    <cellStyle name="Moneda 12 2" xfId="170" xr:uid="{2A0C0EED-C048-4B93-9CDE-9962BA825ED9}"/>
    <cellStyle name="Moneda 12 2 2" xfId="500" xr:uid="{B1A69557-A0DB-4728-A19D-FCDC55B2B50C}"/>
    <cellStyle name="Moneda 12 2 2 2" xfId="1160" xr:uid="{1D201C8B-02A3-403F-9DA7-64BD0832CDBD}"/>
    <cellStyle name="Moneda 12 2 2 2 2" xfId="2481" xr:uid="{47FD26A0-24CF-4BAE-B011-E1D7A0DF17A6}"/>
    <cellStyle name="Moneda 12 2 2 2 2 2" xfId="5122" xr:uid="{878F219A-275B-41E6-8347-592CBEB4FB4B}"/>
    <cellStyle name="Moneda 12 2 2 2 2 2 2" xfId="10402" xr:uid="{44842ED0-65DD-40BF-9CC9-788E639976ED}"/>
    <cellStyle name="Moneda 12 2 2 2 2 3" xfId="7762" xr:uid="{18E45961-AA81-4569-9949-107C847A05BF}"/>
    <cellStyle name="Moneda 12 2 2 2 3" xfId="3802" xr:uid="{672CD66C-E533-416C-A134-BD6807D3DD86}"/>
    <cellStyle name="Moneda 12 2 2 2 3 2" xfId="9082" xr:uid="{33C83AD0-65F8-462D-A39D-6FE1ACF313EC}"/>
    <cellStyle name="Moneda 12 2 2 2 4" xfId="6442" xr:uid="{4CFE41A3-131A-4EEB-A367-5E179DCA35F3}"/>
    <cellStyle name="Moneda 12 2 2 3" xfId="1821" xr:uid="{4B65E7D4-1A6A-45B6-A900-F283E8A11AB3}"/>
    <cellStyle name="Moneda 12 2 2 3 2" xfId="4462" xr:uid="{C421F5A7-D42B-4ABB-8311-0E63AD533643}"/>
    <cellStyle name="Moneda 12 2 2 3 2 2" xfId="9742" xr:uid="{F4B2AEB2-E665-45E0-9902-4FD47EE5FBC5}"/>
    <cellStyle name="Moneda 12 2 2 3 3" xfId="7102" xr:uid="{9979FA80-3B08-4FEC-8607-1D5CF197CE05}"/>
    <cellStyle name="Moneda 12 2 2 4" xfId="3142" xr:uid="{F18CFB24-04FF-454F-8A4C-1639F00A210F}"/>
    <cellStyle name="Moneda 12 2 2 4 2" xfId="8422" xr:uid="{145DE7D5-9F60-4236-8BE6-60269F1F27F8}"/>
    <cellStyle name="Moneda 12 2 2 5" xfId="5782" xr:uid="{D7A907EB-F0A4-4D3C-A236-CA7D2CEDA107}"/>
    <cellStyle name="Moneda 12 2 3" xfId="831" xr:uid="{A61C1B75-51E5-4E5A-BA62-732045DADB5D}"/>
    <cellStyle name="Moneda 12 2 3 2" xfId="2152" xr:uid="{0E916EC7-FC5B-4303-B220-D9BD64079E78}"/>
    <cellStyle name="Moneda 12 2 3 2 2" xfId="4793" xr:uid="{AFEB9D57-E425-498E-BD82-6A91D3FF6788}"/>
    <cellStyle name="Moneda 12 2 3 2 2 2" xfId="10073" xr:uid="{AC9CB061-ECF6-4C6D-A506-C3AC3BADFD55}"/>
    <cellStyle name="Moneda 12 2 3 2 3" xfId="7433" xr:uid="{A6EF5BAC-07BF-4366-AA9C-6863F61A9E4F}"/>
    <cellStyle name="Moneda 12 2 3 3" xfId="3473" xr:uid="{8D7CF461-A842-47E9-B186-7BEA04B6B5AC}"/>
    <cellStyle name="Moneda 12 2 3 3 2" xfId="8753" xr:uid="{7ECD369C-27A6-4FA2-88B3-8A8C1ADF2AD3}"/>
    <cellStyle name="Moneda 12 2 3 4" xfId="6113" xr:uid="{7E019028-FB72-44B7-B417-14FCE92572FE}"/>
    <cellStyle name="Moneda 12 2 4" xfId="1492" xr:uid="{9EA474C8-652A-41A4-8DBF-0A69EC043486}"/>
    <cellStyle name="Moneda 12 2 4 2" xfId="4133" xr:uid="{F5292C2D-5340-4945-98D5-993EC83EE0DE}"/>
    <cellStyle name="Moneda 12 2 4 2 2" xfId="9413" xr:uid="{A8FFF530-59B7-4F25-91BD-B29D7FD081F9}"/>
    <cellStyle name="Moneda 12 2 4 3" xfId="6773" xr:uid="{0D64A404-4D7D-447F-9BFC-EC19F48E30CF}"/>
    <cellStyle name="Moneda 12 2 5" xfId="2813" xr:uid="{CA5C020B-3AE8-4FD1-BB0F-BE54555F9714}"/>
    <cellStyle name="Moneda 12 2 5 2" xfId="8093" xr:uid="{749F276A-91CD-4B87-B24E-AF97E9BA8EE9}"/>
    <cellStyle name="Moneda 12 2 6" xfId="5453" xr:uid="{CCB2BF80-1E67-42F6-BA72-54625DF4B945}"/>
    <cellStyle name="Moneda 12 3" xfId="280" xr:uid="{65BE9354-7FB4-46F3-8641-EF93566D257C}"/>
    <cellStyle name="Moneda 12 3 2" xfId="610" xr:uid="{42935B20-D2C6-415A-A7A2-A11906663752}"/>
    <cellStyle name="Moneda 12 3 2 2" xfId="1270" xr:uid="{1954A94E-2394-428D-B5D1-465652EB5ED7}"/>
    <cellStyle name="Moneda 12 3 2 2 2" xfId="2591" xr:uid="{AC3F2E25-8099-4F62-9A81-466BFC1DF622}"/>
    <cellStyle name="Moneda 12 3 2 2 2 2" xfId="5232" xr:uid="{1D30933B-5C1D-44CD-9176-6CACDDD128EF}"/>
    <cellStyle name="Moneda 12 3 2 2 2 2 2" xfId="10512" xr:uid="{8F95A0AE-BAE9-4DC1-97E4-51E2C965CEB7}"/>
    <cellStyle name="Moneda 12 3 2 2 2 3" xfId="7872" xr:uid="{21492135-9593-4448-B871-2345B952725F}"/>
    <cellStyle name="Moneda 12 3 2 2 3" xfId="3912" xr:uid="{F133F7E9-769F-4BA6-B21D-FDC244E4A9DC}"/>
    <cellStyle name="Moneda 12 3 2 2 3 2" xfId="9192" xr:uid="{CE28C064-5C05-4D20-B1E2-4E37A588B911}"/>
    <cellStyle name="Moneda 12 3 2 2 4" xfId="6552" xr:uid="{B65FD024-AFA1-487E-871A-A4776FBEAE03}"/>
    <cellStyle name="Moneda 12 3 2 3" xfId="1931" xr:uid="{09D34A46-BF4E-4EF8-B835-DF1A64DA6C51}"/>
    <cellStyle name="Moneda 12 3 2 3 2" xfId="4572" xr:uid="{45134ECF-D43A-4D0C-8BB7-649A9035D01A}"/>
    <cellStyle name="Moneda 12 3 2 3 2 2" xfId="9852" xr:uid="{AD21073D-ACC2-4508-A2CC-885B8902C9EC}"/>
    <cellStyle name="Moneda 12 3 2 3 3" xfId="7212" xr:uid="{6D2410CB-DD28-4888-A62B-0AC7B8FEF14A}"/>
    <cellStyle name="Moneda 12 3 2 4" xfId="3252" xr:uid="{2E82369C-5011-4A34-AFC6-803CD30AF3E5}"/>
    <cellStyle name="Moneda 12 3 2 4 2" xfId="8532" xr:uid="{EBAE0F6D-BB07-46C1-A41B-C04618DE2B67}"/>
    <cellStyle name="Moneda 12 3 2 5" xfId="5892" xr:uid="{D6D5548A-6781-426A-B659-574A2EAFF380}"/>
    <cellStyle name="Moneda 12 3 3" xfId="941" xr:uid="{48A0A5D0-E3D7-4F2C-973B-02FB5CA23710}"/>
    <cellStyle name="Moneda 12 3 3 2" xfId="2262" xr:uid="{A61F8F7A-A98C-4A21-894D-44CA1AA2CDA1}"/>
    <cellStyle name="Moneda 12 3 3 2 2" xfId="4903" xr:uid="{F90F85C5-80F0-4520-A15D-C4638AD31F73}"/>
    <cellStyle name="Moneda 12 3 3 2 2 2" xfId="10183" xr:uid="{0B1BD625-CA79-4ABB-B231-69CD039C8B68}"/>
    <cellStyle name="Moneda 12 3 3 2 3" xfId="7543" xr:uid="{30A04593-78D5-42E7-9F25-2ACF40E64F8E}"/>
    <cellStyle name="Moneda 12 3 3 3" xfId="3583" xr:uid="{35F69A8F-C93D-46A6-913F-C378431CE8FF}"/>
    <cellStyle name="Moneda 12 3 3 3 2" xfId="8863" xr:uid="{6ED0511A-B78F-4427-978A-BB2DB608E4A7}"/>
    <cellStyle name="Moneda 12 3 3 4" xfId="6223" xr:uid="{BE452F22-5588-4CD1-9530-C65AAC9021A0}"/>
    <cellStyle name="Moneda 12 3 4" xfId="1602" xr:uid="{4014F567-D55F-45B2-9575-6EEF9B4CCB8E}"/>
    <cellStyle name="Moneda 12 3 4 2" xfId="4243" xr:uid="{ACB36B23-AF48-437E-AB82-991CBA30A056}"/>
    <cellStyle name="Moneda 12 3 4 2 2" xfId="9523" xr:uid="{61E016A6-5416-498A-8095-B8D02F666145}"/>
    <cellStyle name="Moneda 12 3 4 3" xfId="6883" xr:uid="{45F436C1-31AD-49FE-9FA0-F743167CBDFE}"/>
    <cellStyle name="Moneda 12 3 5" xfId="2923" xr:uid="{C398D70E-63D0-4E33-8F7C-6BD965FA1385}"/>
    <cellStyle name="Moneda 12 3 5 2" xfId="8203" xr:uid="{C1C544F3-A6CC-42AA-85E3-4843BB4842CE}"/>
    <cellStyle name="Moneda 12 3 6" xfId="5563" xr:uid="{5CABF5F9-B6AC-45B6-9492-8CBFF1E27F42}"/>
    <cellStyle name="Moneda 12 4" xfId="389" xr:uid="{2C7ACCD6-A9E1-4884-A25A-F8D8DDC6C5BB}"/>
    <cellStyle name="Moneda 12 4 2" xfId="1050" xr:uid="{39DFC667-83F3-4017-9011-61935D9C37EA}"/>
    <cellStyle name="Moneda 12 4 2 2" xfId="2371" xr:uid="{4D98C18E-26B5-42E0-85FD-7A33EB31BD05}"/>
    <cellStyle name="Moneda 12 4 2 2 2" xfId="5012" xr:uid="{482940AB-0F0A-4D4D-8A30-C9035D9D3E0D}"/>
    <cellStyle name="Moneda 12 4 2 2 2 2" xfId="10292" xr:uid="{E47F21D8-8765-4B8A-AF9E-6A68CCC1940A}"/>
    <cellStyle name="Moneda 12 4 2 2 3" xfId="7652" xr:uid="{5DD612BA-7534-43E3-BA42-0E3DC3FADFE0}"/>
    <cellStyle name="Moneda 12 4 2 3" xfId="3692" xr:uid="{A211D8D6-5DDC-4B90-84DC-F50C7A62BAFE}"/>
    <cellStyle name="Moneda 12 4 2 3 2" xfId="8972" xr:uid="{CC04B5E3-5016-40A9-A362-D8E4401CCB17}"/>
    <cellStyle name="Moneda 12 4 2 4" xfId="6332" xr:uid="{6E43E47C-49C2-4EB6-AD85-D26FA1908F71}"/>
    <cellStyle name="Moneda 12 4 3" xfId="1711" xr:uid="{D54C75E2-E4C8-4CC6-8EDB-2F4ECF5BB3CC}"/>
    <cellStyle name="Moneda 12 4 3 2" xfId="4352" xr:uid="{A594EB98-209D-4455-A692-0016255C9632}"/>
    <cellStyle name="Moneda 12 4 3 2 2" xfId="9632" xr:uid="{B1F4E0DB-821C-4F7F-AE6F-161BBD230F27}"/>
    <cellStyle name="Moneda 12 4 3 3" xfId="6992" xr:uid="{48633975-32F9-4C6C-A1F6-A3F913DC383A}"/>
    <cellStyle name="Moneda 12 4 4" xfId="3032" xr:uid="{D5D2C86B-4C5A-4D94-B8B1-E8D6919701C3}"/>
    <cellStyle name="Moneda 12 4 4 2" xfId="8312" xr:uid="{879002A5-84F8-471F-BF3A-D2C476F3279A}"/>
    <cellStyle name="Moneda 12 4 5" xfId="5672" xr:uid="{C9B72D4C-8A69-4F9A-B8B4-48410AEE4D17}"/>
    <cellStyle name="Moneda 12 5" xfId="721" xr:uid="{1100B5D8-A46B-4541-898D-704EB6D0A64B}"/>
    <cellStyle name="Moneda 12 5 2" xfId="2042" xr:uid="{AE74FC12-1C7E-474D-86B3-5762E86C702C}"/>
    <cellStyle name="Moneda 12 5 2 2" xfId="4683" xr:uid="{9AF6239B-CF78-4C50-A1F3-11BB17CBCC79}"/>
    <cellStyle name="Moneda 12 5 2 2 2" xfId="9963" xr:uid="{AC4A6C86-AD15-4484-B5B7-CF65B18C147D}"/>
    <cellStyle name="Moneda 12 5 2 3" xfId="7323" xr:uid="{855549AC-2F34-4022-9E8B-A6C27A2A5CE4}"/>
    <cellStyle name="Moneda 12 5 3" xfId="3363" xr:uid="{9DF64756-AD86-43E9-92D8-D42E0F289765}"/>
    <cellStyle name="Moneda 12 5 3 2" xfId="8643" xr:uid="{1E9F0375-FBF9-41D8-AADF-CA651A65EA32}"/>
    <cellStyle name="Moneda 12 5 4" xfId="6003" xr:uid="{F7BB4E10-58A7-4233-9889-9096017E07C0}"/>
    <cellStyle name="Moneda 12 6" xfId="1382" xr:uid="{50D4FED8-D21E-4113-B263-B6FCD615580D}"/>
    <cellStyle name="Moneda 12 6 2" xfId="4023" xr:uid="{6C6C2F64-27D9-47B8-B833-AE392145F1AC}"/>
    <cellStyle name="Moneda 12 6 2 2" xfId="9303" xr:uid="{5CBC373F-E052-4A44-A92D-BF86CA0059A4}"/>
    <cellStyle name="Moneda 12 6 3" xfId="6663" xr:uid="{9C920746-7B56-46E8-9B7A-CE48996375CB}"/>
    <cellStyle name="Moneda 12 7" xfId="2703" xr:uid="{298F6ED8-F3E8-4373-9785-238812EC8408}"/>
    <cellStyle name="Moneda 12 7 2" xfId="7983" xr:uid="{B95FD3FE-81A1-4278-9FFA-F1FEFA80DB3C}"/>
    <cellStyle name="Moneda 12 8" xfId="5343" xr:uid="{8B3482C5-26ED-44E2-BE11-A0DEFDD63E55}"/>
    <cellStyle name="Moneda 13" xfId="60" xr:uid="{458ED34C-1853-4F4A-8582-B7720D0EA1B9}"/>
    <cellStyle name="Moneda 13 2" xfId="172" xr:uid="{75A5D497-BF82-497E-89DA-BAA006B44E09}"/>
    <cellStyle name="Moneda 13 2 2" xfId="502" xr:uid="{6866F637-D7E8-4575-8E8A-AFD81A6A690A}"/>
    <cellStyle name="Moneda 13 2 2 2" xfId="1162" xr:uid="{45231DF2-204A-4062-B508-628344E06FC2}"/>
    <cellStyle name="Moneda 13 2 2 2 2" xfId="2483" xr:uid="{0DD829D3-9D96-4BF6-B7DE-A7B569492158}"/>
    <cellStyle name="Moneda 13 2 2 2 2 2" xfId="5124" xr:uid="{59974C74-DC4B-4854-8777-0D255043736F}"/>
    <cellStyle name="Moneda 13 2 2 2 2 2 2" xfId="10404" xr:uid="{555147CC-80B7-4725-93B6-4A1926B1F046}"/>
    <cellStyle name="Moneda 13 2 2 2 2 3" xfId="7764" xr:uid="{B77F9C7B-B668-46F3-8CB4-B2F392CF922D}"/>
    <cellStyle name="Moneda 13 2 2 2 3" xfId="3804" xr:uid="{E5797F7C-6D97-4633-8D60-75042C8D3CC3}"/>
    <cellStyle name="Moneda 13 2 2 2 3 2" xfId="9084" xr:uid="{39E92026-4C32-40C4-8FDD-0AFFAA50115D}"/>
    <cellStyle name="Moneda 13 2 2 2 4" xfId="6444" xr:uid="{B0115FDB-4A54-48E2-ADEB-F7F779D6F8FB}"/>
    <cellStyle name="Moneda 13 2 2 3" xfId="1823" xr:uid="{1FB9BED7-5E70-457A-A0A5-00CD9FD8DBFB}"/>
    <cellStyle name="Moneda 13 2 2 3 2" xfId="4464" xr:uid="{D53C91AF-5B58-41EF-A1BC-83E9BEEBC891}"/>
    <cellStyle name="Moneda 13 2 2 3 2 2" xfId="9744" xr:uid="{F9AC30C2-5BE2-4D1A-923C-73985EBE7F30}"/>
    <cellStyle name="Moneda 13 2 2 3 3" xfId="7104" xr:uid="{CC86B8D3-0803-4F6D-845C-F16D69CCDD6B}"/>
    <cellStyle name="Moneda 13 2 2 4" xfId="3144" xr:uid="{0F11860B-CA51-43F2-9030-A4FDFCE26175}"/>
    <cellStyle name="Moneda 13 2 2 4 2" xfId="8424" xr:uid="{BD770217-B899-451B-AEC5-A16B026487AD}"/>
    <cellStyle name="Moneda 13 2 2 5" xfId="5784" xr:uid="{C2FDBC07-134B-4661-BFB6-F5A9B4875D89}"/>
    <cellStyle name="Moneda 13 2 3" xfId="833" xr:uid="{E2725BE9-5AE2-45C4-8069-F480C565A49E}"/>
    <cellStyle name="Moneda 13 2 3 2" xfId="2154" xr:uid="{7D5A0202-6A77-4B43-A9DB-28978AC5571F}"/>
    <cellStyle name="Moneda 13 2 3 2 2" xfId="4795" xr:uid="{7403F27B-41ED-45AD-BCDF-3EE6FA3033C9}"/>
    <cellStyle name="Moneda 13 2 3 2 2 2" xfId="10075" xr:uid="{11C44A54-4C50-4765-96E7-70A9312C94FD}"/>
    <cellStyle name="Moneda 13 2 3 2 3" xfId="7435" xr:uid="{1AF83E81-162A-47F3-984F-4C37E4037D68}"/>
    <cellStyle name="Moneda 13 2 3 3" xfId="3475" xr:uid="{9F66A2E7-4904-4645-BDF0-9CB35F589E81}"/>
    <cellStyle name="Moneda 13 2 3 3 2" xfId="8755" xr:uid="{96CD549F-89D0-4785-90D3-F47D13D8C40D}"/>
    <cellStyle name="Moneda 13 2 3 4" xfId="6115" xr:uid="{9EE2058B-B653-45DD-B641-ABCFC93E2C0C}"/>
    <cellStyle name="Moneda 13 2 4" xfId="1494" xr:uid="{4325D962-EE05-4FF9-9117-87D26E975D3B}"/>
    <cellStyle name="Moneda 13 2 4 2" xfId="4135" xr:uid="{8245F38E-B08D-4E48-911C-7F2C575C311E}"/>
    <cellStyle name="Moneda 13 2 4 2 2" xfId="9415" xr:uid="{76182071-72F2-41DC-B292-74034B7C9DEA}"/>
    <cellStyle name="Moneda 13 2 4 3" xfId="6775" xr:uid="{40ED55C0-9FB8-42C2-A557-9647E397B5EC}"/>
    <cellStyle name="Moneda 13 2 5" xfId="2815" xr:uid="{E4D4C418-7C95-4D37-81EF-80C9D2AB448A}"/>
    <cellStyle name="Moneda 13 2 5 2" xfId="8095" xr:uid="{5813C630-6EB8-4C3A-A717-D348A9EB7209}"/>
    <cellStyle name="Moneda 13 2 6" xfId="5455" xr:uid="{524875F5-0FE7-4959-A328-D91933DBEE37}"/>
    <cellStyle name="Moneda 13 3" xfId="282" xr:uid="{4656FDD3-E9AB-4EEC-8533-45ED226CEA25}"/>
    <cellStyle name="Moneda 13 3 2" xfId="612" xr:uid="{E137643D-3078-410E-818D-C837354505B6}"/>
    <cellStyle name="Moneda 13 3 2 2" xfId="1272" xr:uid="{3EBB6020-99CD-4E91-9728-2D8FB109045A}"/>
    <cellStyle name="Moneda 13 3 2 2 2" xfId="2593" xr:uid="{D0DA4279-12C0-4BD1-B12A-86B6DB7BD716}"/>
    <cellStyle name="Moneda 13 3 2 2 2 2" xfId="5234" xr:uid="{A9729E99-C36F-49D0-9CED-D3315B91FB40}"/>
    <cellStyle name="Moneda 13 3 2 2 2 2 2" xfId="10514" xr:uid="{58C91182-68A2-4647-9E7E-B845AC3B817D}"/>
    <cellStyle name="Moneda 13 3 2 2 2 3" xfId="7874" xr:uid="{B6B9555D-E1BF-4B8A-9BE5-8D42D25F4B8F}"/>
    <cellStyle name="Moneda 13 3 2 2 3" xfId="3914" xr:uid="{7FAB1FBF-7C27-4F6B-84DC-AFDF660AC810}"/>
    <cellStyle name="Moneda 13 3 2 2 3 2" xfId="9194" xr:uid="{37057890-50FA-4A45-8869-6C96E4E0F017}"/>
    <cellStyle name="Moneda 13 3 2 2 4" xfId="6554" xr:uid="{72F98361-77C7-45EE-866F-7826DBBE9467}"/>
    <cellStyle name="Moneda 13 3 2 3" xfId="1933" xr:uid="{CC33514A-3DB6-4669-9C63-DBB2B6A1DB42}"/>
    <cellStyle name="Moneda 13 3 2 3 2" xfId="4574" xr:uid="{26DAD50F-8027-46B5-A658-842F1512926B}"/>
    <cellStyle name="Moneda 13 3 2 3 2 2" xfId="9854" xr:uid="{4B710D3F-119D-493A-A1EB-F8C4007E6B10}"/>
    <cellStyle name="Moneda 13 3 2 3 3" xfId="7214" xr:uid="{A8D82917-D764-465F-9ABD-05443B904277}"/>
    <cellStyle name="Moneda 13 3 2 4" xfId="3254" xr:uid="{AA619B5B-EA23-44CA-A7E4-D79532E57CB6}"/>
    <cellStyle name="Moneda 13 3 2 4 2" xfId="8534" xr:uid="{BD736C73-86EB-47D4-B303-5E3B119D6284}"/>
    <cellStyle name="Moneda 13 3 2 5" xfId="5894" xr:uid="{56298A68-7F05-4C85-BCA0-BB4DD7256F8F}"/>
    <cellStyle name="Moneda 13 3 3" xfId="943" xr:uid="{DD812055-F0C7-4FA7-A46B-438922B131D9}"/>
    <cellStyle name="Moneda 13 3 3 2" xfId="2264" xr:uid="{53CD3BF4-1C48-4045-9C4A-CD0664155311}"/>
    <cellStyle name="Moneda 13 3 3 2 2" xfId="4905" xr:uid="{64A934DE-78D0-4904-B6F1-2057009F4EEA}"/>
    <cellStyle name="Moneda 13 3 3 2 2 2" xfId="10185" xr:uid="{DC5C0520-8877-420B-9088-E38675B3735F}"/>
    <cellStyle name="Moneda 13 3 3 2 3" xfId="7545" xr:uid="{5A5C173F-56A8-4609-AF70-4DF3AA8D5473}"/>
    <cellStyle name="Moneda 13 3 3 3" xfId="3585" xr:uid="{FB1A1277-C9A4-4D51-8253-D70EF1B8D6BA}"/>
    <cellStyle name="Moneda 13 3 3 3 2" xfId="8865" xr:uid="{47570A01-E3A5-412E-B2D1-1CD559FD868A}"/>
    <cellStyle name="Moneda 13 3 3 4" xfId="6225" xr:uid="{B2A8DCDA-B8EA-4200-A92C-AD02F2940594}"/>
    <cellStyle name="Moneda 13 3 4" xfId="1604" xr:uid="{CB03A141-6F15-42F5-9F63-3748FB2312D2}"/>
    <cellStyle name="Moneda 13 3 4 2" xfId="4245" xr:uid="{34361FE2-EF9C-4803-909A-D0C250FDEDD6}"/>
    <cellStyle name="Moneda 13 3 4 2 2" xfId="9525" xr:uid="{F81ABF65-61D5-4639-A9A5-FD97030AADF3}"/>
    <cellStyle name="Moneda 13 3 4 3" xfId="6885" xr:uid="{D669AD18-5FD7-4061-BBF8-DA249B75E961}"/>
    <cellStyle name="Moneda 13 3 5" xfId="2925" xr:uid="{341E9A41-9A55-4CAD-9C50-2BF86592B014}"/>
    <cellStyle name="Moneda 13 3 5 2" xfId="8205" xr:uid="{B919F138-3937-47DA-9EC9-2DA0B72E935A}"/>
    <cellStyle name="Moneda 13 3 6" xfId="5565" xr:uid="{C0FE20BB-4EF1-4320-AA92-77F7945B3084}"/>
    <cellStyle name="Moneda 13 4" xfId="391" xr:uid="{85C53EC5-9492-4929-ACC8-6A10C77D48F0}"/>
    <cellStyle name="Moneda 13 4 2" xfId="1052" xr:uid="{E9332F60-8DEB-47DF-B46C-5C68FA9BF31B}"/>
    <cellStyle name="Moneda 13 4 2 2" xfId="2373" xr:uid="{63BF63E1-6CBE-4E7B-B066-6CB40716BE37}"/>
    <cellStyle name="Moneda 13 4 2 2 2" xfId="5014" xr:uid="{9B10E609-2711-47CE-A25B-CD1845376E81}"/>
    <cellStyle name="Moneda 13 4 2 2 2 2" xfId="10294" xr:uid="{88661C10-3A51-48B2-AA5E-DCC4253552B1}"/>
    <cellStyle name="Moneda 13 4 2 2 3" xfId="7654" xr:uid="{A2D7952B-C68D-488A-A765-423F96CB37A2}"/>
    <cellStyle name="Moneda 13 4 2 3" xfId="3694" xr:uid="{7801E60C-F226-419D-B675-5E85C5708892}"/>
    <cellStyle name="Moneda 13 4 2 3 2" xfId="8974" xr:uid="{EF453F75-BD4E-4ED2-B68D-C730F4ABFD09}"/>
    <cellStyle name="Moneda 13 4 2 4" xfId="6334" xr:uid="{871D01C4-DEA1-406D-A68F-C751A97A34DD}"/>
    <cellStyle name="Moneda 13 4 3" xfId="1713" xr:uid="{E8DCF811-C325-4CB4-BA71-B5E339F209C9}"/>
    <cellStyle name="Moneda 13 4 3 2" xfId="4354" xr:uid="{FBF48C70-6C93-447E-9103-EA7AD0583AE3}"/>
    <cellStyle name="Moneda 13 4 3 2 2" xfId="9634" xr:uid="{A6D92342-AAED-44D7-85C7-B9E5B18DFD60}"/>
    <cellStyle name="Moneda 13 4 3 3" xfId="6994" xr:uid="{704BB912-2F09-4717-838F-87DE1E4420B5}"/>
    <cellStyle name="Moneda 13 4 4" xfId="3034" xr:uid="{A3EC9165-6B41-4052-B518-76C73526B398}"/>
    <cellStyle name="Moneda 13 4 4 2" xfId="8314" xr:uid="{76DAC827-011E-4729-9A0C-1A45DEAC0BE8}"/>
    <cellStyle name="Moneda 13 4 5" xfId="5674" xr:uid="{93706849-8A91-4EE4-8CC6-8C877E0C4A0D}"/>
    <cellStyle name="Moneda 13 5" xfId="723" xr:uid="{57C0C12D-3765-4622-9509-90FD317504B6}"/>
    <cellStyle name="Moneda 13 5 2" xfId="2044" xr:uid="{98287A0A-F5DD-4F0D-A2FD-F437F2C2FD0E}"/>
    <cellStyle name="Moneda 13 5 2 2" xfId="4685" xr:uid="{8AE28DD6-DC78-40BD-B300-BCB5B0E3DB7D}"/>
    <cellStyle name="Moneda 13 5 2 2 2" xfId="9965" xr:uid="{645152D4-640E-49B6-9622-2F609D0F2960}"/>
    <cellStyle name="Moneda 13 5 2 3" xfId="7325" xr:uid="{68F73502-F47B-40E2-9F80-03B8DBD2ADD1}"/>
    <cellStyle name="Moneda 13 5 3" xfId="3365" xr:uid="{D63F8B2A-BEE5-4DB7-84A3-A12188E8005D}"/>
    <cellStyle name="Moneda 13 5 3 2" xfId="8645" xr:uid="{BAB10048-9702-4CE9-ADDC-9D3D715A0986}"/>
    <cellStyle name="Moneda 13 5 4" xfId="6005" xr:uid="{FE86E55C-16FA-4DDB-93DF-2ACBEA063D68}"/>
    <cellStyle name="Moneda 13 6" xfId="1384" xr:uid="{D895F8EC-F41A-47DD-B873-6E53E8CD6B1F}"/>
    <cellStyle name="Moneda 13 6 2" xfId="4025" xr:uid="{DB402668-D736-4B29-98B0-9E186960111F}"/>
    <cellStyle name="Moneda 13 6 2 2" xfId="9305" xr:uid="{15A15C50-8DCA-47C1-B7E0-DBFF89A62B81}"/>
    <cellStyle name="Moneda 13 6 3" xfId="6665" xr:uid="{3D760912-63B0-4DB9-A547-F36255F46A20}"/>
    <cellStyle name="Moneda 13 7" xfId="2705" xr:uid="{91BB2604-8889-4017-BCC3-B57F5A8E833D}"/>
    <cellStyle name="Moneda 13 7 2" xfId="7985" xr:uid="{9CAA88F5-1388-483A-81CA-CFBE93093C01}"/>
    <cellStyle name="Moneda 13 8" xfId="5345" xr:uid="{863F27BF-239C-402B-B44D-DBA9BEDC78B2}"/>
    <cellStyle name="Moneda 14" xfId="109" xr:uid="{236AE07A-9F75-46EC-870C-213E3B42CC20}"/>
    <cellStyle name="Moneda 14 2" xfId="221" xr:uid="{61474207-A9CD-4F48-84DE-312CD8A2C1EE}"/>
    <cellStyle name="Moneda 14 2 2" xfId="551" xr:uid="{938FBFEE-1854-436E-A00F-3578A66D85DC}"/>
    <cellStyle name="Moneda 14 2 2 2" xfId="1211" xr:uid="{093D1F57-1CE8-44F7-B1C7-784575992FC6}"/>
    <cellStyle name="Moneda 14 2 2 2 2" xfId="2532" xr:uid="{C4D7C901-EA27-4283-AD48-72EBF529A76D}"/>
    <cellStyle name="Moneda 14 2 2 2 2 2" xfId="5173" xr:uid="{EEE0D3F7-38DD-401C-957A-F6F7F906D677}"/>
    <cellStyle name="Moneda 14 2 2 2 2 2 2" xfId="10453" xr:uid="{E25741B5-E41A-4669-BCB4-B114F706A56A}"/>
    <cellStyle name="Moneda 14 2 2 2 2 3" xfId="7813" xr:uid="{2DF3BBD2-0F73-40F5-8D59-DB422B468F1D}"/>
    <cellStyle name="Moneda 14 2 2 2 3" xfId="3853" xr:uid="{11A661BF-A3C6-46CD-AAB0-85FC2B77FC2E}"/>
    <cellStyle name="Moneda 14 2 2 2 3 2" xfId="9133" xr:uid="{B5D767A2-F50A-4235-8A0F-78E62C25DA97}"/>
    <cellStyle name="Moneda 14 2 2 2 4" xfId="6493" xr:uid="{38282E41-6187-46A0-A004-A85489916FFD}"/>
    <cellStyle name="Moneda 14 2 2 3" xfId="1872" xr:uid="{4C9312D5-DC71-4EFD-BC8D-CFC5E1C1DF6B}"/>
    <cellStyle name="Moneda 14 2 2 3 2" xfId="4513" xr:uid="{1CBEAF09-6DAE-4191-BC25-E516839B3CDF}"/>
    <cellStyle name="Moneda 14 2 2 3 2 2" xfId="9793" xr:uid="{974AA1F7-0295-44E7-A36F-1E2F4B97CEBE}"/>
    <cellStyle name="Moneda 14 2 2 3 3" xfId="7153" xr:uid="{7C9B4FB4-B32D-45A2-9042-14E3F2C05412}"/>
    <cellStyle name="Moneda 14 2 2 4" xfId="3193" xr:uid="{97C26A21-6F76-4A17-8B86-F19C8C8C04FC}"/>
    <cellStyle name="Moneda 14 2 2 4 2" xfId="8473" xr:uid="{492FDE87-1AD9-42D3-A394-654ED7A04079}"/>
    <cellStyle name="Moneda 14 2 2 5" xfId="5833" xr:uid="{146ED51D-5A97-4D03-B101-0AE011F0948C}"/>
    <cellStyle name="Moneda 14 2 3" xfId="882" xr:uid="{83FCD115-47FD-45BF-9585-F2CCC9A451DB}"/>
    <cellStyle name="Moneda 14 2 3 2" xfId="2203" xr:uid="{7E449A64-9CC3-44C1-85C9-7F8CD041F285}"/>
    <cellStyle name="Moneda 14 2 3 2 2" xfId="4844" xr:uid="{19D38A64-ECB4-46EC-9B9E-B79418A1D36C}"/>
    <cellStyle name="Moneda 14 2 3 2 2 2" xfId="10124" xr:uid="{7954C9D6-10B1-4EB1-B2BD-F7C97A3759A7}"/>
    <cellStyle name="Moneda 14 2 3 2 3" xfId="7484" xr:uid="{AFBADBAC-CCF2-4E34-ACA4-3EDC2FA20AE8}"/>
    <cellStyle name="Moneda 14 2 3 3" xfId="3524" xr:uid="{9113942F-0844-4DDF-9807-82691C84A9AA}"/>
    <cellStyle name="Moneda 14 2 3 3 2" xfId="8804" xr:uid="{4EA7853E-35AC-40F0-AC30-31D0EE3004B4}"/>
    <cellStyle name="Moneda 14 2 3 4" xfId="6164" xr:uid="{19A4768B-82FE-4E6D-9155-3D1F4A41F0DF}"/>
    <cellStyle name="Moneda 14 2 4" xfId="1543" xr:uid="{166C5039-25AA-4ADC-A6D6-CEE5A2E19E3A}"/>
    <cellStyle name="Moneda 14 2 4 2" xfId="4184" xr:uid="{03DB4992-3E1F-4ED1-9BAA-BDEE75ED6BCC}"/>
    <cellStyle name="Moneda 14 2 4 2 2" xfId="9464" xr:uid="{88E8051C-BD0F-43E2-BDB5-3738FA0305B2}"/>
    <cellStyle name="Moneda 14 2 4 3" xfId="6824" xr:uid="{C16D624D-518E-4C00-8ECD-B736DC15BF7B}"/>
    <cellStyle name="Moneda 14 2 5" xfId="2864" xr:uid="{DBB1DFDF-5934-4F5E-B235-C4A938D9B24B}"/>
    <cellStyle name="Moneda 14 2 5 2" xfId="8144" xr:uid="{F142631E-3AE6-43D6-8CE6-AAAF1EBD4A40}"/>
    <cellStyle name="Moneda 14 2 6" xfId="5504" xr:uid="{1F8BDB43-AC7D-4002-9DAB-A62F41E6F46C}"/>
    <cellStyle name="Moneda 14 3" xfId="331" xr:uid="{76BF1974-9538-4423-8881-8F201100EBA9}"/>
    <cellStyle name="Moneda 14 3 2" xfId="661" xr:uid="{6612CD62-EE2C-416C-94E0-43CECC32BDAF}"/>
    <cellStyle name="Moneda 14 3 2 2" xfId="1321" xr:uid="{A2A0C76B-6444-493C-ADC9-57C5A59ED340}"/>
    <cellStyle name="Moneda 14 3 2 2 2" xfId="2642" xr:uid="{A8D30983-26F5-4596-91D7-312FF4ADA19A}"/>
    <cellStyle name="Moneda 14 3 2 2 2 2" xfId="5283" xr:uid="{E01E54EF-66D4-4C0A-9999-1E62C58FCA1F}"/>
    <cellStyle name="Moneda 14 3 2 2 2 2 2" xfId="10563" xr:uid="{138B1284-36F2-4326-8B70-AD2F38A1A060}"/>
    <cellStyle name="Moneda 14 3 2 2 2 3" xfId="7923" xr:uid="{D9DE2C20-37CB-4196-B8EE-51305164A716}"/>
    <cellStyle name="Moneda 14 3 2 2 3" xfId="3963" xr:uid="{6FB27C87-0B24-4C9F-9461-C5C06C68B45E}"/>
    <cellStyle name="Moneda 14 3 2 2 3 2" xfId="9243" xr:uid="{D37C3CE8-85A6-48F7-8D46-496344152923}"/>
    <cellStyle name="Moneda 14 3 2 2 4" xfId="6603" xr:uid="{E049C52B-0F7B-445A-82CB-E6808ED5B39F}"/>
    <cellStyle name="Moneda 14 3 2 3" xfId="1982" xr:uid="{9BF54D7D-2205-49CB-85EC-D7937E77AA21}"/>
    <cellStyle name="Moneda 14 3 2 3 2" xfId="4623" xr:uid="{7DDC0660-BC1B-4437-99C7-A35B5025379C}"/>
    <cellStyle name="Moneda 14 3 2 3 2 2" xfId="9903" xr:uid="{7B826CF8-7779-42C8-A651-208FAF69159D}"/>
    <cellStyle name="Moneda 14 3 2 3 3" xfId="7263" xr:uid="{FB538A22-6906-4689-96B8-5ED726E451E0}"/>
    <cellStyle name="Moneda 14 3 2 4" xfId="3303" xr:uid="{BA5C8735-979A-48ED-A16B-D881F040EF1E}"/>
    <cellStyle name="Moneda 14 3 2 4 2" xfId="8583" xr:uid="{30E745BD-49E5-424D-81DE-6C700D8B986C}"/>
    <cellStyle name="Moneda 14 3 2 5" xfId="5943" xr:uid="{8A98E31E-CD87-4086-8B5A-C15AB95F8B76}"/>
    <cellStyle name="Moneda 14 3 3" xfId="992" xr:uid="{73777DE6-A641-4385-AF83-C51351BA48A3}"/>
    <cellStyle name="Moneda 14 3 3 2" xfId="2313" xr:uid="{33F67FF0-B235-45A2-9135-B13094CDCAF0}"/>
    <cellStyle name="Moneda 14 3 3 2 2" xfId="4954" xr:uid="{7EDB1B2C-5272-4A6D-B75C-AEA82FF5499F}"/>
    <cellStyle name="Moneda 14 3 3 2 2 2" xfId="10234" xr:uid="{1812BB6A-C4CD-433D-8D07-AD8F13C1EA66}"/>
    <cellStyle name="Moneda 14 3 3 2 3" xfId="7594" xr:uid="{9445833D-47F4-4C89-9EAB-0488036EB71E}"/>
    <cellStyle name="Moneda 14 3 3 3" xfId="3634" xr:uid="{47F01409-57DC-45AF-9409-71348DDFD683}"/>
    <cellStyle name="Moneda 14 3 3 3 2" xfId="8914" xr:uid="{82A7C499-F16E-49FC-B417-A8CDB2E4481D}"/>
    <cellStyle name="Moneda 14 3 3 4" xfId="6274" xr:uid="{2A78F683-9B75-446A-A0D6-E8DA33CAB020}"/>
    <cellStyle name="Moneda 14 3 4" xfId="1653" xr:uid="{68060FB9-4501-4158-894F-36FABB0C67F2}"/>
    <cellStyle name="Moneda 14 3 4 2" xfId="4294" xr:uid="{6C475C2E-9721-4C00-9DDB-7694CA7560C4}"/>
    <cellStyle name="Moneda 14 3 4 2 2" xfId="9574" xr:uid="{35BC0C59-1E4A-4ED9-8566-3DE58EAAA0D9}"/>
    <cellStyle name="Moneda 14 3 4 3" xfId="6934" xr:uid="{B983798D-3EEA-4DCA-94A5-58E6FA202114}"/>
    <cellStyle name="Moneda 14 3 5" xfId="2974" xr:uid="{C071CF91-63A1-47EB-9626-FC8D28B648CB}"/>
    <cellStyle name="Moneda 14 3 5 2" xfId="8254" xr:uid="{50FCBA84-56E6-4407-ACE8-A8DA38F1ED4D}"/>
    <cellStyle name="Moneda 14 3 6" xfId="5614" xr:uid="{0D8D7D50-E947-4B6E-8EAF-835CE68795AD}"/>
    <cellStyle name="Moneda 14 4" xfId="440" xr:uid="{F8830BF9-F031-44F9-9DA1-8873D31053E1}"/>
    <cellStyle name="Moneda 14 4 2" xfId="1101" xr:uid="{89846607-7F7A-4153-95EB-CFC377017156}"/>
    <cellStyle name="Moneda 14 4 2 2" xfId="2422" xr:uid="{4656B5E4-52B8-4AAD-AFF2-4F2D26894EF8}"/>
    <cellStyle name="Moneda 14 4 2 2 2" xfId="5063" xr:uid="{535A59C7-66D6-4C13-A012-CA80F6EEF9E0}"/>
    <cellStyle name="Moneda 14 4 2 2 2 2" xfId="10343" xr:uid="{D0395956-DB2B-43B0-8B68-42446A4227BD}"/>
    <cellStyle name="Moneda 14 4 2 2 3" xfId="7703" xr:uid="{D31F588C-72BB-475F-9ECA-3D17A49DA76C}"/>
    <cellStyle name="Moneda 14 4 2 3" xfId="3743" xr:uid="{AB8CC9BA-984C-4A5E-A3FE-E2C62525FA99}"/>
    <cellStyle name="Moneda 14 4 2 3 2" xfId="9023" xr:uid="{F7FF7F0A-9074-46A6-8641-9D427099DE21}"/>
    <cellStyle name="Moneda 14 4 2 4" xfId="6383" xr:uid="{D5DA7DCB-172C-4C2D-97C9-BA217976E701}"/>
    <cellStyle name="Moneda 14 4 3" xfId="1762" xr:uid="{A437ABFA-2A54-4106-80E5-502661ACBFCD}"/>
    <cellStyle name="Moneda 14 4 3 2" xfId="4403" xr:uid="{7253CE2D-30C1-4909-848C-839D6C1C1775}"/>
    <cellStyle name="Moneda 14 4 3 2 2" xfId="9683" xr:uid="{DF5AC053-0514-471C-B0F7-60A407490BA9}"/>
    <cellStyle name="Moneda 14 4 3 3" xfId="7043" xr:uid="{906F47EC-A41A-4AD6-A6CF-BD12880809A5}"/>
    <cellStyle name="Moneda 14 4 4" xfId="3083" xr:uid="{B4195CA2-28F2-4552-8A25-FCB35636DC30}"/>
    <cellStyle name="Moneda 14 4 4 2" xfId="8363" xr:uid="{E4C46CE8-C8A4-4669-A31D-988E216DF3CC}"/>
    <cellStyle name="Moneda 14 4 5" xfId="5723" xr:uid="{A0C0362F-DF48-4A2B-9521-F0337DA8A79A}"/>
    <cellStyle name="Moneda 14 5" xfId="772" xr:uid="{B308ADEC-B650-4160-AF62-343202180DAE}"/>
    <cellStyle name="Moneda 14 5 2" xfId="2093" xr:uid="{7299994A-4239-4AA7-83BA-A0C5A0394097}"/>
    <cellStyle name="Moneda 14 5 2 2" xfId="4734" xr:uid="{AB8F9686-8F5D-46AB-91D8-A626042699F1}"/>
    <cellStyle name="Moneda 14 5 2 2 2" xfId="10014" xr:uid="{D8F1E831-7817-444F-B158-BDF05B3842CA}"/>
    <cellStyle name="Moneda 14 5 2 3" xfId="7374" xr:uid="{45D2D28E-5296-42B7-8E32-A020FEA1562A}"/>
    <cellStyle name="Moneda 14 5 3" xfId="3414" xr:uid="{B6EECE7E-A800-48D6-85D8-C256E9E65CDF}"/>
    <cellStyle name="Moneda 14 5 3 2" xfId="8694" xr:uid="{C83D7051-2E5D-4E7A-A677-6FC4B773E08A}"/>
    <cellStyle name="Moneda 14 5 4" xfId="6054" xr:uid="{CA263EBA-FF56-4745-A04A-752712785091}"/>
    <cellStyle name="Moneda 14 6" xfId="1433" xr:uid="{194C48DA-1FA8-414C-BBE6-5AEFC4998968}"/>
    <cellStyle name="Moneda 14 6 2" xfId="4074" xr:uid="{8E7B040C-E0F2-4C88-8C62-47F41C8B4C93}"/>
    <cellStyle name="Moneda 14 6 2 2" xfId="9354" xr:uid="{E4B912B6-7DF5-4161-8A93-DB7456E0395D}"/>
    <cellStyle name="Moneda 14 6 3" xfId="6714" xr:uid="{E15E1D72-EDA2-4C81-8C2F-44BF229FC2C1}"/>
    <cellStyle name="Moneda 14 7" xfId="2754" xr:uid="{68CE8D0B-1D7B-4219-89EB-56B16F7032C7}"/>
    <cellStyle name="Moneda 14 7 2" xfId="8034" xr:uid="{4A4876D1-129E-4C10-86EE-A17A45E22A57}"/>
    <cellStyle name="Moneda 14 8" xfId="5394" xr:uid="{F00CD8A4-9AAD-41AD-B58B-EE7708808C9A}"/>
    <cellStyle name="Moneda 15" xfId="111" xr:uid="{E9DED535-5AA6-4713-9049-03CD258AD5EC}"/>
    <cellStyle name="Moneda 15 2" xfId="222" xr:uid="{7B2D8377-DDFC-4E01-81A9-711B0133A288}"/>
    <cellStyle name="Moneda 15 2 2" xfId="552" xr:uid="{EEA3F23E-5296-471B-8B2E-5FBDD9BC602B}"/>
    <cellStyle name="Moneda 15 2 2 2" xfId="1212" xr:uid="{51333654-7572-4B92-B253-617C0E0FDC99}"/>
    <cellStyle name="Moneda 15 2 2 2 2" xfId="2533" xr:uid="{985A3C67-3FC0-4E52-803E-8C07490A2CF5}"/>
    <cellStyle name="Moneda 15 2 2 2 2 2" xfId="5174" xr:uid="{048CE2B1-2AAD-40C9-AC88-1735CB342792}"/>
    <cellStyle name="Moneda 15 2 2 2 2 2 2" xfId="10454" xr:uid="{D580335A-35C3-4130-A9D3-C9864F06F908}"/>
    <cellStyle name="Moneda 15 2 2 2 2 3" xfId="7814" xr:uid="{5E4A7E77-F8E6-4F07-9865-2DFEDB624F8B}"/>
    <cellStyle name="Moneda 15 2 2 2 3" xfId="3854" xr:uid="{3F947C51-5106-4AAB-83FD-BA844C85C04B}"/>
    <cellStyle name="Moneda 15 2 2 2 3 2" xfId="9134" xr:uid="{8C5EB2B1-8A48-49AE-AEA2-35F2FB36A108}"/>
    <cellStyle name="Moneda 15 2 2 2 4" xfId="6494" xr:uid="{12DE2000-AABB-444C-9D16-1ECFAF25CE3B}"/>
    <cellStyle name="Moneda 15 2 2 3" xfId="1873" xr:uid="{DEB0D4C9-F7B4-42C0-9925-DF3207D56658}"/>
    <cellStyle name="Moneda 15 2 2 3 2" xfId="4514" xr:uid="{52FC91FF-1AE6-4BCE-863C-A8E6847E8032}"/>
    <cellStyle name="Moneda 15 2 2 3 2 2" xfId="9794" xr:uid="{CC89FEC9-99BD-47B0-AB42-7931F4B2D82C}"/>
    <cellStyle name="Moneda 15 2 2 3 3" xfId="7154" xr:uid="{CCC06623-4C69-4BC4-AC03-03AA8783EAC9}"/>
    <cellStyle name="Moneda 15 2 2 4" xfId="3194" xr:uid="{43F08985-3C51-44CF-B58C-52D9E61EEF0A}"/>
    <cellStyle name="Moneda 15 2 2 4 2" xfId="8474" xr:uid="{697CEDF2-29A6-4E8A-8273-DCE2DEBBB40B}"/>
    <cellStyle name="Moneda 15 2 2 5" xfId="5834" xr:uid="{C024D567-242B-446E-8A73-7918DA2E4121}"/>
    <cellStyle name="Moneda 15 2 3" xfId="883" xr:uid="{EE66851C-5ED2-447E-9032-0C1E65E63E79}"/>
    <cellStyle name="Moneda 15 2 3 2" xfId="2204" xr:uid="{0F7DC5B8-9C91-4E33-860B-E4C08EAD535C}"/>
    <cellStyle name="Moneda 15 2 3 2 2" xfId="4845" xr:uid="{03E37153-8D5E-4E94-BB1D-B1724E7A9DF7}"/>
    <cellStyle name="Moneda 15 2 3 2 2 2" xfId="10125" xr:uid="{B4F4D6BC-0F83-4A40-AAEC-1D0088251F17}"/>
    <cellStyle name="Moneda 15 2 3 2 3" xfId="7485" xr:uid="{29A53CB3-3547-4136-BD76-39663547FF99}"/>
    <cellStyle name="Moneda 15 2 3 3" xfId="3525" xr:uid="{71DB5BEC-F86E-4877-A3A7-84F0E2901A8C}"/>
    <cellStyle name="Moneda 15 2 3 3 2" xfId="8805" xr:uid="{0A23D210-1289-4EBF-89E6-DE36682B5035}"/>
    <cellStyle name="Moneda 15 2 3 4" xfId="6165" xr:uid="{9F9A9068-AB0B-4B9F-8A45-3D06FB9E0C72}"/>
    <cellStyle name="Moneda 15 2 4" xfId="1544" xr:uid="{44B0245C-9DF1-4FC4-A046-B768D17AA089}"/>
    <cellStyle name="Moneda 15 2 4 2" xfId="4185" xr:uid="{C219A8DA-3FDA-46FC-9D8A-B462D6663133}"/>
    <cellStyle name="Moneda 15 2 4 2 2" xfId="9465" xr:uid="{C9564A52-17AA-46A7-A427-9D2AF1E99434}"/>
    <cellStyle name="Moneda 15 2 4 3" xfId="6825" xr:uid="{78B0ED1E-8F23-4CCD-8EE9-4E8822071D6F}"/>
    <cellStyle name="Moneda 15 2 5" xfId="2865" xr:uid="{5293E8AC-EE39-45B3-A17B-CB28BCADF4CE}"/>
    <cellStyle name="Moneda 15 2 5 2" xfId="8145" xr:uid="{570CC217-D8C0-4711-9A9C-F6D046BA6EE8}"/>
    <cellStyle name="Moneda 15 2 6" xfId="5505" xr:uid="{A21CCDC7-CDB1-4B3E-AC91-9F3AF9BCBE45}"/>
    <cellStyle name="Moneda 15 3" xfId="332" xr:uid="{746A5155-0E54-47C4-BBE8-D856DC248757}"/>
    <cellStyle name="Moneda 15 3 2" xfId="662" xr:uid="{D6D4E39B-A438-4C39-AD0C-405CC3B4ADA3}"/>
    <cellStyle name="Moneda 15 3 2 2" xfId="1322" xr:uid="{E9045F4B-E9FC-4D7B-940B-D2B8CF15DB2B}"/>
    <cellStyle name="Moneda 15 3 2 2 2" xfId="2643" xr:uid="{9F4CB05C-A4BD-4FAE-AE36-A1AE3B815C41}"/>
    <cellStyle name="Moneda 15 3 2 2 2 2" xfId="5284" xr:uid="{5213E6E6-0FBB-4428-85D1-2F62F85D18F3}"/>
    <cellStyle name="Moneda 15 3 2 2 2 2 2" xfId="10564" xr:uid="{7D4CAB90-2AD9-4DC6-A82E-B786330C6B97}"/>
    <cellStyle name="Moneda 15 3 2 2 2 3" xfId="7924" xr:uid="{A6D190EE-B78E-4991-9AA9-458322C1922F}"/>
    <cellStyle name="Moneda 15 3 2 2 3" xfId="3964" xr:uid="{0FA424EA-EA5C-4378-9700-F3FC5F512FF3}"/>
    <cellStyle name="Moneda 15 3 2 2 3 2" xfId="9244" xr:uid="{DDE5F4BB-D841-4501-842E-75D4267C3AD6}"/>
    <cellStyle name="Moneda 15 3 2 2 4" xfId="6604" xr:uid="{3D3282CB-1B5C-4045-AED2-112EBA165A3F}"/>
    <cellStyle name="Moneda 15 3 2 3" xfId="1983" xr:uid="{C40599B0-4FA3-4D8A-898E-F8DBF984EB21}"/>
    <cellStyle name="Moneda 15 3 2 3 2" xfId="4624" xr:uid="{3D193F77-244D-4043-8516-7333F8342D6D}"/>
    <cellStyle name="Moneda 15 3 2 3 2 2" xfId="9904" xr:uid="{E0D23C2B-668D-4CE9-89BE-5715E0FF40EC}"/>
    <cellStyle name="Moneda 15 3 2 3 3" xfId="7264" xr:uid="{6B7FA136-0D0B-4E6A-89A3-6006E1099D60}"/>
    <cellStyle name="Moneda 15 3 2 4" xfId="3304" xr:uid="{56651632-FD61-4F61-B0D2-74D79E84F501}"/>
    <cellStyle name="Moneda 15 3 2 4 2" xfId="8584" xr:uid="{EC5A6E63-B5C1-42CE-B1D8-5C267F5CC836}"/>
    <cellStyle name="Moneda 15 3 2 5" xfId="5944" xr:uid="{A5FAEFE8-A780-4B41-A56B-28EB2A43A333}"/>
    <cellStyle name="Moneda 15 3 3" xfId="993" xr:uid="{CD99F560-9209-44E7-92E5-5723AB6A04ED}"/>
    <cellStyle name="Moneda 15 3 3 2" xfId="2314" xr:uid="{9544060C-3721-4F19-AAD5-62CDB3873BC7}"/>
    <cellStyle name="Moneda 15 3 3 2 2" xfId="4955" xr:uid="{491AAF25-F55F-4376-969B-8E141178FEDB}"/>
    <cellStyle name="Moneda 15 3 3 2 2 2" xfId="10235" xr:uid="{88DC3992-8583-4EBD-9CAC-C23A6A5E551D}"/>
    <cellStyle name="Moneda 15 3 3 2 3" xfId="7595" xr:uid="{DF8076CC-0D4B-4C46-8133-2037BDE3104E}"/>
    <cellStyle name="Moneda 15 3 3 3" xfId="3635" xr:uid="{1AFFE539-B058-4682-8C4C-CBD2362A3D2E}"/>
    <cellStyle name="Moneda 15 3 3 3 2" xfId="8915" xr:uid="{F7AD1CAE-5C6B-4E0C-8529-1CD0D993A87B}"/>
    <cellStyle name="Moneda 15 3 3 4" xfId="6275" xr:uid="{C39BDC08-FDC6-4AEB-8599-3CD5125008E1}"/>
    <cellStyle name="Moneda 15 3 4" xfId="1654" xr:uid="{EC98491E-CC2E-4B15-B725-35316541B4A6}"/>
    <cellStyle name="Moneda 15 3 4 2" xfId="4295" xr:uid="{772D050E-9CC4-4A12-AB6A-E8B74BB513E6}"/>
    <cellStyle name="Moneda 15 3 4 2 2" xfId="9575" xr:uid="{0CF483BA-1A57-43F9-B378-E969920CAE7F}"/>
    <cellStyle name="Moneda 15 3 4 3" xfId="6935" xr:uid="{2A37A7D8-C21B-4870-B94D-3751ACB31E51}"/>
    <cellStyle name="Moneda 15 3 5" xfId="2975" xr:uid="{7FC0C01F-4C26-4993-BA7C-ACBF7A252F74}"/>
    <cellStyle name="Moneda 15 3 5 2" xfId="8255" xr:uid="{E2E5A389-1B90-4F56-B4CB-65FA09C3295C}"/>
    <cellStyle name="Moneda 15 3 6" xfId="5615" xr:uid="{E4C0427A-C5AF-454B-8D71-F8EB397697AF}"/>
    <cellStyle name="Moneda 15 4" xfId="441" xr:uid="{379180CF-06A0-4A03-9B05-C16DCD59754C}"/>
    <cellStyle name="Moneda 15 4 2" xfId="1102" xr:uid="{EC4F50FE-30AF-4AF5-BA3D-1963FCD44E6D}"/>
    <cellStyle name="Moneda 15 4 2 2" xfId="2423" xr:uid="{101DBA48-69BF-4E20-ADFD-30317466D7B4}"/>
    <cellStyle name="Moneda 15 4 2 2 2" xfId="5064" xr:uid="{6F124454-C3B6-4369-986C-9D43300F1883}"/>
    <cellStyle name="Moneda 15 4 2 2 2 2" xfId="10344" xr:uid="{31EE8349-F12C-495D-9E53-5A2BE7C5E016}"/>
    <cellStyle name="Moneda 15 4 2 2 3" xfId="7704" xr:uid="{FD185192-99E0-43EA-9FA7-7EBB29891D27}"/>
    <cellStyle name="Moneda 15 4 2 3" xfId="3744" xr:uid="{E0FFC449-3372-482B-8810-34465ADD8333}"/>
    <cellStyle name="Moneda 15 4 2 3 2" xfId="9024" xr:uid="{1AC9AC35-B206-43D1-BC37-7A246A5C6C08}"/>
    <cellStyle name="Moneda 15 4 2 4" xfId="6384" xr:uid="{20E64565-8A10-446C-9F28-A6D2F7A0A971}"/>
    <cellStyle name="Moneda 15 4 3" xfId="1763" xr:uid="{4FB9B856-D30E-4C80-8423-9B14C32E3550}"/>
    <cellStyle name="Moneda 15 4 3 2" xfId="4404" xr:uid="{B079D572-1E00-4BE0-AFD7-AF8D4FE4166C}"/>
    <cellStyle name="Moneda 15 4 3 2 2" xfId="9684" xr:uid="{E841DB61-A669-419E-A898-3F90806E34A1}"/>
    <cellStyle name="Moneda 15 4 3 3" xfId="7044" xr:uid="{1ACC9D0C-9796-473C-B051-86C660FCB668}"/>
    <cellStyle name="Moneda 15 4 4" xfId="3084" xr:uid="{CC29FFDC-084F-4297-AC98-1813FF180B82}"/>
    <cellStyle name="Moneda 15 4 4 2" xfId="8364" xr:uid="{C949DE2D-1A39-47C9-8821-B4E4C98A25C6}"/>
    <cellStyle name="Moneda 15 4 5" xfId="5724" xr:uid="{8A714DA4-3449-462F-8831-37467C7E74BC}"/>
    <cellStyle name="Moneda 15 5" xfId="773" xr:uid="{82C3CFFA-0AE5-459B-A66F-1ADAB8506A37}"/>
    <cellStyle name="Moneda 15 5 2" xfId="2094" xr:uid="{66BE00EC-BFD5-4357-B0A7-9CB0A39D246D}"/>
    <cellStyle name="Moneda 15 5 2 2" xfId="4735" xr:uid="{F02293DF-45A8-40D3-855D-3198F8FCF86B}"/>
    <cellStyle name="Moneda 15 5 2 2 2" xfId="10015" xr:uid="{B50D3995-A25F-4290-BF1D-687C25532460}"/>
    <cellStyle name="Moneda 15 5 2 3" xfId="7375" xr:uid="{FE1A7B30-6741-4CA8-AC39-DB3FE1A3C307}"/>
    <cellStyle name="Moneda 15 5 3" xfId="3415" xr:uid="{0C222636-305C-4594-A90C-B8D351DFEC90}"/>
    <cellStyle name="Moneda 15 5 3 2" xfId="8695" xr:uid="{67164D5F-3824-4DE7-8C86-A44C7D8740B6}"/>
    <cellStyle name="Moneda 15 5 4" xfId="6055" xr:uid="{CC6B6E8F-E689-44B0-A70C-CCDE96EA30C9}"/>
    <cellStyle name="Moneda 15 6" xfId="1434" xr:uid="{18DE249A-2FC9-46CD-9757-8543719DBC40}"/>
    <cellStyle name="Moneda 15 6 2" xfId="4075" xr:uid="{5760BA2E-7C8F-4465-AF75-E4E7B44FC4C9}"/>
    <cellStyle name="Moneda 15 6 2 2" xfId="9355" xr:uid="{871CAF0E-FA0E-4538-85CE-A51FBE4EC354}"/>
    <cellStyle name="Moneda 15 6 3" xfId="6715" xr:uid="{3711C7B1-1AEB-4D6A-8BFF-428A7E7B9EED}"/>
    <cellStyle name="Moneda 15 7" xfId="2755" xr:uid="{5C2E8EBB-5C14-4B6E-B046-1B44C4EBCA58}"/>
    <cellStyle name="Moneda 15 7 2" xfId="8035" xr:uid="{B0194935-8D77-444B-BD55-6EA535E885AE}"/>
    <cellStyle name="Moneda 15 8" xfId="5395" xr:uid="{08873BF5-8FCD-49AD-A33E-9FDF4FAB3873}"/>
    <cellStyle name="Moneda 16" xfId="112" xr:uid="{A96095DC-2414-4ABF-8014-21E5D7420389}"/>
    <cellStyle name="Moneda 16 2" xfId="223" xr:uid="{4CC748F5-555F-4CDB-8531-180F91B96B08}"/>
    <cellStyle name="Moneda 16 2 2" xfId="553" xr:uid="{0CBF33D0-271B-4AFF-B82B-A1C3D7F434B7}"/>
    <cellStyle name="Moneda 16 2 2 2" xfId="1213" xr:uid="{9F08C2FB-1C3C-4B4C-89FF-512DFB7BEBE8}"/>
    <cellStyle name="Moneda 16 2 2 2 2" xfId="2534" xr:uid="{5B2B0749-5684-4CF0-827F-E5CB4EB73EE5}"/>
    <cellStyle name="Moneda 16 2 2 2 2 2" xfId="5175" xr:uid="{9A5D6F9E-7538-499F-9AC3-C47A6D143825}"/>
    <cellStyle name="Moneda 16 2 2 2 2 2 2" xfId="10455" xr:uid="{67E49554-E424-4D20-9BC5-556D7C787C96}"/>
    <cellStyle name="Moneda 16 2 2 2 2 3" xfId="7815" xr:uid="{F336D09A-A9F8-43DB-9FD6-5E211BFA1D28}"/>
    <cellStyle name="Moneda 16 2 2 2 3" xfId="3855" xr:uid="{A2CA4F2F-D6D8-4223-952F-95A2276493FD}"/>
    <cellStyle name="Moneda 16 2 2 2 3 2" xfId="9135" xr:uid="{6D41BC99-5385-43DA-8E6A-72D49CFD1164}"/>
    <cellStyle name="Moneda 16 2 2 2 4" xfId="6495" xr:uid="{F59A33C7-3494-4788-B7B7-0543FAA75C33}"/>
    <cellStyle name="Moneda 16 2 2 3" xfId="1874" xr:uid="{79654248-0DFD-4218-8239-8C103D8F5C00}"/>
    <cellStyle name="Moneda 16 2 2 3 2" xfId="4515" xr:uid="{712F4F9F-28F9-4B37-B49D-61E31B6C39B1}"/>
    <cellStyle name="Moneda 16 2 2 3 2 2" xfId="9795" xr:uid="{A9A4B82F-D972-4699-B7E8-F0DB91E55F16}"/>
    <cellStyle name="Moneda 16 2 2 3 3" xfId="7155" xr:uid="{F19125A7-AA05-46F0-B745-0043B5399BEE}"/>
    <cellStyle name="Moneda 16 2 2 4" xfId="3195" xr:uid="{74071E51-9ADF-41BD-BFF6-AB0AE7B80359}"/>
    <cellStyle name="Moneda 16 2 2 4 2" xfId="8475" xr:uid="{621379ED-DB93-4C09-8F51-7A664DD0159A}"/>
    <cellStyle name="Moneda 16 2 2 5" xfId="5835" xr:uid="{D0B90A3C-B8EA-463F-815C-900CFB2AB706}"/>
    <cellStyle name="Moneda 16 2 3" xfId="884" xr:uid="{2504BE29-4BCB-45F7-BCB4-69B3E28905AE}"/>
    <cellStyle name="Moneda 16 2 3 2" xfId="2205" xr:uid="{8115A458-F5C1-4346-8D96-C0FC9DA05DBB}"/>
    <cellStyle name="Moneda 16 2 3 2 2" xfId="4846" xr:uid="{E6B74FCD-8DF1-4323-9217-DA9806B78E14}"/>
    <cellStyle name="Moneda 16 2 3 2 2 2" xfId="10126" xr:uid="{ACFC7F67-4D76-4B9B-AB8B-368E00CAA627}"/>
    <cellStyle name="Moneda 16 2 3 2 3" xfId="7486" xr:uid="{265EA0BB-CD85-4C18-9E41-AC4BDC77C540}"/>
    <cellStyle name="Moneda 16 2 3 3" xfId="3526" xr:uid="{BE3E76F6-B7FE-48F0-B908-2295BB0446B3}"/>
    <cellStyle name="Moneda 16 2 3 3 2" xfId="8806" xr:uid="{427F2ED3-E767-41E9-841A-654E1756A02F}"/>
    <cellStyle name="Moneda 16 2 3 4" xfId="6166" xr:uid="{100B83CB-751A-4B09-BDFE-A6477C35A678}"/>
    <cellStyle name="Moneda 16 2 4" xfId="1545" xr:uid="{F0959E16-92C2-49DE-BE41-B3F3A3C71E4F}"/>
    <cellStyle name="Moneda 16 2 4 2" xfId="4186" xr:uid="{B9858A1F-6949-4AE5-89E1-133509DCF8FE}"/>
    <cellStyle name="Moneda 16 2 4 2 2" xfId="9466" xr:uid="{C5156E9D-DDD2-4838-B7F6-5F1A7C0FBC72}"/>
    <cellStyle name="Moneda 16 2 4 3" xfId="6826" xr:uid="{36B8AAC2-F9F6-4198-934A-2D22A1885CF3}"/>
    <cellStyle name="Moneda 16 2 5" xfId="2866" xr:uid="{FFB6EF57-742C-406C-A2AC-943DA9AF3109}"/>
    <cellStyle name="Moneda 16 2 5 2" xfId="8146" xr:uid="{B9C2C688-C859-4858-8587-4C04B129EB3F}"/>
    <cellStyle name="Moneda 16 2 6" xfId="5506" xr:uid="{627F2029-542C-47D4-A8D1-1E44A7AED07F}"/>
    <cellStyle name="Moneda 16 3" xfId="333" xr:uid="{22649829-DC3F-4E06-BC0B-B2069B59EB80}"/>
    <cellStyle name="Moneda 16 3 2" xfId="663" xr:uid="{13BFD96E-0D50-46EA-B688-FA37FA2870E6}"/>
    <cellStyle name="Moneda 16 3 2 2" xfId="1323" xr:uid="{DEBD363C-479F-4D9B-BE27-871A5BB628F2}"/>
    <cellStyle name="Moneda 16 3 2 2 2" xfId="2644" xr:uid="{D2567930-2C79-45A9-95A0-1D62FEDC7F05}"/>
    <cellStyle name="Moneda 16 3 2 2 2 2" xfId="5285" xr:uid="{A9D45ED7-D966-43D0-877B-48845E8F1223}"/>
    <cellStyle name="Moneda 16 3 2 2 2 2 2" xfId="10565" xr:uid="{9EB1AE0F-F1FD-49E6-B824-A2C07A487149}"/>
    <cellStyle name="Moneda 16 3 2 2 2 3" xfId="7925" xr:uid="{D0E5D610-3949-4362-A306-1BB23506FF43}"/>
    <cellStyle name="Moneda 16 3 2 2 3" xfId="3965" xr:uid="{ADABB6FD-5CA4-42B9-8782-7BF7CC373F2C}"/>
    <cellStyle name="Moneda 16 3 2 2 3 2" xfId="9245" xr:uid="{FEABD6E2-846D-41F1-A515-64622FA27EEE}"/>
    <cellStyle name="Moneda 16 3 2 2 4" xfId="6605" xr:uid="{47DAAE4A-9ABE-4B9E-9610-396C0A2943D5}"/>
    <cellStyle name="Moneda 16 3 2 3" xfId="1984" xr:uid="{B38D54F3-6238-4138-A49A-343AD2C6E81C}"/>
    <cellStyle name="Moneda 16 3 2 3 2" xfId="4625" xr:uid="{3C0CDDC1-9E0D-413D-9F6B-5BF570B6294E}"/>
    <cellStyle name="Moneda 16 3 2 3 2 2" xfId="9905" xr:uid="{3495332C-6FC2-4E6A-86B3-9420C85B3C53}"/>
    <cellStyle name="Moneda 16 3 2 3 3" xfId="7265" xr:uid="{3F3DF961-5391-40DD-83F9-49664ED40C4D}"/>
    <cellStyle name="Moneda 16 3 2 4" xfId="3305" xr:uid="{592B6801-AE8F-411D-8833-BE04D1093782}"/>
    <cellStyle name="Moneda 16 3 2 4 2" xfId="8585" xr:uid="{5E86FB82-3008-469E-B79F-72B20B984E2C}"/>
    <cellStyle name="Moneda 16 3 2 5" xfId="5945" xr:uid="{353E9E6D-1E78-4F23-9A0A-446303E4BDC4}"/>
    <cellStyle name="Moneda 16 3 3" xfId="994" xr:uid="{BC1EABD3-A946-4804-98CD-AFA5D5508151}"/>
    <cellStyle name="Moneda 16 3 3 2" xfId="2315" xr:uid="{1CDD9C5B-A516-418B-AB73-FC4100F218A3}"/>
    <cellStyle name="Moneda 16 3 3 2 2" xfId="4956" xr:uid="{AE0CA4D4-A2A9-459D-B19B-05EE89A015A7}"/>
    <cellStyle name="Moneda 16 3 3 2 2 2" xfId="10236" xr:uid="{0EADF701-EE82-463B-A7F6-F6A785BF043F}"/>
    <cellStyle name="Moneda 16 3 3 2 3" xfId="7596" xr:uid="{4748BD9C-21A3-4B35-B377-D1ED0FDAC4E1}"/>
    <cellStyle name="Moneda 16 3 3 3" xfId="3636" xr:uid="{44620B79-A73A-4C5A-BEB8-4DC8078C0E7E}"/>
    <cellStyle name="Moneda 16 3 3 3 2" xfId="8916" xr:uid="{81F08AA4-36B2-4541-8A32-EB4CFF9A46FA}"/>
    <cellStyle name="Moneda 16 3 3 4" xfId="6276" xr:uid="{3E796400-3D7B-4039-8072-1FF53AB55B19}"/>
    <cellStyle name="Moneda 16 3 4" xfId="1655" xr:uid="{9306220A-A2AB-481C-9DB7-F1BEB70ECB5E}"/>
    <cellStyle name="Moneda 16 3 4 2" xfId="4296" xr:uid="{2EBE404C-F866-40A4-BADF-104F09AAA17B}"/>
    <cellStyle name="Moneda 16 3 4 2 2" xfId="9576" xr:uid="{324678CB-EA3A-4A7C-AEEA-C741299A76D4}"/>
    <cellStyle name="Moneda 16 3 4 3" xfId="6936" xr:uid="{8EAE78AC-655A-46A7-9927-F1BA878825BE}"/>
    <cellStyle name="Moneda 16 3 5" xfId="2976" xr:uid="{8D0334F2-22EB-4F64-88F3-C61E294C2570}"/>
    <cellStyle name="Moneda 16 3 5 2" xfId="8256" xr:uid="{F9CC5609-F73C-409E-A181-7D92E2624B7A}"/>
    <cellStyle name="Moneda 16 3 6" xfId="5616" xr:uid="{F84F2A12-9E62-4533-ADF6-1FC9518B638D}"/>
    <cellStyle name="Moneda 16 4" xfId="442" xr:uid="{669E6E76-940D-4263-8948-B8132985557B}"/>
    <cellStyle name="Moneda 16 4 2" xfId="1103" xr:uid="{2468DA88-9EED-4940-A445-91EEA0946B89}"/>
    <cellStyle name="Moneda 16 4 2 2" xfId="2424" xr:uid="{1C9C7566-DC76-4964-817A-14FBA892D0F2}"/>
    <cellStyle name="Moneda 16 4 2 2 2" xfId="5065" xr:uid="{8507D538-E0FC-4590-A086-F457FA800941}"/>
    <cellStyle name="Moneda 16 4 2 2 2 2" xfId="10345" xr:uid="{3060E9D1-9EB6-42BC-B935-52AF8809880B}"/>
    <cellStyle name="Moneda 16 4 2 2 3" xfId="7705" xr:uid="{1D7977A8-2B8A-4ADD-B2C7-5E329690F1F8}"/>
    <cellStyle name="Moneda 16 4 2 3" xfId="3745" xr:uid="{ED56BF0A-5100-42E4-9448-39A64B0040F4}"/>
    <cellStyle name="Moneda 16 4 2 3 2" xfId="9025" xr:uid="{6FFD0C97-ED22-402B-ACC4-1738766BCB74}"/>
    <cellStyle name="Moneda 16 4 2 4" xfId="6385" xr:uid="{8F7D4D7E-A797-488C-81D3-7ACBB6F03F93}"/>
    <cellStyle name="Moneda 16 4 3" xfId="1764" xr:uid="{26A66D8D-0E82-4F91-8030-C8227D185B9F}"/>
    <cellStyle name="Moneda 16 4 3 2" xfId="4405" xr:uid="{CD4C8834-E85A-41E8-AF8B-19FE7FB33D07}"/>
    <cellStyle name="Moneda 16 4 3 2 2" xfId="9685" xr:uid="{E654C304-011C-4006-9EA3-8767AD8A11C3}"/>
    <cellStyle name="Moneda 16 4 3 3" xfId="7045" xr:uid="{4D2763F1-7135-49F6-9F6D-26929006339B}"/>
    <cellStyle name="Moneda 16 4 4" xfId="3085" xr:uid="{791B4FEF-6014-4658-82E5-658261DE80E5}"/>
    <cellStyle name="Moneda 16 4 4 2" xfId="8365" xr:uid="{CF57AAC3-C857-45E5-A4D1-F698577032C0}"/>
    <cellStyle name="Moneda 16 4 5" xfId="5725" xr:uid="{6F2A64A4-6639-47EA-85FC-640A1196F35B}"/>
    <cellStyle name="Moneda 16 5" xfId="774" xr:uid="{565181F3-4E41-489C-964D-DAE223E3525C}"/>
    <cellStyle name="Moneda 16 5 2" xfId="2095" xr:uid="{34F953EC-DDFB-41CD-8F38-A9EE77B04571}"/>
    <cellStyle name="Moneda 16 5 2 2" xfId="4736" xr:uid="{FE2E33E3-7DEE-4F47-A1E8-9604D020AA16}"/>
    <cellStyle name="Moneda 16 5 2 2 2" xfId="10016" xr:uid="{4FC98B7A-3DCA-4D56-B8B8-E3219CC7451E}"/>
    <cellStyle name="Moneda 16 5 2 3" xfId="7376" xr:uid="{99C7C492-C10D-4905-A1DB-682B9430BCA3}"/>
    <cellStyle name="Moneda 16 5 3" xfId="3416" xr:uid="{3185CD3A-05C5-4B19-9221-BE3C364F6A36}"/>
    <cellStyle name="Moneda 16 5 3 2" xfId="8696" xr:uid="{C913AFFF-DB10-450E-BA99-78ACBE2D4A56}"/>
    <cellStyle name="Moneda 16 5 4" xfId="6056" xr:uid="{10BF37C6-9421-413B-8260-79803510AEBB}"/>
    <cellStyle name="Moneda 16 6" xfId="1435" xr:uid="{3C5BE5CB-B11D-494A-8073-63C9129805D3}"/>
    <cellStyle name="Moneda 16 6 2" xfId="4076" xr:uid="{33316494-2A0A-4EE3-B539-7AB42BA1D629}"/>
    <cellStyle name="Moneda 16 6 2 2" xfId="9356" xr:uid="{AD92023D-25D8-4899-A676-0B7155F18CF9}"/>
    <cellStyle name="Moneda 16 6 3" xfId="6716" xr:uid="{A41961B1-124E-49D7-AD10-5DEFB724D08E}"/>
    <cellStyle name="Moneda 16 7" xfId="2756" xr:uid="{F0049519-42F3-47F3-8E8F-39EEE0DE6F07}"/>
    <cellStyle name="Moneda 16 7 2" xfId="8036" xr:uid="{60A05D74-DC77-404B-A06A-EA0C8D1670D5}"/>
    <cellStyle name="Moneda 16 8" xfId="5396" xr:uid="{6C37A5A0-B1FC-416B-A130-954D8C8E3E63}"/>
    <cellStyle name="Moneda 17" xfId="113" xr:uid="{1E6ACB8C-DECF-4E63-936F-3CB938AF3D03}"/>
    <cellStyle name="Moneda 17 2" xfId="224" xr:uid="{B3A812BB-FEF8-4FE4-8A9C-8A0EEBEC76A5}"/>
    <cellStyle name="Moneda 17 2 2" xfId="554" xr:uid="{162F5274-E466-4C7A-9C4D-57B154B5693F}"/>
    <cellStyle name="Moneda 17 2 2 2" xfId="1214" xr:uid="{27C144EA-6D1E-4566-BCA3-8BE8F1D4E7CA}"/>
    <cellStyle name="Moneda 17 2 2 2 2" xfId="2535" xr:uid="{21F5444A-CC4C-4E79-AA90-E5F794936701}"/>
    <cellStyle name="Moneda 17 2 2 2 2 2" xfId="5176" xr:uid="{4771ADC7-A208-4AA2-995A-E3F2B8A403B3}"/>
    <cellStyle name="Moneda 17 2 2 2 2 2 2" xfId="10456" xr:uid="{98069C88-51FB-4C95-B410-EA7413DC0CAA}"/>
    <cellStyle name="Moneda 17 2 2 2 2 3" xfId="7816" xr:uid="{7C63D364-90ED-4189-B75A-25F4AC6EDBCA}"/>
    <cellStyle name="Moneda 17 2 2 2 3" xfId="3856" xr:uid="{600B93F2-B910-4F46-B796-157F076AA4D2}"/>
    <cellStyle name="Moneda 17 2 2 2 3 2" xfId="9136" xr:uid="{81F0D911-EA01-4160-88B8-42E3A306D12A}"/>
    <cellStyle name="Moneda 17 2 2 2 4" xfId="6496" xr:uid="{36CE407A-6C2C-45A5-838B-6481906ACD9D}"/>
    <cellStyle name="Moneda 17 2 2 3" xfId="1875" xr:uid="{3BDF1F84-4EE1-40F7-ADDA-4933AF8C3851}"/>
    <cellStyle name="Moneda 17 2 2 3 2" xfId="4516" xr:uid="{57CD7C57-16BB-4CCF-911D-E70215161393}"/>
    <cellStyle name="Moneda 17 2 2 3 2 2" xfId="9796" xr:uid="{0BB6C024-0334-459E-9DA1-2604365B0EB4}"/>
    <cellStyle name="Moneda 17 2 2 3 3" xfId="7156" xr:uid="{82A05227-BCC2-4884-ABBB-4DF0506BEDD2}"/>
    <cellStyle name="Moneda 17 2 2 4" xfId="3196" xr:uid="{E8AF09AA-261B-4F85-BC28-B55FC130E940}"/>
    <cellStyle name="Moneda 17 2 2 4 2" xfId="8476" xr:uid="{37888085-EF51-4142-9D21-DD4D4F0ACE3C}"/>
    <cellStyle name="Moneda 17 2 2 5" xfId="5836" xr:uid="{3B61E1D2-8FF5-4668-90B4-7CFFD945C6AC}"/>
    <cellStyle name="Moneda 17 2 3" xfId="885" xr:uid="{45AAF897-154A-42F0-91E7-D14A5139829F}"/>
    <cellStyle name="Moneda 17 2 3 2" xfId="2206" xr:uid="{A5F284DE-8C42-4A4F-8A5F-3F00EC2E0829}"/>
    <cellStyle name="Moneda 17 2 3 2 2" xfId="4847" xr:uid="{6CF51348-2FE8-455B-951D-4A3A6E49C4AB}"/>
    <cellStyle name="Moneda 17 2 3 2 2 2" xfId="10127" xr:uid="{698EBC3E-BA2E-4966-A9D2-0ED56C0C57C0}"/>
    <cellStyle name="Moneda 17 2 3 2 3" xfId="7487" xr:uid="{C6464A64-858F-4D80-8A51-FB8CA20B9303}"/>
    <cellStyle name="Moneda 17 2 3 3" xfId="3527" xr:uid="{D936E862-6E75-4D8D-B2A1-C05DF5AD65BC}"/>
    <cellStyle name="Moneda 17 2 3 3 2" xfId="8807" xr:uid="{7AE91AE4-4383-4C47-A39F-59C184899CFD}"/>
    <cellStyle name="Moneda 17 2 3 4" xfId="6167" xr:uid="{E27B4EDC-2587-4F5E-A09E-7C531986331E}"/>
    <cellStyle name="Moneda 17 2 4" xfId="1546" xr:uid="{4E8FBA39-4BAE-4136-95D0-5525AF25A580}"/>
    <cellStyle name="Moneda 17 2 4 2" xfId="4187" xr:uid="{5D8CDD1A-4BDC-4AFA-8435-32B7C970DC9D}"/>
    <cellStyle name="Moneda 17 2 4 2 2" xfId="9467" xr:uid="{4DBBA304-B6C7-4A59-827B-7C92B35BCB1E}"/>
    <cellStyle name="Moneda 17 2 4 3" xfId="6827" xr:uid="{0235FDCF-9960-4F84-952F-19AD87FD0242}"/>
    <cellStyle name="Moneda 17 2 5" xfId="2867" xr:uid="{9088C162-BE86-47C8-89AC-F6E7F1D23EE7}"/>
    <cellStyle name="Moneda 17 2 5 2" xfId="8147" xr:uid="{FD76EEE7-D207-4E0E-8B83-8AF9093894C4}"/>
    <cellStyle name="Moneda 17 2 6" xfId="5507" xr:uid="{61BEECB0-B231-4E69-A294-7AFE86DDAD34}"/>
    <cellStyle name="Moneda 17 3" xfId="334" xr:uid="{AD26D3D8-7B18-434A-83D3-E4909F4CD98D}"/>
    <cellStyle name="Moneda 17 3 2" xfId="664" xr:uid="{6FB67349-55B8-46CB-98F3-42C67A87A1C2}"/>
    <cellStyle name="Moneda 17 3 2 2" xfId="1324" xr:uid="{AA84631A-5F80-4CD6-8E72-1F4D5F451868}"/>
    <cellStyle name="Moneda 17 3 2 2 2" xfId="2645" xr:uid="{242D48BB-26DE-45A5-8802-0D6F5B2CF5A6}"/>
    <cellStyle name="Moneda 17 3 2 2 2 2" xfId="5286" xr:uid="{7C178132-8A5E-4D4A-A39E-2416953F1F99}"/>
    <cellStyle name="Moneda 17 3 2 2 2 2 2" xfId="10566" xr:uid="{A34AAE3A-3B9B-4539-95D8-D42F168DE9DE}"/>
    <cellStyle name="Moneda 17 3 2 2 2 3" xfId="7926" xr:uid="{C9D494B1-CE12-4C5C-821B-86798E902AA9}"/>
    <cellStyle name="Moneda 17 3 2 2 3" xfId="3966" xr:uid="{182B4883-1E39-4844-8181-633D871405C8}"/>
    <cellStyle name="Moneda 17 3 2 2 3 2" xfId="9246" xr:uid="{FC4685B7-F6E3-4F81-A7AE-4117217A4F78}"/>
    <cellStyle name="Moneda 17 3 2 2 4" xfId="6606" xr:uid="{7C6B635F-E6CB-4650-9D86-F3DCAF83049E}"/>
    <cellStyle name="Moneda 17 3 2 3" xfId="1985" xr:uid="{26A754BE-AE92-4B1B-BFEF-AF223F5C63D6}"/>
    <cellStyle name="Moneda 17 3 2 3 2" xfId="4626" xr:uid="{0557DBD5-5A83-439F-B562-9C16469FC3F6}"/>
    <cellStyle name="Moneda 17 3 2 3 2 2" xfId="9906" xr:uid="{30DBC7D2-39D0-43BC-96DE-523B47011A90}"/>
    <cellStyle name="Moneda 17 3 2 3 3" xfId="7266" xr:uid="{A2457383-5EB9-489E-B819-DBAF6BBBE346}"/>
    <cellStyle name="Moneda 17 3 2 4" xfId="3306" xr:uid="{644DF416-D2AC-455F-8E83-2E4BB6A1A100}"/>
    <cellStyle name="Moneda 17 3 2 4 2" xfId="8586" xr:uid="{51FBE987-D74B-4656-AE31-4A4BF0193EEB}"/>
    <cellStyle name="Moneda 17 3 2 5" xfId="5946" xr:uid="{F0601447-9443-4651-A8CA-0180406F96A3}"/>
    <cellStyle name="Moneda 17 3 3" xfId="995" xr:uid="{7526A8C3-5EAD-45C8-9CB1-D118A3287185}"/>
    <cellStyle name="Moneda 17 3 3 2" xfId="2316" xr:uid="{026E7D74-C709-4A56-A8AB-7B04AB47A966}"/>
    <cellStyle name="Moneda 17 3 3 2 2" xfId="4957" xr:uid="{89174260-2188-4943-A45D-D96AA504FE9B}"/>
    <cellStyle name="Moneda 17 3 3 2 2 2" xfId="10237" xr:uid="{A129B122-7B9D-4893-8815-703FAC2D7AD8}"/>
    <cellStyle name="Moneda 17 3 3 2 3" xfId="7597" xr:uid="{16081A7D-83DE-4C3F-AE42-898804A259A6}"/>
    <cellStyle name="Moneda 17 3 3 3" xfId="3637" xr:uid="{505648E1-7BB4-4D2B-A4F2-7C22718FA8A2}"/>
    <cellStyle name="Moneda 17 3 3 3 2" xfId="8917" xr:uid="{12363E15-B3E1-4912-B40E-BD7055F9EA3F}"/>
    <cellStyle name="Moneda 17 3 3 4" xfId="6277" xr:uid="{A799301C-91F1-40E0-A536-C233C0D74E8C}"/>
    <cellStyle name="Moneda 17 3 4" xfId="1656" xr:uid="{9A9E1D7A-58BB-4EEA-9326-1CCE0AC896D2}"/>
    <cellStyle name="Moneda 17 3 4 2" xfId="4297" xr:uid="{82BD401A-04EE-44A1-9E2F-9E9B9C1623E9}"/>
    <cellStyle name="Moneda 17 3 4 2 2" xfId="9577" xr:uid="{487E0CC0-78F6-4CF8-892F-2D59B119C64F}"/>
    <cellStyle name="Moneda 17 3 4 3" xfId="6937" xr:uid="{BEB8B780-860B-44EA-8A84-9435DD213F7F}"/>
    <cellStyle name="Moneda 17 3 5" xfId="2977" xr:uid="{FE9696A8-3783-45A8-BDF8-719B067F8A1F}"/>
    <cellStyle name="Moneda 17 3 5 2" xfId="8257" xr:uid="{1344F055-73FB-4852-93A4-014D88F6B603}"/>
    <cellStyle name="Moneda 17 3 6" xfId="5617" xr:uid="{83CEDF7C-8CAF-4DD3-A185-EA4EEE418AA5}"/>
    <cellStyle name="Moneda 17 4" xfId="443" xr:uid="{116E5F08-AFBE-49DE-A0FA-2B3B25A508E1}"/>
    <cellStyle name="Moneda 17 4 2" xfId="1104" xr:uid="{A10BE375-7214-4901-95DF-F3E362F18CF8}"/>
    <cellStyle name="Moneda 17 4 2 2" xfId="2425" xr:uid="{C6181C9F-B649-41DB-97D2-A8D514168275}"/>
    <cellStyle name="Moneda 17 4 2 2 2" xfId="5066" xr:uid="{A5F0D32A-BA6D-4958-A4FD-227325D20811}"/>
    <cellStyle name="Moneda 17 4 2 2 2 2" xfId="10346" xr:uid="{751953BC-8013-4752-9C80-4AF01601B205}"/>
    <cellStyle name="Moneda 17 4 2 2 3" xfId="7706" xr:uid="{E2F2AC7B-96EA-49AF-AF16-5E693250E740}"/>
    <cellStyle name="Moneda 17 4 2 3" xfId="3746" xr:uid="{428D3590-71B8-4DD0-A2CD-76DA1E4EC3AD}"/>
    <cellStyle name="Moneda 17 4 2 3 2" xfId="9026" xr:uid="{3A78B2A8-03EF-4758-AC2B-A48CD72F15AB}"/>
    <cellStyle name="Moneda 17 4 2 4" xfId="6386" xr:uid="{E5DD2880-E77D-46F7-8FCF-4A9CFC3FAE8B}"/>
    <cellStyle name="Moneda 17 4 3" xfId="1765" xr:uid="{9995EF81-CCF4-4636-A3F3-F6BCF5666C62}"/>
    <cellStyle name="Moneda 17 4 3 2" xfId="4406" xr:uid="{64E6847B-AC15-4E8B-98C3-0B9F62E52E4A}"/>
    <cellStyle name="Moneda 17 4 3 2 2" xfId="9686" xr:uid="{E7A1656E-F410-4EF2-98F4-A3BB9B1AB577}"/>
    <cellStyle name="Moneda 17 4 3 3" xfId="7046" xr:uid="{D0F1ED1B-EBE7-4E26-8CCC-79E02C846224}"/>
    <cellStyle name="Moneda 17 4 4" xfId="3086" xr:uid="{5D15D662-75FE-415D-B51A-1D4A26311626}"/>
    <cellStyle name="Moneda 17 4 4 2" xfId="8366" xr:uid="{F9CF07FA-764E-4559-BAFD-565D2FD64B2B}"/>
    <cellStyle name="Moneda 17 4 5" xfId="5726" xr:uid="{DE765A7E-1B83-4366-AD19-E832952E7D98}"/>
    <cellStyle name="Moneda 17 5" xfId="775" xr:uid="{EC902130-8BE9-4276-A964-B8CA43197A1B}"/>
    <cellStyle name="Moneda 17 5 2" xfId="2096" xr:uid="{CCB58464-65F3-44BC-BD95-5ED18991D5A7}"/>
    <cellStyle name="Moneda 17 5 2 2" xfId="4737" xr:uid="{217EBAFB-AD65-4B27-A38B-AAA79D131BEB}"/>
    <cellStyle name="Moneda 17 5 2 2 2" xfId="10017" xr:uid="{B136672D-37CF-4DD6-B5F2-AFF54BC770DE}"/>
    <cellStyle name="Moneda 17 5 2 3" xfId="7377" xr:uid="{BB5095AE-D5E2-4C69-BF20-229869954549}"/>
    <cellStyle name="Moneda 17 5 3" xfId="3417" xr:uid="{DFDE897E-CA58-4A75-83EF-F83A3AE0EA75}"/>
    <cellStyle name="Moneda 17 5 3 2" xfId="8697" xr:uid="{59930C07-E3B2-4285-B45B-CE3EE6B6A050}"/>
    <cellStyle name="Moneda 17 5 4" xfId="6057" xr:uid="{342AFD2F-233A-4432-AA72-23B47A8E33B1}"/>
    <cellStyle name="Moneda 17 6" xfId="1436" xr:uid="{66662EB3-3FFF-406A-A770-9EDD727F4C74}"/>
    <cellStyle name="Moneda 17 6 2" xfId="4077" xr:uid="{689CB990-BD49-4387-9A5A-C193DE082909}"/>
    <cellStyle name="Moneda 17 6 2 2" xfId="9357" xr:uid="{C6AC9C41-63BF-4687-B5A8-E8B8E9730673}"/>
    <cellStyle name="Moneda 17 6 3" xfId="6717" xr:uid="{4FA67483-BB43-4C7A-A93A-39D56503942F}"/>
    <cellStyle name="Moneda 17 7" xfId="2757" xr:uid="{D6C00FF3-199C-4ACA-99A3-E046C51B0DE0}"/>
    <cellStyle name="Moneda 17 7 2" xfId="8037" xr:uid="{AC276EE6-E54B-470B-B0E8-F370BA0026A9}"/>
    <cellStyle name="Moneda 17 8" xfId="5397" xr:uid="{A4973BCA-20DA-4F0B-A650-B3A486E94F11}"/>
    <cellStyle name="Moneda 18" xfId="114" xr:uid="{19477301-64B5-4CA3-ABC6-39FA9649F25F}"/>
    <cellStyle name="Moneda 18 2" xfId="225" xr:uid="{4A91C9E1-394E-4477-9EC3-0EEFA8991286}"/>
    <cellStyle name="Moneda 18 2 2" xfId="555" xr:uid="{A52D9620-3009-4128-BDC7-4BA1EAB41917}"/>
    <cellStyle name="Moneda 18 2 2 2" xfId="1215" xr:uid="{9E321328-C57B-4366-8526-DE4F840BAD23}"/>
    <cellStyle name="Moneda 18 2 2 2 2" xfId="2536" xr:uid="{F02C507C-1F18-4DA5-AD49-568E8BFF506B}"/>
    <cellStyle name="Moneda 18 2 2 2 2 2" xfId="5177" xr:uid="{DEC3E00D-879A-43B3-9D26-56DF4E89DCB5}"/>
    <cellStyle name="Moneda 18 2 2 2 2 2 2" xfId="10457" xr:uid="{81603A07-5150-4A40-BFCD-52DAE9553553}"/>
    <cellStyle name="Moneda 18 2 2 2 2 3" xfId="7817" xr:uid="{86404670-C9C6-4C0A-A841-36924A8AEB43}"/>
    <cellStyle name="Moneda 18 2 2 2 3" xfId="3857" xr:uid="{6B5CEABE-EDE0-4BA5-B0B1-5449CB16E891}"/>
    <cellStyle name="Moneda 18 2 2 2 3 2" xfId="9137" xr:uid="{1C93C50E-7B35-4E9C-9379-3C0DAC1E282E}"/>
    <cellStyle name="Moneda 18 2 2 2 4" xfId="6497" xr:uid="{481FA7C1-45A9-4236-9C2A-8A49AD0AF35C}"/>
    <cellStyle name="Moneda 18 2 2 3" xfId="1876" xr:uid="{DAC08651-B772-4627-859F-806988B69E91}"/>
    <cellStyle name="Moneda 18 2 2 3 2" xfId="4517" xr:uid="{80927992-AD3F-43EB-848F-40AB9DE5C3D8}"/>
    <cellStyle name="Moneda 18 2 2 3 2 2" xfId="9797" xr:uid="{287222F0-F181-441C-A5FD-C7F685A4CA76}"/>
    <cellStyle name="Moneda 18 2 2 3 3" xfId="7157" xr:uid="{5DE5EA88-4369-4724-B4A0-763AC20401BB}"/>
    <cellStyle name="Moneda 18 2 2 4" xfId="3197" xr:uid="{55FBD96A-BBA1-426B-B2B1-F0BCD4011584}"/>
    <cellStyle name="Moneda 18 2 2 4 2" xfId="8477" xr:uid="{5E66D569-461C-4645-AEB9-9A57CC5C45C6}"/>
    <cellStyle name="Moneda 18 2 2 5" xfId="5837" xr:uid="{B4247528-E44C-47D8-B3A9-AF7083BFA672}"/>
    <cellStyle name="Moneda 18 2 3" xfId="886" xr:uid="{77849EA2-8B53-4D52-BC87-F926F13D5A1B}"/>
    <cellStyle name="Moneda 18 2 3 2" xfId="2207" xr:uid="{6C45AB35-FFFC-4FFF-BA8E-821310152B62}"/>
    <cellStyle name="Moneda 18 2 3 2 2" xfId="4848" xr:uid="{BCCB45F1-EB65-4F24-B569-3AA7125914A6}"/>
    <cellStyle name="Moneda 18 2 3 2 2 2" xfId="10128" xr:uid="{A04E1B81-1FD8-450A-9C77-A8E4E6E785E3}"/>
    <cellStyle name="Moneda 18 2 3 2 3" xfId="7488" xr:uid="{0E079DD4-5A67-447C-8651-F609659E4CCF}"/>
    <cellStyle name="Moneda 18 2 3 3" xfId="3528" xr:uid="{978789CC-05F0-4594-943E-E2D0214BB679}"/>
    <cellStyle name="Moneda 18 2 3 3 2" xfId="8808" xr:uid="{C0FD9E87-D45D-4158-B1B1-F685F8C772AE}"/>
    <cellStyle name="Moneda 18 2 3 4" xfId="6168" xr:uid="{652C2B62-DCF5-4EFF-86C4-060D24AFE988}"/>
    <cellStyle name="Moneda 18 2 4" xfId="1547" xr:uid="{58E1FC5F-F538-47BA-9934-7090A190ADED}"/>
    <cellStyle name="Moneda 18 2 4 2" xfId="4188" xr:uid="{0DF535E4-F3F4-4F9E-8680-04EBF6EA6F85}"/>
    <cellStyle name="Moneda 18 2 4 2 2" xfId="9468" xr:uid="{EF57627A-74FC-47BE-B28C-AD42C07E8D4B}"/>
    <cellStyle name="Moneda 18 2 4 3" xfId="6828" xr:uid="{0A02EABE-F276-4D12-AE14-80D4359FA0E4}"/>
    <cellStyle name="Moneda 18 2 5" xfId="2868" xr:uid="{35B33977-AC0D-412A-86C2-6B85465D191C}"/>
    <cellStyle name="Moneda 18 2 5 2" xfId="8148" xr:uid="{06A745CC-2AB5-42DE-A8CF-1E121FC961AD}"/>
    <cellStyle name="Moneda 18 2 6" xfId="5508" xr:uid="{379F28DC-0DA3-4C2A-8104-3BFF23F2234F}"/>
    <cellStyle name="Moneda 18 3" xfId="335" xr:uid="{95259E90-7FC6-4B69-B21F-8CB3FDDDC678}"/>
    <cellStyle name="Moneda 18 3 2" xfId="665" xr:uid="{8F9FA0E2-04ED-4457-96A8-43ECCD328CD5}"/>
    <cellStyle name="Moneda 18 3 2 2" xfId="1325" xr:uid="{D139222A-926D-4F38-9E95-B2E13C8E15DD}"/>
    <cellStyle name="Moneda 18 3 2 2 2" xfId="2646" xr:uid="{C9AFDDBC-067B-4E46-9336-7ED34A1F327C}"/>
    <cellStyle name="Moneda 18 3 2 2 2 2" xfId="5287" xr:uid="{7332B1BC-5B7A-4890-8A3A-3067A9B2E53F}"/>
    <cellStyle name="Moneda 18 3 2 2 2 2 2" xfId="10567" xr:uid="{88ACA099-FAF0-4813-B8E7-0950219D9701}"/>
    <cellStyle name="Moneda 18 3 2 2 2 3" xfId="7927" xr:uid="{2DC03BD9-1787-469F-84B6-3FD8F1A15146}"/>
    <cellStyle name="Moneda 18 3 2 2 3" xfId="3967" xr:uid="{9D0EF0BA-0C7A-4385-A764-2FF2AC2B7CED}"/>
    <cellStyle name="Moneda 18 3 2 2 3 2" xfId="9247" xr:uid="{FD03E28C-5ADD-4E51-BC21-4857FC3A9443}"/>
    <cellStyle name="Moneda 18 3 2 2 4" xfId="6607" xr:uid="{D4BD0BC1-3E20-482D-83B0-1B99182165C5}"/>
    <cellStyle name="Moneda 18 3 2 3" xfId="1986" xr:uid="{FE08F8C7-EB86-4C49-9F09-A4793CB3E319}"/>
    <cellStyle name="Moneda 18 3 2 3 2" xfId="4627" xr:uid="{544897A5-B9F7-4033-A5F4-44B05ADCB52A}"/>
    <cellStyle name="Moneda 18 3 2 3 2 2" xfId="9907" xr:uid="{A3AD2FD1-24FB-4EAA-8798-AB4D7CBA5A6B}"/>
    <cellStyle name="Moneda 18 3 2 3 3" xfId="7267" xr:uid="{D33C31F5-EE3B-4A62-930D-ABE2E585F3CE}"/>
    <cellStyle name="Moneda 18 3 2 4" xfId="3307" xr:uid="{FB24C96A-50B8-40DB-9D53-AAC34AE04CA7}"/>
    <cellStyle name="Moneda 18 3 2 4 2" xfId="8587" xr:uid="{D7403832-D4D1-4819-8AA0-0957CABA07E2}"/>
    <cellStyle name="Moneda 18 3 2 5" xfId="5947" xr:uid="{4B280290-A56A-4790-B5A3-06226E2CC78A}"/>
    <cellStyle name="Moneda 18 3 3" xfId="996" xr:uid="{A23E7DD6-0B64-4E24-AEDF-C2A06F1E8E8C}"/>
    <cellStyle name="Moneda 18 3 3 2" xfId="2317" xr:uid="{848612FF-0025-4D6B-A30B-9A899EFB4F80}"/>
    <cellStyle name="Moneda 18 3 3 2 2" xfId="4958" xr:uid="{F6A0956C-3C55-4823-8BBC-5B6F26716E06}"/>
    <cellStyle name="Moneda 18 3 3 2 2 2" xfId="10238" xr:uid="{E5944C11-1802-418B-9743-B0343FDAF419}"/>
    <cellStyle name="Moneda 18 3 3 2 3" xfId="7598" xr:uid="{2C20975E-FBAC-4F6C-82BD-CE863EDAA3C7}"/>
    <cellStyle name="Moneda 18 3 3 3" xfId="3638" xr:uid="{9488638D-BF59-4EA9-8802-C9D3DC1ED0DB}"/>
    <cellStyle name="Moneda 18 3 3 3 2" xfId="8918" xr:uid="{E6528C7F-56E5-4E91-9C4F-0DEE5DC24338}"/>
    <cellStyle name="Moneda 18 3 3 4" xfId="6278" xr:uid="{11B36FFB-9EC9-48BC-AF01-307D4B82CA56}"/>
    <cellStyle name="Moneda 18 3 4" xfId="1657" xr:uid="{BFF8BB63-EE36-4D20-A995-99BC3B6E1085}"/>
    <cellStyle name="Moneda 18 3 4 2" xfId="4298" xr:uid="{63B0B14F-77A7-4365-84FB-507DEAFA5E80}"/>
    <cellStyle name="Moneda 18 3 4 2 2" xfId="9578" xr:uid="{362617A9-5867-4CCC-81ED-1A8AD7F2E7FE}"/>
    <cellStyle name="Moneda 18 3 4 3" xfId="6938" xr:uid="{6370F040-216D-447A-9C7B-DB3241C0E023}"/>
    <cellStyle name="Moneda 18 3 5" xfId="2978" xr:uid="{CDAF9484-E8E3-4C7B-A3CC-F2BED96386B5}"/>
    <cellStyle name="Moneda 18 3 5 2" xfId="8258" xr:uid="{72235658-8BFC-430F-B494-01282A30727C}"/>
    <cellStyle name="Moneda 18 3 6" xfId="5618" xr:uid="{71F70B02-E8B1-4B1B-8D80-AB7BDFD73A07}"/>
    <cellStyle name="Moneda 18 4" xfId="444" xr:uid="{D1871962-B674-49E9-884F-FECA52D0746E}"/>
    <cellStyle name="Moneda 18 4 2" xfId="1105" xr:uid="{490BBE39-3C65-4157-AB78-72AD1051908D}"/>
    <cellStyle name="Moneda 18 4 2 2" xfId="2426" xr:uid="{A3424F67-11BA-4E08-BC66-198F4F602418}"/>
    <cellStyle name="Moneda 18 4 2 2 2" xfId="5067" xr:uid="{2C35E69D-04B0-4101-984A-A0B71E3F3C66}"/>
    <cellStyle name="Moneda 18 4 2 2 2 2" xfId="10347" xr:uid="{0EAE8644-FB74-4FCC-96F6-7939B1464C4B}"/>
    <cellStyle name="Moneda 18 4 2 2 3" xfId="7707" xr:uid="{73B36704-942B-4959-833B-2766FE0672CA}"/>
    <cellStyle name="Moneda 18 4 2 3" xfId="3747" xr:uid="{6E1285B3-6A9B-41F7-8336-BB8702B31360}"/>
    <cellStyle name="Moneda 18 4 2 3 2" xfId="9027" xr:uid="{E93125FD-3668-47FF-81F8-C10AE75001E5}"/>
    <cellStyle name="Moneda 18 4 2 4" xfId="6387" xr:uid="{9C7EF0AC-8C76-4605-A720-24FA952FF7D4}"/>
    <cellStyle name="Moneda 18 4 3" xfId="1766" xr:uid="{3EDED0A6-1BA8-4C8F-9C30-10393310E83A}"/>
    <cellStyle name="Moneda 18 4 3 2" xfId="4407" xr:uid="{9D132FC6-EA46-45D6-A627-294E1AA58C28}"/>
    <cellStyle name="Moneda 18 4 3 2 2" xfId="9687" xr:uid="{7BC40BF7-B07D-4AE0-AFFE-692455C5A114}"/>
    <cellStyle name="Moneda 18 4 3 3" xfId="7047" xr:uid="{9E8A11AE-A1F6-4373-B7ED-48C659BF79F8}"/>
    <cellStyle name="Moneda 18 4 4" xfId="3087" xr:uid="{2C49D5D6-800E-46CF-A474-BABCF6899898}"/>
    <cellStyle name="Moneda 18 4 4 2" xfId="8367" xr:uid="{4864ED94-FC0E-4B05-B4B4-E33B5B81640D}"/>
    <cellStyle name="Moneda 18 4 5" xfId="5727" xr:uid="{278D6903-3E37-435B-95C1-17A20B072DDB}"/>
    <cellStyle name="Moneda 18 5" xfId="776" xr:uid="{A614B158-22B2-43BE-9DFB-ADF84215B686}"/>
    <cellStyle name="Moneda 18 5 2" xfId="2097" xr:uid="{5A1F474C-7304-48FC-81E1-FE3C062FF625}"/>
    <cellStyle name="Moneda 18 5 2 2" xfId="4738" xr:uid="{C6BF745D-7BDE-4FEF-8B22-B3696A3E4D9A}"/>
    <cellStyle name="Moneda 18 5 2 2 2" xfId="10018" xr:uid="{16DFBF10-6645-418A-8A7D-D910D701E231}"/>
    <cellStyle name="Moneda 18 5 2 3" xfId="7378" xr:uid="{34E79B89-CA91-4501-B02C-A33ABAD6D118}"/>
    <cellStyle name="Moneda 18 5 3" xfId="3418" xr:uid="{0BA11D9D-9EE0-47B3-B8C5-7F4AA72A2892}"/>
    <cellStyle name="Moneda 18 5 3 2" xfId="8698" xr:uid="{D2533855-F632-4499-8975-73340C93CDB5}"/>
    <cellStyle name="Moneda 18 5 4" xfId="6058" xr:uid="{0501ECB3-3B38-40A5-80FE-201CEC870772}"/>
    <cellStyle name="Moneda 18 6" xfId="1437" xr:uid="{8E3DB6B5-CF29-4F7E-A5D6-40EA2E8357CA}"/>
    <cellStyle name="Moneda 18 6 2" xfId="4078" xr:uid="{0E8EA538-1233-4BAD-8AE3-9FFB48897EA8}"/>
    <cellStyle name="Moneda 18 6 2 2" xfId="9358" xr:uid="{2F711DE9-CF70-4016-94F2-A30F46872CA5}"/>
    <cellStyle name="Moneda 18 6 3" xfId="6718" xr:uid="{41A3439E-B60F-419F-A79A-300AB4366B32}"/>
    <cellStyle name="Moneda 18 7" xfId="2758" xr:uid="{AAF5D5A6-0484-4B8C-B262-8268F7162BF4}"/>
    <cellStyle name="Moneda 18 7 2" xfId="8038" xr:uid="{F85DEE35-8262-4824-A1B5-CE447DB93185}"/>
    <cellStyle name="Moneda 18 8" xfId="5398" xr:uid="{96B00EB1-3C01-4A61-B8B9-9D0BCEC32A71}"/>
    <cellStyle name="Moneda 19" xfId="115" xr:uid="{47905E04-DCF3-4CA1-AADB-CD2EA9042103}"/>
    <cellStyle name="Moneda 19 2" xfId="226" xr:uid="{B596728F-FFAF-4B35-823A-28123692A118}"/>
    <cellStyle name="Moneda 19 2 2" xfId="556" xr:uid="{11C0BE44-4152-40CC-9C4A-A755A49A3B92}"/>
    <cellStyle name="Moneda 19 2 2 2" xfId="1216" xr:uid="{2249150E-D3E9-432A-8F77-A6CD1C895301}"/>
    <cellStyle name="Moneda 19 2 2 2 2" xfId="2537" xr:uid="{B0C6ED51-B505-48B1-AC50-ACC0E396A8B0}"/>
    <cellStyle name="Moneda 19 2 2 2 2 2" xfId="5178" xr:uid="{7478D521-CC5C-4225-8B96-09FD8C8C8488}"/>
    <cellStyle name="Moneda 19 2 2 2 2 2 2" xfId="10458" xr:uid="{68372605-1995-48BE-B516-1DE869A592B9}"/>
    <cellStyle name="Moneda 19 2 2 2 2 3" xfId="7818" xr:uid="{440C2A16-C090-409F-ADC3-DC2EB0FFC459}"/>
    <cellStyle name="Moneda 19 2 2 2 3" xfId="3858" xr:uid="{0127F366-9350-4399-BA3D-3C803AC182C5}"/>
    <cellStyle name="Moneda 19 2 2 2 3 2" xfId="9138" xr:uid="{2B6218F8-9309-4B3B-A9A6-CE118B2A5631}"/>
    <cellStyle name="Moneda 19 2 2 2 4" xfId="6498" xr:uid="{FA851B83-063A-438C-B5D2-180959240E56}"/>
    <cellStyle name="Moneda 19 2 2 3" xfId="1877" xr:uid="{4C74ECAB-A826-482F-A40F-587484ABEDC8}"/>
    <cellStyle name="Moneda 19 2 2 3 2" xfId="4518" xr:uid="{DF9B029B-311D-4606-961E-25A778DBA9CD}"/>
    <cellStyle name="Moneda 19 2 2 3 2 2" xfId="9798" xr:uid="{A18D04DB-6238-4B7E-8B64-C053F1C4B4E2}"/>
    <cellStyle name="Moneda 19 2 2 3 3" xfId="7158" xr:uid="{A632F267-8E9C-4595-85A7-691B687ED34F}"/>
    <cellStyle name="Moneda 19 2 2 4" xfId="3198" xr:uid="{6A853F24-7BDB-4AEB-AB34-1F32D854102B}"/>
    <cellStyle name="Moneda 19 2 2 4 2" xfId="8478" xr:uid="{434AB092-5FDA-47B3-A8AE-CC18F4942C66}"/>
    <cellStyle name="Moneda 19 2 2 5" xfId="5838" xr:uid="{6BAAA895-25F0-47AA-AE7A-532B18911209}"/>
    <cellStyle name="Moneda 19 2 3" xfId="887" xr:uid="{54FE56B4-477E-4CE3-A66D-E53EBF5ACCD0}"/>
    <cellStyle name="Moneda 19 2 3 2" xfId="2208" xr:uid="{63542898-2737-4CF8-A00E-FF324D723B38}"/>
    <cellStyle name="Moneda 19 2 3 2 2" xfId="4849" xr:uid="{FBE9C076-33CD-4A95-98DB-C1F48F12DC44}"/>
    <cellStyle name="Moneda 19 2 3 2 2 2" xfId="10129" xr:uid="{4CA52A9C-A740-47B2-8AB9-8826CF614AB9}"/>
    <cellStyle name="Moneda 19 2 3 2 3" xfId="7489" xr:uid="{62BF6EB1-699F-437A-BD30-865746628418}"/>
    <cellStyle name="Moneda 19 2 3 3" xfId="3529" xr:uid="{2EC4E4F4-A191-4177-889F-8541F3A39D36}"/>
    <cellStyle name="Moneda 19 2 3 3 2" xfId="8809" xr:uid="{DC40D25A-036D-43B1-9C1A-159AFE7AF3B0}"/>
    <cellStyle name="Moneda 19 2 3 4" xfId="6169" xr:uid="{AB04FF0B-AB52-4CBC-AAD8-F8958C91D5FA}"/>
    <cellStyle name="Moneda 19 2 4" xfId="1548" xr:uid="{AC4DE5FF-5619-4334-84FE-74F10546BAFD}"/>
    <cellStyle name="Moneda 19 2 4 2" xfId="4189" xr:uid="{166BCF8B-6162-4BFA-9A14-CB1C0A93C21E}"/>
    <cellStyle name="Moneda 19 2 4 2 2" xfId="9469" xr:uid="{FC826BD9-B944-4E81-A763-3EB542AF0353}"/>
    <cellStyle name="Moneda 19 2 4 3" xfId="6829" xr:uid="{820DD3D2-6267-441D-9E18-ED43690B36DD}"/>
    <cellStyle name="Moneda 19 2 5" xfId="2869" xr:uid="{9193E6EB-C284-47F6-BDAA-D79C3334D679}"/>
    <cellStyle name="Moneda 19 2 5 2" xfId="8149" xr:uid="{7C71FB50-C74C-4A1F-9813-37BFF3B28A6D}"/>
    <cellStyle name="Moneda 19 2 6" xfId="5509" xr:uid="{9D0B8DCA-629E-4B15-857A-31FDBAABDDF4}"/>
    <cellStyle name="Moneda 19 3" xfId="336" xr:uid="{A41873E0-D7CD-4D84-B277-AC67AA398D01}"/>
    <cellStyle name="Moneda 19 3 2" xfId="666" xr:uid="{44D6308B-8471-4784-A1FC-9FC1C3964990}"/>
    <cellStyle name="Moneda 19 3 2 2" xfId="1326" xr:uid="{4DCCE447-CFA4-4C2A-8D89-5ECB46DD4B16}"/>
    <cellStyle name="Moneda 19 3 2 2 2" xfId="2647" xr:uid="{A3AFDD90-EFE4-466A-A888-8CE03C5DB45C}"/>
    <cellStyle name="Moneda 19 3 2 2 2 2" xfId="5288" xr:uid="{2B799655-2FD0-485A-9B15-7A95F98F769E}"/>
    <cellStyle name="Moneda 19 3 2 2 2 2 2" xfId="10568" xr:uid="{E1546E18-D910-4999-BCF4-2EF5D6D23E6D}"/>
    <cellStyle name="Moneda 19 3 2 2 2 3" xfId="7928" xr:uid="{2F295AE0-7FE9-418E-BA41-05F725A3ACF6}"/>
    <cellStyle name="Moneda 19 3 2 2 3" xfId="3968" xr:uid="{A179FEB8-EC6B-4BE1-8A6C-EE8DB4FE1800}"/>
    <cellStyle name="Moneda 19 3 2 2 3 2" xfId="9248" xr:uid="{7AC9CB08-5857-43C1-B634-7B0D716B3DC8}"/>
    <cellStyle name="Moneda 19 3 2 2 4" xfId="6608" xr:uid="{F80408CA-0C1A-4DF3-83CF-904118921BCC}"/>
    <cellStyle name="Moneda 19 3 2 3" xfId="1987" xr:uid="{583D9183-7654-44CB-BF26-92F9EBA6BAFE}"/>
    <cellStyle name="Moneda 19 3 2 3 2" xfId="4628" xr:uid="{4822C894-D947-42BA-9878-A0526684CB2D}"/>
    <cellStyle name="Moneda 19 3 2 3 2 2" xfId="9908" xr:uid="{7540F8BC-1FB2-4934-B1AE-D23517700087}"/>
    <cellStyle name="Moneda 19 3 2 3 3" xfId="7268" xr:uid="{539A16FC-C478-4518-899A-53CCCE924B3C}"/>
    <cellStyle name="Moneda 19 3 2 4" xfId="3308" xr:uid="{4008905C-2149-4898-B371-D2F22291D8CA}"/>
    <cellStyle name="Moneda 19 3 2 4 2" xfId="8588" xr:uid="{D651955D-D794-4926-9194-9F059CFE413D}"/>
    <cellStyle name="Moneda 19 3 2 5" xfId="5948" xr:uid="{077C7D83-4D76-4F49-9772-C2B1366E6FC9}"/>
    <cellStyle name="Moneda 19 3 3" xfId="997" xr:uid="{AD6A8501-774E-46E0-8D82-6C43688C832E}"/>
    <cellStyle name="Moneda 19 3 3 2" xfId="2318" xr:uid="{8B0932A0-0262-49F2-87D7-945CE6096D10}"/>
    <cellStyle name="Moneda 19 3 3 2 2" xfId="4959" xr:uid="{C487E86A-1838-45C2-A28C-E987C57CFDB3}"/>
    <cellStyle name="Moneda 19 3 3 2 2 2" xfId="10239" xr:uid="{8C88F836-0139-42BD-A17A-ED65466FCE30}"/>
    <cellStyle name="Moneda 19 3 3 2 3" xfId="7599" xr:uid="{FC0F25B1-4915-4BEC-B128-FFEAAE688673}"/>
    <cellStyle name="Moneda 19 3 3 3" xfId="3639" xr:uid="{2BD719EA-BF76-478D-86EC-D42D4EA94AF3}"/>
    <cellStyle name="Moneda 19 3 3 3 2" xfId="8919" xr:uid="{82CB895A-C03C-4407-8C3C-712F36FBD9F6}"/>
    <cellStyle name="Moneda 19 3 3 4" xfId="6279" xr:uid="{0D8D6F64-DFA6-4965-ADDF-14B41AEB205B}"/>
    <cellStyle name="Moneda 19 3 4" xfId="1658" xr:uid="{6F6B14CC-3820-4F3C-93A7-8A1DFA5AAAE2}"/>
    <cellStyle name="Moneda 19 3 4 2" xfId="4299" xr:uid="{4775468F-A643-4F65-B4AE-55FB62F7538D}"/>
    <cellStyle name="Moneda 19 3 4 2 2" xfId="9579" xr:uid="{8CEC27B0-0AFB-4CDD-A903-989B9D0BFED4}"/>
    <cellStyle name="Moneda 19 3 4 3" xfId="6939" xr:uid="{7AD8DD8F-5CA1-41C8-98D2-BC141B2A1713}"/>
    <cellStyle name="Moneda 19 3 5" xfId="2979" xr:uid="{2430EE2B-414E-440B-8565-E51E4C11AB97}"/>
    <cellStyle name="Moneda 19 3 5 2" xfId="8259" xr:uid="{860C7306-1F49-4097-94B8-FC88EB062D20}"/>
    <cellStyle name="Moneda 19 3 6" xfId="5619" xr:uid="{C19B5C6D-64B5-472A-80E7-208DEA53578C}"/>
    <cellStyle name="Moneda 19 4" xfId="445" xr:uid="{153179B6-4246-47FD-8CFE-D6C16558D3DC}"/>
    <cellStyle name="Moneda 19 4 2" xfId="1106" xr:uid="{F795B153-44F6-4799-B7B3-488151C457E5}"/>
    <cellStyle name="Moneda 19 4 2 2" xfId="2427" xr:uid="{72873927-8B6A-45B7-8A32-2BC72E7862E0}"/>
    <cellStyle name="Moneda 19 4 2 2 2" xfId="5068" xr:uid="{4E126666-2F4D-4128-BB7E-03D3E65A67D2}"/>
    <cellStyle name="Moneda 19 4 2 2 2 2" xfId="10348" xr:uid="{D93BDB3A-B41A-4931-A1EB-74954581A18B}"/>
    <cellStyle name="Moneda 19 4 2 2 3" xfId="7708" xr:uid="{BF802804-B460-4C3D-A88C-D5F7D7E9B383}"/>
    <cellStyle name="Moneda 19 4 2 3" xfId="3748" xr:uid="{F1019B13-AD61-4129-AF89-EC7660AE6F13}"/>
    <cellStyle name="Moneda 19 4 2 3 2" xfId="9028" xr:uid="{5E755588-2F8D-4F34-BF6D-FDAD33052638}"/>
    <cellStyle name="Moneda 19 4 2 4" xfId="6388" xr:uid="{5A596CA4-C2F4-4AFD-A650-903FD712A8E0}"/>
    <cellStyle name="Moneda 19 4 3" xfId="1767" xr:uid="{D837222B-6195-4056-B91E-0414C9DFDB21}"/>
    <cellStyle name="Moneda 19 4 3 2" xfId="4408" xr:uid="{93DA9C56-ADC7-4837-87D9-88ED833C5CE1}"/>
    <cellStyle name="Moneda 19 4 3 2 2" xfId="9688" xr:uid="{5C2277D3-C3CD-46FC-8F20-97B7D0B8B3FF}"/>
    <cellStyle name="Moneda 19 4 3 3" xfId="7048" xr:uid="{46205E86-6094-4762-B43D-771CA254BD4E}"/>
    <cellStyle name="Moneda 19 4 4" xfId="3088" xr:uid="{B0F75BB3-16E9-4981-9D23-03A88FA7FCE3}"/>
    <cellStyle name="Moneda 19 4 4 2" xfId="8368" xr:uid="{93C6FE46-CC1A-4B77-B3DA-D8ACFCC89714}"/>
    <cellStyle name="Moneda 19 4 5" xfId="5728" xr:uid="{9BEBB22F-A104-430E-97BA-07FC867B7B90}"/>
    <cellStyle name="Moneda 19 5" xfId="777" xr:uid="{AAE7DE2F-D45D-41C5-90A5-B3FD6195B3A6}"/>
    <cellStyle name="Moneda 19 5 2" xfId="2098" xr:uid="{E204C9BD-03F9-4BE0-BCA8-831E4CCFEB3D}"/>
    <cellStyle name="Moneda 19 5 2 2" xfId="4739" xr:uid="{80CD5C4D-E9C8-4F5D-BE96-0B0CD69EBB0B}"/>
    <cellStyle name="Moneda 19 5 2 2 2" xfId="10019" xr:uid="{3DD51F4C-0E60-4427-803D-C19675960FC2}"/>
    <cellStyle name="Moneda 19 5 2 3" xfId="7379" xr:uid="{709FD47F-96A2-4B7D-91FB-7975871DE6D5}"/>
    <cellStyle name="Moneda 19 5 3" xfId="3419" xr:uid="{C89DC98F-632A-4795-9EAC-8B0494E3EA41}"/>
    <cellStyle name="Moneda 19 5 3 2" xfId="8699" xr:uid="{975A717A-8720-4F85-9369-4F6B4EB319D9}"/>
    <cellStyle name="Moneda 19 5 4" xfId="6059" xr:uid="{E40A0DD2-7BE4-4B24-AF6D-CF725F53A3B3}"/>
    <cellStyle name="Moneda 19 6" xfId="1438" xr:uid="{7B72EF1A-10CE-4553-B97C-45ECC842795A}"/>
    <cellStyle name="Moneda 19 6 2" xfId="4079" xr:uid="{3F92BAD0-53E7-4D56-B181-E15F841D664E}"/>
    <cellStyle name="Moneda 19 6 2 2" xfId="9359" xr:uid="{A0E1376A-16EE-40D9-A3AB-34C1AD058C62}"/>
    <cellStyle name="Moneda 19 6 3" xfId="6719" xr:uid="{B79367F8-D18F-4D8A-9835-793E2CF2E449}"/>
    <cellStyle name="Moneda 19 7" xfId="2759" xr:uid="{8E6E26BB-5995-4F57-871A-646D9330706B}"/>
    <cellStyle name="Moneda 19 7 2" xfId="8039" xr:uid="{D9ED8090-F953-4893-9F2B-EEAAC4007948}"/>
    <cellStyle name="Moneda 19 8" xfId="5399" xr:uid="{8ACC6833-0E85-4BE3-B009-8F2471705A2F}"/>
    <cellStyle name="Moneda 2" xfId="5" xr:uid="{00000000-0005-0000-0000-000002000000}"/>
    <cellStyle name="Moneda 2 10" xfId="672" xr:uid="{80A1C01B-8F41-4702-911E-E2D3171F8777}"/>
    <cellStyle name="Moneda 2 10 2" xfId="1993" xr:uid="{E4910D91-7C76-47FC-96C0-080770A411C1}"/>
    <cellStyle name="Moneda 2 10 2 2" xfId="4634" xr:uid="{62E1695D-B520-4156-96A0-9474828A92C9}"/>
    <cellStyle name="Moneda 2 10 2 2 2" xfId="9914" xr:uid="{F5D21401-E36F-4F3A-A64A-26016CFDABEB}"/>
    <cellStyle name="Moneda 2 10 2 3" xfId="7274" xr:uid="{6538C88D-1493-4E40-9C0A-38BA9E2F3666}"/>
    <cellStyle name="Moneda 2 10 3" xfId="3314" xr:uid="{F3FA6DC3-764E-4F3F-9CE1-C8A8D964943A}"/>
    <cellStyle name="Moneda 2 10 3 2" xfId="8594" xr:uid="{32F27BC9-B280-46EE-ABA7-EBF736C30091}"/>
    <cellStyle name="Moneda 2 10 4" xfId="5954" xr:uid="{264710B1-8C27-4B02-A582-0E380D782CCB}"/>
    <cellStyle name="Moneda 2 11" xfId="1333" xr:uid="{3018A6F7-F02C-4A29-B781-D51B32D3298A}"/>
    <cellStyle name="Moneda 2 11 2" xfId="3974" xr:uid="{1D465F76-1DF0-452C-8D3D-CC3422D5ACF1}"/>
    <cellStyle name="Moneda 2 11 2 2" xfId="9254" xr:uid="{6D60AF96-2E41-4E05-A4EF-A5337183B535}"/>
    <cellStyle name="Moneda 2 11 3" xfId="6614" xr:uid="{A8A11B46-AED7-40FF-B50F-923738590039}"/>
    <cellStyle name="Moneda 2 12" xfId="2654" xr:uid="{75257652-9909-41E0-885E-E2E7041D12C2}"/>
    <cellStyle name="Moneda 2 12 2" xfId="7934" xr:uid="{D677AB7B-1AC4-4B18-9975-66CF6CB53DB9}"/>
    <cellStyle name="Moneda 2 13" xfId="5294" xr:uid="{6E66A092-FD60-490F-AA2E-D05235C29540}"/>
    <cellStyle name="Moneda 2 2" xfId="11" xr:uid="{DC5A5D34-55C3-4CD1-AA34-ACF8595764E0}"/>
    <cellStyle name="Moneda 2 2 10" xfId="1336" xr:uid="{BBC2B0C5-009B-4E12-9556-FC2001D31C5F}"/>
    <cellStyle name="Moneda 2 2 10 2" xfId="3977" xr:uid="{8E013DE8-AAD4-42C2-8415-4E1AE9337A65}"/>
    <cellStyle name="Moneda 2 2 10 2 2" xfId="9257" xr:uid="{CBAFBFC1-6826-48EA-AAC7-03953F528BC0}"/>
    <cellStyle name="Moneda 2 2 10 3" xfId="6617" xr:uid="{9F25C9C6-18CF-4033-A5D4-0116EF58F6F7}"/>
    <cellStyle name="Moneda 2 2 11" xfId="2657" xr:uid="{22FA5580-D531-4449-8AF2-B30E69F8E11F}"/>
    <cellStyle name="Moneda 2 2 11 2" xfId="7937" xr:uid="{F3E15968-0C43-438F-B17F-81881215C14C}"/>
    <cellStyle name="Moneda 2 2 12" xfId="5297" xr:uid="{59CBC461-22A1-4935-9B3A-7A9C48DE37B1}"/>
    <cellStyle name="Moneda 2 2 2" xfId="19" xr:uid="{A0EC4B11-C8C8-4400-A9D9-5AFAFFA8D1AE}"/>
    <cellStyle name="Moneda 2 2 2 10" xfId="5304" xr:uid="{B17D1048-0FE0-4BB2-8FB9-8EF435707345}"/>
    <cellStyle name="Moneda 2 2 2 2" xfId="43" xr:uid="{617DE076-C34A-462D-9BF6-9E626FC10575}"/>
    <cellStyle name="Moneda 2 2 2 2 2" xfId="94" xr:uid="{D67176AD-1224-4834-B51D-8D9D52691896}"/>
    <cellStyle name="Moneda 2 2 2 2 2 2" xfId="206" xr:uid="{EBE407A7-3099-4495-98B2-03A8745D3803}"/>
    <cellStyle name="Moneda 2 2 2 2 2 2 2" xfId="536" xr:uid="{3CAFD9A5-0780-4320-95C0-FC0BA981F1C8}"/>
    <cellStyle name="Moneda 2 2 2 2 2 2 2 2" xfId="1196" xr:uid="{26FC0224-DF7D-4101-AA02-7523848DCCF3}"/>
    <cellStyle name="Moneda 2 2 2 2 2 2 2 2 2" xfId="2517" xr:uid="{79AA6F83-B91E-456A-A62E-E758C3B9C61E}"/>
    <cellStyle name="Moneda 2 2 2 2 2 2 2 2 2 2" xfId="5158" xr:uid="{7DA0C42F-58BD-4945-A212-D08650538E8D}"/>
    <cellStyle name="Moneda 2 2 2 2 2 2 2 2 2 2 2" xfId="10438" xr:uid="{353BFF0D-6C8F-452C-9271-4719635F96FA}"/>
    <cellStyle name="Moneda 2 2 2 2 2 2 2 2 2 3" xfId="7798" xr:uid="{011FF886-79BB-4743-BB38-85E28243C00B}"/>
    <cellStyle name="Moneda 2 2 2 2 2 2 2 2 3" xfId="3838" xr:uid="{19682869-C437-446E-904F-CA9431675046}"/>
    <cellStyle name="Moneda 2 2 2 2 2 2 2 2 3 2" xfId="9118" xr:uid="{B8963937-EBD3-4F36-8F43-1FAC5DF9CB03}"/>
    <cellStyle name="Moneda 2 2 2 2 2 2 2 2 4" xfId="6478" xr:uid="{1D0F18C4-DC15-4EE1-A7AC-8C1C7D12977A}"/>
    <cellStyle name="Moneda 2 2 2 2 2 2 2 3" xfId="1857" xr:uid="{4EDE2454-E755-44DD-A1AB-B7B95CAA88C3}"/>
    <cellStyle name="Moneda 2 2 2 2 2 2 2 3 2" xfId="4498" xr:uid="{52309C80-8D3A-4549-B2F7-76D041832B12}"/>
    <cellStyle name="Moneda 2 2 2 2 2 2 2 3 2 2" xfId="9778" xr:uid="{DD0AA933-CD6E-456E-AD4D-8C21590A7B2A}"/>
    <cellStyle name="Moneda 2 2 2 2 2 2 2 3 3" xfId="7138" xr:uid="{819B8DFB-FEE4-4C06-8C56-1FEAC10E2242}"/>
    <cellStyle name="Moneda 2 2 2 2 2 2 2 4" xfId="3178" xr:uid="{D1704E9C-B3FF-4F05-A1FF-F7921F9B3D2B}"/>
    <cellStyle name="Moneda 2 2 2 2 2 2 2 4 2" xfId="8458" xr:uid="{63F1A343-7B03-40D4-90DF-775FCF2BA869}"/>
    <cellStyle name="Moneda 2 2 2 2 2 2 2 5" xfId="5818" xr:uid="{23830E49-014B-4230-9976-6A82D08A0818}"/>
    <cellStyle name="Moneda 2 2 2 2 2 2 3" xfId="867" xr:uid="{385AD105-B243-4DC8-8D67-2ED464A4F04F}"/>
    <cellStyle name="Moneda 2 2 2 2 2 2 3 2" xfId="2188" xr:uid="{90FD726D-105C-4ED4-977C-7333E6B67AE9}"/>
    <cellStyle name="Moneda 2 2 2 2 2 2 3 2 2" xfId="4829" xr:uid="{3BA610E7-B21B-4134-BAC5-BF650C25AA31}"/>
    <cellStyle name="Moneda 2 2 2 2 2 2 3 2 2 2" xfId="10109" xr:uid="{57CF3F2D-F3E5-4531-939B-D83C74420446}"/>
    <cellStyle name="Moneda 2 2 2 2 2 2 3 2 3" xfId="7469" xr:uid="{103C0715-5793-4151-9EB1-1B69019BFD1A}"/>
    <cellStyle name="Moneda 2 2 2 2 2 2 3 3" xfId="3509" xr:uid="{66749E58-105B-46E8-BCB1-7621749AA65D}"/>
    <cellStyle name="Moneda 2 2 2 2 2 2 3 3 2" xfId="8789" xr:uid="{881DFB03-EBC5-4BBF-9778-D7E15A22F3C8}"/>
    <cellStyle name="Moneda 2 2 2 2 2 2 3 4" xfId="6149" xr:uid="{48924F86-5DAA-4422-9EF0-1CB8260DE09D}"/>
    <cellStyle name="Moneda 2 2 2 2 2 2 4" xfId="1528" xr:uid="{8762FAA0-AD2C-49E0-A61D-EA093074993D}"/>
    <cellStyle name="Moneda 2 2 2 2 2 2 4 2" xfId="4169" xr:uid="{CD1FD930-AE1E-40BD-B9F8-EC8BAE4BB403}"/>
    <cellStyle name="Moneda 2 2 2 2 2 2 4 2 2" xfId="9449" xr:uid="{153716C6-7400-4CCF-9361-E01711632B2D}"/>
    <cellStyle name="Moneda 2 2 2 2 2 2 4 3" xfId="6809" xr:uid="{22BCC438-FCE2-40B8-A79B-98A230D7F5E7}"/>
    <cellStyle name="Moneda 2 2 2 2 2 2 5" xfId="2849" xr:uid="{240D929A-5305-4AF9-848F-F3922F267CC8}"/>
    <cellStyle name="Moneda 2 2 2 2 2 2 5 2" xfId="8129" xr:uid="{0BDD7113-1844-4123-992E-30B61BE75B9B}"/>
    <cellStyle name="Moneda 2 2 2 2 2 2 6" xfId="5489" xr:uid="{75D30A74-3F2D-4282-A24D-18D483799A6A}"/>
    <cellStyle name="Moneda 2 2 2 2 2 3" xfId="316" xr:uid="{F80446B9-E515-4026-8447-BAAEFED94FA2}"/>
    <cellStyle name="Moneda 2 2 2 2 2 3 2" xfId="646" xr:uid="{2F7892FE-E669-46F7-A8FA-509E8DAFCCA9}"/>
    <cellStyle name="Moneda 2 2 2 2 2 3 2 2" xfId="1306" xr:uid="{BAD96348-B438-41C5-90E7-D866A16BAAF0}"/>
    <cellStyle name="Moneda 2 2 2 2 2 3 2 2 2" xfId="2627" xr:uid="{B7E9F0D2-52D5-47B7-8722-2A92804F1CEE}"/>
    <cellStyle name="Moneda 2 2 2 2 2 3 2 2 2 2" xfId="5268" xr:uid="{D393D0AA-1339-42B8-906B-8BFFC3F0CBE0}"/>
    <cellStyle name="Moneda 2 2 2 2 2 3 2 2 2 2 2" xfId="10548" xr:uid="{AC11BC59-B4EE-45C6-9AD5-3F823226D551}"/>
    <cellStyle name="Moneda 2 2 2 2 2 3 2 2 2 3" xfId="7908" xr:uid="{D174B7B8-2881-4B9D-8B08-5BAF492621ED}"/>
    <cellStyle name="Moneda 2 2 2 2 2 3 2 2 3" xfId="3948" xr:uid="{7AF0EC0A-4C22-4AA8-A8CB-504CD7A3B295}"/>
    <cellStyle name="Moneda 2 2 2 2 2 3 2 2 3 2" xfId="9228" xr:uid="{C15F13D8-B384-4FA0-96A5-943BD3145969}"/>
    <cellStyle name="Moneda 2 2 2 2 2 3 2 2 4" xfId="6588" xr:uid="{5875DECF-D8BC-4914-AE3A-34C17779806A}"/>
    <cellStyle name="Moneda 2 2 2 2 2 3 2 3" xfId="1967" xr:uid="{DC4C976C-480F-471D-B86E-755A0EEAACE8}"/>
    <cellStyle name="Moneda 2 2 2 2 2 3 2 3 2" xfId="4608" xr:uid="{DFE5D7AF-8F0C-4FDC-BB23-257889232BEF}"/>
    <cellStyle name="Moneda 2 2 2 2 2 3 2 3 2 2" xfId="9888" xr:uid="{F9563D27-7372-4103-BDD0-7926211EEF04}"/>
    <cellStyle name="Moneda 2 2 2 2 2 3 2 3 3" xfId="7248" xr:uid="{58F07D84-1450-488C-A012-A6B9CAA29961}"/>
    <cellStyle name="Moneda 2 2 2 2 2 3 2 4" xfId="3288" xr:uid="{860DD388-3ACC-4D74-AC27-657474FFFA68}"/>
    <cellStyle name="Moneda 2 2 2 2 2 3 2 4 2" xfId="8568" xr:uid="{2F3AAA55-6859-413D-9E53-3DA6D42053AE}"/>
    <cellStyle name="Moneda 2 2 2 2 2 3 2 5" xfId="5928" xr:uid="{E954C9D8-500E-4D9A-B961-D8E0A420BC16}"/>
    <cellStyle name="Moneda 2 2 2 2 2 3 3" xfId="977" xr:uid="{9A9F3DB2-E3D3-4BEE-AD6E-0444F7D31355}"/>
    <cellStyle name="Moneda 2 2 2 2 2 3 3 2" xfId="2298" xr:uid="{1B46A772-97D5-4A40-9251-8E75E9D5D244}"/>
    <cellStyle name="Moneda 2 2 2 2 2 3 3 2 2" xfId="4939" xr:uid="{4947E57B-E966-419C-AB1D-9EDC1F37B8F7}"/>
    <cellStyle name="Moneda 2 2 2 2 2 3 3 2 2 2" xfId="10219" xr:uid="{4358B229-5D5A-41D8-98FF-E6E53A749DCE}"/>
    <cellStyle name="Moneda 2 2 2 2 2 3 3 2 3" xfId="7579" xr:uid="{4D2A2534-CCCB-42AE-8CDF-EFDC747579D2}"/>
    <cellStyle name="Moneda 2 2 2 2 2 3 3 3" xfId="3619" xr:uid="{CCDB2198-BCF4-44EA-818D-8A465877ECEA}"/>
    <cellStyle name="Moneda 2 2 2 2 2 3 3 3 2" xfId="8899" xr:uid="{B9B18AB9-98FF-413F-B4ED-A3CE7E924759}"/>
    <cellStyle name="Moneda 2 2 2 2 2 3 3 4" xfId="6259" xr:uid="{12365403-6F41-40B9-AD5F-AAD839A0313A}"/>
    <cellStyle name="Moneda 2 2 2 2 2 3 4" xfId="1638" xr:uid="{623A8074-5EDC-401A-9C23-B6ED994FDD91}"/>
    <cellStyle name="Moneda 2 2 2 2 2 3 4 2" xfId="4279" xr:uid="{F7E16DC8-313E-4F31-9D7F-A352DADDA630}"/>
    <cellStyle name="Moneda 2 2 2 2 2 3 4 2 2" xfId="9559" xr:uid="{5BBAA32C-9219-4876-90D0-2D8DDE466EBC}"/>
    <cellStyle name="Moneda 2 2 2 2 2 3 4 3" xfId="6919" xr:uid="{F51E9702-DD27-4992-A172-55C54666001B}"/>
    <cellStyle name="Moneda 2 2 2 2 2 3 5" xfId="2959" xr:uid="{37542D06-2896-43E7-B200-8BBFDBEDA6B9}"/>
    <cellStyle name="Moneda 2 2 2 2 2 3 5 2" xfId="8239" xr:uid="{F8F2B1DB-7187-449D-AFC6-6324EE744BF3}"/>
    <cellStyle name="Moneda 2 2 2 2 2 3 6" xfId="5599" xr:uid="{22C82076-55DE-4C97-A0B7-F957FCBBAAC4}"/>
    <cellStyle name="Moneda 2 2 2 2 2 4" xfId="425" xr:uid="{98CD39ED-A84E-4951-B40E-289A489B8219}"/>
    <cellStyle name="Moneda 2 2 2 2 2 4 2" xfId="1086" xr:uid="{D46DFA82-A673-476A-83A7-BE0C04F69D62}"/>
    <cellStyle name="Moneda 2 2 2 2 2 4 2 2" xfId="2407" xr:uid="{B3F07FA3-3672-48C7-9003-43B42C38A2B0}"/>
    <cellStyle name="Moneda 2 2 2 2 2 4 2 2 2" xfId="5048" xr:uid="{1C5B1B83-1A54-4BCA-BC0E-2EC11E3EF315}"/>
    <cellStyle name="Moneda 2 2 2 2 2 4 2 2 2 2" xfId="10328" xr:uid="{3D19F2C1-F7BA-498A-AF7A-E054546903BF}"/>
    <cellStyle name="Moneda 2 2 2 2 2 4 2 2 3" xfId="7688" xr:uid="{5B74477D-0367-4FFB-B1CB-89AF0B9722E1}"/>
    <cellStyle name="Moneda 2 2 2 2 2 4 2 3" xfId="3728" xr:uid="{1B32800E-D2DF-4723-8FAB-536FE6EB6597}"/>
    <cellStyle name="Moneda 2 2 2 2 2 4 2 3 2" xfId="9008" xr:uid="{95241160-78DC-4B63-BF42-FF8C4F127AFD}"/>
    <cellStyle name="Moneda 2 2 2 2 2 4 2 4" xfId="6368" xr:uid="{AC958DB1-D9BB-4781-8B23-9141113F5F3D}"/>
    <cellStyle name="Moneda 2 2 2 2 2 4 3" xfId="1747" xr:uid="{9A2F1BD4-1C0D-41AB-9350-3247004D4704}"/>
    <cellStyle name="Moneda 2 2 2 2 2 4 3 2" xfId="4388" xr:uid="{964FBC33-7B1F-4927-AA0B-E1AC88BE13A6}"/>
    <cellStyle name="Moneda 2 2 2 2 2 4 3 2 2" xfId="9668" xr:uid="{5C341C78-BFF9-4188-8044-33C649897FBB}"/>
    <cellStyle name="Moneda 2 2 2 2 2 4 3 3" xfId="7028" xr:uid="{8DC05D53-B8F8-4A86-A3D6-511327D606A9}"/>
    <cellStyle name="Moneda 2 2 2 2 2 4 4" xfId="3068" xr:uid="{D69A3C10-2D88-4BF7-9B75-F5149F74AE72}"/>
    <cellStyle name="Moneda 2 2 2 2 2 4 4 2" xfId="8348" xr:uid="{4FC47A3A-7931-42F1-8B5F-9D8B50074594}"/>
    <cellStyle name="Moneda 2 2 2 2 2 4 5" xfId="5708" xr:uid="{76E654DE-830E-43CD-922F-8BFD602D93A5}"/>
    <cellStyle name="Moneda 2 2 2 2 2 5" xfId="757" xr:uid="{F1E8CA5F-1210-4AC1-ADA4-C3A3BE876D1F}"/>
    <cellStyle name="Moneda 2 2 2 2 2 5 2" xfId="2078" xr:uid="{AD858628-7D2E-4947-AC4A-075D74950461}"/>
    <cellStyle name="Moneda 2 2 2 2 2 5 2 2" xfId="4719" xr:uid="{91CEDD4E-8ED5-439B-A3D2-C27FFB5D8B19}"/>
    <cellStyle name="Moneda 2 2 2 2 2 5 2 2 2" xfId="9999" xr:uid="{A7257ED7-F1BA-4393-901E-7C40CA08EEB6}"/>
    <cellStyle name="Moneda 2 2 2 2 2 5 2 3" xfId="7359" xr:uid="{5C9395C0-DF21-446E-9BF1-3B60413693BE}"/>
    <cellStyle name="Moneda 2 2 2 2 2 5 3" xfId="3399" xr:uid="{C193D4AF-7073-44AF-89DF-F734C1E9A1D9}"/>
    <cellStyle name="Moneda 2 2 2 2 2 5 3 2" xfId="8679" xr:uid="{37E385EF-3838-4703-A2DA-9B91E550E01B}"/>
    <cellStyle name="Moneda 2 2 2 2 2 5 4" xfId="6039" xr:uid="{35B9B4A5-640F-4852-8572-36673D7A66C3}"/>
    <cellStyle name="Moneda 2 2 2 2 2 6" xfId="1418" xr:uid="{6D2A4715-2A58-4FE4-8C44-A4AF19B1F9EE}"/>
    <cellStyle name="Moneda 2 2 2 2 2 6 2" xfId="4059" xr:uid="{55683BE2-08A3-407A-B7B5-C5B36AFA9AEC}"/>
    <cellStyle name="Moneda 2 2 2 2 2 6 2 2" xfId="9339" xr:uid="{D84C27AC-8871-46AB-910A-3F6F1571A1B9}"/>
    <cellStyle name="Moneda 2 2 2 2 2 6 3" xfId="6699" xr:uid="{8EB03900-9C35-4187-9A27-1133605DAF6B}"/>
    <cellStyle name="Moneda 2 2 2 2 2 7" xfId="2739" xr:uid="{D250488A-C3D3-4513-BDC1-5977AF77CF36}"/>
    <cellStyle name="Moneda 2 2 2 2 2 7 2" xfId="8019" xr:uid="{ED20CE2F-79CD-4924-961F-8D3374D5624E}"/>
    <cellStyle name="Moneda 2 2 2 2 2 8" xfId="5379" xr:uid="{E72E6041-6096-4CB2-8A67-E93185791C90}"/>
    <cellStyle name="Moneda 2 2 2 2 3" xfId="155" xr:uid="{CB93AE0B-C3D6-4656-8C6D-BA0A962FE488}"/>
    <cellStyle name="Moneda 2 2 2 2 3 2" xfId="485" xr:uid="{57EBC349-E42B-4A02-B2A1-AA494319B1F7}"/>
    <cellStyle name="Moneda 2 2 2 2 3 2 2" xfId="1145" xr:uid="{C1EBDD36-7E85-47DC-9BCC-E6E79D0A6D74}"/>
    <cellStyle name="Moneda 2 2 2 2 3 2 2 2" xfId="2466" xr:uid="{3B3C543D-FE1E-4626-8CB6-2A5E7466FE99}"/>
    <cellStyle name="Moneda 2 2 2 2 3 2 2 2 2" xfId="5107" xr:uid="{01655F40-85CE-417F-9098-E418B5829527}"/>
    <cellStyle name="Moneda 2 2 2 2 3 2 2 2 2 2" xfId="10387" xr:uid="{F72850FC-61CF-4410-ADAD-743DD43A26F8}"/>
    <cellStyle name="Moneda 2 2 2 2 3 2 2 2 3" xfId="7747" xr:uid="{B3768198-3605-4EAE-ACD4-88AC63564768}"/>
    <cellStyle name="Moneda 2 2 2 2 3 2 2 3" xfId="3787" xr:uid="{D0AA51BD-4278-4F25-B1D1-E115D7F462B0}"/>
    <cellStyle name="Moneda 2 2 2 2 3 2 2 3 2" xfId="9067" xr:uid="{9040A944-E110-4235-9006-D42B7D8646AB}"/>
    <cellStyle name="Moneda 2 2 2 2 3 2 2 4" xfId="6427" xr:uid="{40C703A4-A6A6-4DD6-A580-DE247069B011}"/>
    <cellStyle name="Moneda 2 2 2 2 3 2 3" xfId="1806" xr:uid="{5EDE6C6C-7CA0-4134-AE03-E5C46820EB57}"/>
    <cellStyle name="Moneda 2 2 2 2 3 2 3 2" xfId="4447" xr:uid="{C56A3851-61DD-4A86-9234-11718A255382}"/>
    <cellStyle name="Moneda 2 2 2 2 3 2 3 2 2" xfId="9727" xr:uid="{92EC299F-994E-4739-A969-AECBD0D4E47B}"/>
    <cellStyle name="Moneda 2 2 2 2 3 2 3 3" xfId="7087" xr:uid="{2EAF2793-BF4D-4BDD-A9A1-E75A49B31507}"/>
    <cellStyle name="Moneda 2 2 2 2 3 2 4" xfId="3127" xr:uid="{204CEDA0-6731-4222-9165-354C951762FB}"/>
    <cellStyle name="Moneda 2 2 2 2 3 2 4 2" xfId="8407" xr:uid="{3C8CB0C5-88B7-43FC-9912-3EEEFB10E5ED}"/>
    <cellStyle name="Moneda 2 2 2 2 3 2 5" xfId="5767" xr:uid="{5A07ABD8-D612-4A3D-A7B2-1C44B6A3D27C}"/>
    <cellStyle name="Moneda 2 2 2 2 3 3" xfId="816" xr:uid="{A9C2CB70-72FB-4100-881C-A20171AF457E}"/>
    <cellStyle name="Moneda 2 2 2 2 3 3 2" xfId="2137" xr:uid="{FACA4A46-2C34-4056-85A8-EF0A7496C02B}"/>
    <cellStyle name="Moneda 2 2 2 2 3 3 2 2" xfId="4778" xr:uid="{23C85D40-2F75-43FA-A23D-89B6E8AE98D7}"/>
    <cellStyle name="Moneda 2 2 2 2 3 3 2 2 2" xfId="10058" xr:uid="{45DBB37C-59F9-4CFB-8AEA-38757D4E7E66}"/>
    <cellStyle name="Moneda 2 2 2 2 3 3 2 3" xfId="7418" xr:uid="{17EF6175-273C-4118-9470-47DBC94A75DE}"/>
    <cellStyle name="Moneda 2 2 2 2 3 3 3" xfId="3458" xr:uid="{BA816C16-4B84-47C3-8F44-8C49193544D9}"/>
    <cellStyle name="Moneda 2 2 2 2 3 3 3 2" xfId="8738" xr:uid="{7DEE35E9-5938-4C76-9611-C79ED974B3C6}"/>
    <cellStyle name="Moneda 2 2 2 2 3 3 4" xfId="6098" xr:uid="{3964AE66-3DFB-455D-9D68-3EC533F6F07D}"/>
    <cellStyle name="Moneda 2 2 2 2 3 4" xfId="1477" xr:uid="{B4559D55-3C92-49D7-B676-A4926E5A9B85}"/>
    <cellStyle name="Moneda 2 2 2 2 3 4 2" xfId="4118" xr:uid="{19E21F34-ABE0-44F9-9803-94458E07EFC1}"/>
    <cellStyle name="Moneda 2 2 2 2 3 4 2 2" xfId="9398" xr:uid="{44200DA5-18D9-455A-8127-D378E15DE487}"/>
    <cellStyle name="Moneda 2 2 2 2 3 4 3" xfId="6758" xr:uid="{64032131-5003-4428-B595-0A99D32E367D}"/>
    <cellStyle name="Moneda 2 2 2 2 3 5" xfId="2798" xr:uid="{B042D568-56B4-47F1-A6C3-DB869A115593}"/>
    <cellStyle name="Moneda 2 2 2 2 3 5 2" xfId="8078" xr:uid="{34B60576-6FE4-4C58-9BC9-A93F1C9C2083}"/>
    <cellStyle name="Moneda 2 2 2 2 3 6" xfId="5438" xr:uid="{7A80D21B-2465-4F70-803E-5ABAD7D73467}"/>
    <cellStyle name="Moneda 2 2 2 2 4" xfId="265" xr:uid="{E5554698-20AA-48DE-B9F3-01228CA24B54}"/>
    <cellStyle name="Moneda 2 2 2 2 4 2" xfId="595" xr:uid="{8BD8A836-5E50-476F-82EF-5843C05284E2}"/>
    <cellStyle name="Moneda 2 2 2 2 4 2 2" xfId="1255" xr:uid="{E4BFA8C5-FC28-4304-A21D-56C2AF723A29}"/>
    <cellStyle name="Moneda 2 2 2 2 4 2 2 2" xfId="2576" xr:uid="{0E39FD8C-E410-4FF8-8082-645F527CD138}"/>
    <cellStyle name="Moneda 2 2 2 2 4 2 2 2 2" xfId="5217" xr:uid="{46149E0A-480C-4E59-9F3F-DBC2B363F2CF}"/>
    <cellStyle name="Moneda 2 2 2 2 4 2 2 2 2 2" xfId="10497" xr:uid="{599C7649-9596-4C1C-91ED-2D3968944DB6}"/>
    <cellStyle name="Moneda 2 2 2 2 4 2 2 2 3" xfId="7857" xr:uid="{3361556B-F0C6-43FA-B879-2C0DA87ADBDD}"/>
    <cellStyle name="Moneda 2 2 2 2 4 2 2 3" xfId="3897" xr:uid="{8B1D24FE-F4D7-4200-ACB9-A51CBA59A331}"/>
    <cellStyle name="Moneda 2 2 2 2 4 2 2 3 2" xfId="9177" xr:uid="{F56F1F3D-2212-4E27-8B17-2A189022F46F}"/>
    <cellStyle name="Moneda 2 2 2 2 4 2 2 4" xfId="6537" xr:uid="{D2B94E05-4E67-485B-A1D2-F17ADAEB32F5}"/>
    <cellStyle name="Moneda 2 2 2 2 4 2 3" xfId="1916" xr:uid="{4A903A34-19C0-4DE0-9840-A40DEA57B05F}"/>
    <cellStyle name="Moneda 2 2 2 2 4 2 3 2" xfId="4557" xr:uid="{195D9337-41EF-41A7-A240-452A55AD330B}"/>
    <cellStyle name="Moneda 2 2 2 2 4 2 3 2 2" xfId="9837" xr:uid="{031D42D9-5C5D-477E-9DD7-2C42AD5C3D41}"/>
    <cellStyle name="Moneda 2 2 2 2 4 2 3 3" xfId="7197" xr:uid="{E52E18BA-47A1-417F-A183-579127749DA2}"/>
    <cellStyle name="Moneda 2 2 2 2 4 2 4" xfId="3237" xr:uid="{B093825E-A8D0-47E3-A04F-DBF96921D3DB}"/>
    <cellStyle name="Moneda 2 2 2 2 4 2 4 2" xfId="8517" xr:uid="{B84E3F0E-55DD-4EB4-92A1-5C544BC449C4}"/>
    <cellStyle name="Moneda 2 2 2 2 4 2 5" xfId="5877" xr:uid="{205B354A-5D3E-4D7E-B121-4B3097EE6FFC}"/>
    <cellStyle name="Moneda 2 2 2 2 4 3" xfId="926" xr:uid="{ECA48ADD-EEC0-4A4D-8CCC-9BADBAC07395}"/>
    <cellStyle name="Moneda 2 2 2 2 4 3 2" xfId="2247" xr:uid="{3065098B-A77F-43CD-A593-AA7C52260235}"/>
    <cellStyle name="Moneda 2 2 2 2 4 3 2 2" xfId="4888" xr:uid="{9C526C29-C3EF-42A9-AF22-EB74394A6D9B}"/>
    <cellStyle name="Moneda 2 2 2 2 4 3 2 2 2" xfId="10168" xr:uid="{92551C83-9DF9-4F4A-8D5E-96D006DBC43F}"/>
    <cellStyle name="Moneda 2 2 2 2 4 3 2 3" xfId="7528" xr:uid="{16FD2AE0-B09E-4BC5-ACE3-AFF26834B8B9}"/>
    <cellStyle name="Moneda 2 2 2 2 4 3 3" xfId="3568" xr:uid="{6F558A01-BF0E-4B5A-9518-CFB1AF2D4BBA}"/>
    <cellStyle name="Moneda 2 2 2 2 4 3 3 2" xfId="8848" xr:uid="{590FE2AC-B947-4611-A408-A17FCF276F27}"/>
    <cellStyle name="Moneda 2 2 2 2 4 3 4" xfId="6208" xr:uid="{3CEABF79-E221-4C3E-A5F2-4B8C4AB0C8AC}"/>
    <cellStyle name="Moneda 2 2 2 2 4 4" xfId="1587" xr:uid="{EF066ADC-0B4C-4B2F-A272-ECB9D070B9E4}"/>
    <cellStyle name="Moneda 2 2 2 2 4 4 2" xfId="4228" xr:uid="{B13FB391-F438-4CAB-A2E3-CF79F7EF2AD7}"/>
    <cellStyle name="Moneda 2 2 2 2 4 4 2 2" xfId="9508" xr:uid="{A93D1486-0FAD-4991-B743-EB40ADA0A2EB}"/>
    <cellStyle name="Moneda 2 2 2 2 4 4 3" xfId="6868" xr:uid="{E830FD9F-A2F7-4A7B-A8BB-15639EC7F590}"/>
    <cellStyle name="Moneda 2 2 2 2 4 5" xfId="2908" xr:uid="{ADEF7A37-7EC7-46E0-A219-4BD6188CC296}"/>
    <cellStyle name="Moneda 2 2 2 2 4 5 2" xfId="8188" xr:uid="{4D0FF2CC-9278-45D2-97A4-778D6AA5DCCF}"/>
    <cellStyle name="Moneda 2 2 2 2 4 6" xfId="5548" xr:uid="{B3FE0F5F-031E-4BDB-9F4F-558143424B8E}"/>
    <cellStyle name="Moneda 2 2 2 2 5" xfId="374" xr:uid="{93A6D3AB-29B1-48A3-8810-2440494C6BBE}"/>
    <cellStyle name="Moneda 2 2 2 2 5 2" xfId="1035" xr:uid="{7661A723-7ACB-4E0A-B307-FF00C7A968FA}"/>
    <cellStyle name="Moneda 2 2 2 2 5 2 2" xfId="2356" xr:uid="{75C17D70-1D75-4717-9C1A-5CC66CBB851A}"/>
    <cellStyle name="Moneda 2 2 2 2 5 2 2 2" xfId="4997" xr:uid="{8FABF13F-656B-4FA9-B142-9753FF44A84B}"/>
    <cellStyle name="Moneda 2 2 2 2 5 2 2 2 2" xfId="10277" xr:uid="{488286B2-437E-432E-915F-BCEDCFCAD9B7}"/>
    <cellStyle name="Moneda 2 2 2 2 5 2 2 3" xfId="7637" xr:uid="{8F6434D7-FE9A-4413-A52C-E4A2D5ADA6C0}"/>
    <cellStyle name="Moneda 2 2 2 2 5 2 3" xfId="3677" xr:uid="{BCDD94C8-1239-45E6-8863-AA6C6B6A99FB}"/>
    <cellStyle name="Moneda 2 2 2 2 5 2 3 2" xfId="8957" xr:uid="{34D6FA54-ADE9-4031-A63C-CC06948863C6}"/>
    <cellStyle name="Moneda 2 2 2 2 5 2 4" xfId="6317" xr:uid="{13DC2A02-027D-4124-ABEB-B88D5DFE2023}"/>
    <cellStyle name="Moneda 2 2 2 2 5 3" xfId="1696" xr:uid="{040E469F-87BD-4204-8AF9-7B034E8355DD}"/>
    <cellStyle name="Moneda 2 2 2 2 5 3 2" xfId="4337" xr:uid="{ABA0CB85-BF54-4CF4-BFE6-BEF998BC75F7}"/>
    <cellStyle name="Moneda 2 2 2 2 5 3 2 2" xfId="9617" xr:uid="{6EBF2C82-7AAD-4F4D-8202-40E6F20406C2}"/>
    <cellStyle name="Moneda 2 2 2 2 5 3 3" xfId="6977" xr:uid="{ACA270CF-A228-46F2-BE04-61B550DAD69F}"/>
    <cellStyle name="Moneda 2 2 2 2 5 4" xfId="3017" xr:uid="{0249E4BD-C92C-41E9-BF41-0C79F50FA1A2}"/>
    <cellStyle name="Moneda 2 2 2 2 5 4 2" xfId="8297" xr:uid="{31C39054-DF70-45A5-A8C7-1257184091A6}"/>
    <cellStyle name="Moneda 2 2 2 2 5 5" xfId="5657" xr:uid="{D9687A33-5ED3-44F8-BEDD-5F16954D70E6}"/>
    <cellStyle name="Moneda 2 2 2 2 6" xfId="706" xr:uid="{4F054D83-DD96-4672-A4E6-5D863D03711A}"/>
    <cellStyle name="Moneda 2 2 2 2 6 2" xfId="2027" xr:uid="{4E5CBB2D-869E-403B-BDEF-9E4D8277B733}"/>
    <cellStyle name="Moneda 2 2 2 2 6 2 2" xfId="4668" xr:uid="{94E54CBE-00D5-4A78-B2CA-2B1152F2EAD4}"/>
    <cellStyle name="Moneda 2 2 2 2 6 2 2 2" xfId="9948" xr:uid="{8EED1939-CE6B-4790-A7A9-5D757C723CA8}"/>
    <cellStyle name="Moneda 2 2 2 2 6 2 3" xfId="7308" xr:uid="{73625641-D77A-49E7-BBFB-64B7EEE5BC8C}"/>
    <cellStyle name="Moneda 2 2 2 2 6 3" xfId="3348" xr:uid="{BD55388F-06DF-439C-ADFB-4D36E6265ED2}"/>
    <cellStyle name="Moneda 2 2 2 2 6 3 2" xfId="8628" xr:uid="{0C720F16-D77D-401D-8452-411693C415D2}"/>
    <cellStyle name="Moneda 2 2 2 2 6 4" xfId="5988" xr:uid="{BA4396AD-B6BB-467A-B584-D4CA9516B60C}"/>
    <cellStyle name="Moneda 2 2 2 2 7" xfId="1367" xr:uid="{A3563DD4-BDC2-418D-A71E-35802C6424B4}"/>
    <cellStyle name="Moneda 2 2 2 2 7 2" xfId="4008" xr:uid="{2071B4A0-94F9-4A48-AA51-92C62A09F009}"/>
    <cellStyle name="Moneda 2 2 2 2 7 2 2" xfId="9288" xr:uid="{26196DE7-5A6E-407E-ACEB-45D53AA755E6}"/>
    <cellStyle name="Moneda 2 2 2 2 7 3" xfId="6648" xr:uid="{EDF2B9B1-87EF-42D5-8EBA-11C35BFEE21E}"/>
    <cellStyle name="Moneda 2 2 2 2 8" xfId="2688" xr:uid="{6EC82FA2-649E-4584-995B-1B87D17092F6}"/>
    <cellStyle name="Moneda 2 2 2 2 8 2" xfId="7968" xr:uid="{DB7382A5-2580-4E81-945E-3A3A28DF8D37}"/>
    <cellStyle name="Moneda 2 2 2 2 9" xfId="5328" xr:uid="{3F61B5C4-2163-497F-9A1C-6CB8BD2F1894}"/>
    <cellStyle name="Moneda 2 2 2 3" xfId="70" xr:uid="{C2B35F5F-EAF4-4004-A66A-39F28B33219F}"/>
    <cellStyle name="Moneda 2 2 2 3 2" xfId="182" xr:uid="{43B832F7-A0EF-4727-A44A-AD40E1AFBB59}"/>
    <cellStyle name="Moneda 2 2 2 3 2 2" xfId="512" xr:uid="{3D76035A-75D2-4A13-A04D-1B264EDE021D}"/>
    <cellStyle name="Moneda 2 2 2 3 2 2 2" xfId="1172" xr:uid="{0A0E84E1-9A48-43B0-9C55-94CA7E13A1B1}"/>
    <cellStyle name="Moneda 2 2 2 3 2 2 2 2" xfId="2493" xr:uid="{AF680C80-DDA1-40F4-8D38-36213D1EA11A}"/>
    <cellStyle name="Moneda 2 2 2 3 2 2 2 2 2" xfId="5134" xr:uid="{CDD39873-E6AF-4E79-839A-951D992B31AD}"/>
    <cellStyle name="Moneda 2 2 2 3 2 2 2 2 2 2" xfId="10414" xr:uid="{558FB070-3EBF-4CFF-A4B0-F91507B0FF1D}"/>
    <cellStyle name="Moneda 2 2 2 3 2 2 2 2 3" xfId="7774" xr:uid="{61D5D9AB-6567-435A-99DB-E327E3F43082}"/>
    <cellStyle name="Moneda 2 2 2 3 2 2 2 3" xfId="3814" xr:uid="{A0751BF4-E59B-4A88-AE24-767216390364}"/>
    <cellStyle name="Moneda 2 2 2 3 2 2 2 3 2" xfId="9094" xr:uid="{21E5F3E7-D725-43C1-BC83-E5FC47AE0A1E}"/>
    <cellStyle name="Moneda 2 2 2 3 2 2 2 4" xfId="6454" xr:uid="{9973270C-1D49-4F75-9F84-8432E187414B}"/>
    <cellStyle name="Moneda 2 2 2 3 2 2 3" xfId="1833" xr:uid="{AF8A497F-6EE2-481E-9CB9-760FDF2A891D}"/>
    <cellStyle name="Moneda 2 2 2 3 2 2 3 2" xfId="4474" xr:uid="{88BEB8C0-951C-434B-845A-F45723539C94}"/>
    <cellStyle name="Moneda 2 2 2 3 2 2 3 2 2" xfId="9754" xr:uid="{FEF53446-9B61-495C-8716-622508B604FD}"/>
    <cellStyle name="Moneda 2 2 2 3 2 2 3 3" xfId="7114" xr:uid="{DE42E01C-08EB-4074-9710-E93D07710595}"/>
    <cellStyle name="Moneda 2 2 2 3 2 2 4" xfId="3154" xr:uid="{92B7F5B9-7D81-4C76-916E-A4A317A8B2E5}"/>
    <cellStyle name="Moneda 2 2 2 3 2 2 4 2" xfId="8434" xr:uid="{75999972-9BA9-444C-A7CE-E20CF89FBD9A}"/>
    <cellStyle name="Moneda 2 2 2 3 2 2 5" xfId="5794" xr:uid="{85DC1E92-79EE-4E5F-8A74-2B1DBAD3EAD0}"/>
    <cellStyle name="Moneda 2 2 2 3 2 3" xfId="843" xr:uid="{F6A2C5F7-97E5-4564-B39A-47CEC7402A3C}"/>
    <cellStyle name="Moneda 2 2 2 3 2 3 2" xfId="2164" xr:uid="{53CB414D-3999-4A9D-8C92-52D7F7B28502}"/>
    <cellStyle name="Moneda 2 2 2 3 2 3 2 2" xfId="4805" xr:uid="{7D6FD5A3-5837-4A1B-8503-B6B5E00E5F53}"/>
    <cellStyle name="Moneda 2 2 2 3 2 3 2 2 2" xfId="10085" xr:uid="{E494B456-A0F1-46D0-B298-EC796F8E3FB7}"/>
    <cellStyle name="Moneda 2 2 2 3 2 3 2 3" xfId="7445" xr:uid="{253F192D-0047-4551-BAA6-5C907210E11C}"/>
    <cellStyle name="Moneda 2 2 2 3 2 3 3" xfId="3485" xr:uid="{CE2E534D-2886-4DAB-82B8-8DF6937632A7}"/>
    <cellStyle name="Moneda 2 2 2 3 2 3 3 2" xfId="8765" xr:uid="{F22153C9-1EE2-4897-9995-87B137195E30}"/>
    <cellStyle name="Moneda 2 2 2 3 2 3 4" xfId="6125" xr:uid="{2191A292-CD8C-4E03-A5BD-342DFEB8D4A9}"/>
    <cellStyle name="Moneda 2 2 2 3 2 4" xfId="1504" xr:uid="{919D1888-3F0C-4B93-9E6C-E2ED7912EBD2}"/>
    <cellStyle name="Moneda 2 2 2 3 2 4 2" xfId="4145" xr:uid="{FCA70AC9-F89E-4CA4-AF1F-936978C2E9C7}"/>
    <cellStyle name="Moneda 2 2 2 3 2 4 2 2" xfId="9425" xr:uid="{F627DCBE-F3D8-4A1A-B23A-B15000FED9BA}"/>
    <cellStyle name="Moneda 2 2 2 3 2 4 3" xfId="6785" xr:uid="{5AB1DE7D-1669-4A68-9145-C01D6CBAF2A0}"/>
    <cellStyle name="Moneda 2 2 2 3 2 5" xfId="2825" xr:uid="{DD3624B4-44E9-41B4-AC8C-9BDA8FB07AF4}"/>
    <cellStyle name="Moneda 2 2 2 3 2 5 2" xfId="8105" xr:uid="{19282779-DA50-479A-9255-29ABBA6125C9}"/>
    <cellStyle name="Moneda 2 2 2 3 2 6" xfId="5465" xr:uid="{45F77F1D-298D-4AA2-A1E7-87E33F603D66}"/>
    <cellStyle name="Moneda 2 2 2 3 3" xfId="292" xr:uid="{BAFC6E1D-F483-4236-9453-2D24A33FAC56}"/>
    <cellStyle name="Moneda 2 2 2 3 3 2" xfId="622" xr:uid="{6E30FB1D-9439-4D81-B373-3E572A213A28}"/>
    <cellStyle name="Moneda 2 2 2 3 3 2 2" xfId="1282" xr:uid="{0CA21AEF-5E9C-463A-9381-E4C4982D3279}"/>
    <cellStyle name="Moneda 2 2 2 3 3 2 2 2" xfId="2603" xr:uid="{182A09DA-2AB3-4610-AE3C-7B1147132D21}"/>
    <cellStyle name="Moneda 2 2 2 3 3 2 2 2 2" xfId="5244" xr:uid="{7A141B7B-8A96-4990-BCB8-71913E660EAB}"/>
    <cellStyle name="Moneda 2 2 2 3 3 2 2 2 2 2" xfId="10524" xr:uid="{5F507224-4C44-45CB-8FCF-27A7D65BE78E}"/>
    <cellStyle name="Moneda 2 2 2 3 3 2 2 2 3" xfId="7884" xr:uid="{A9762E0E-B247-4950-A6B7-5FEA18B490C8}"/>
    <cellStyle name="Moneda 2 2 2 3 3 2 2 3" xfId="3924" xr:uid="{8AEB9F66-2556-4DBA-9342-6FEFE46781E4}"/>
    <cellStyle name="Moneda 2 2 2 3 3 2 2 3 2" xfId="9204" xr:uid="{A02FC691-597F-4F77-8914-15A92E485C6B}"/>
    <cellStyle name="Moneda 2 2 2 3 3 2 2 4" xfId="6564" xr:uid="{79F45ADF-4124-4AA1-AAC9-C511053152F4}"/>
    <cellStyle name="Moneda 2 2 2 3 3 2 3" xfId="1943" xr:uid="{0CABC7A4-9C27-4120-AAF3-635552C6DD42}"/>
    <cellStyle name="Moneda 2 2 2 3 3 2 3 2" xfId="4584" xr:uid="{7CA441B9-059A-44E5-BC62-5DC11C78A1A7}"/>
    <cellStyle name="Moneda 2 2 2 3 3 2 3 2 2" xfId="9864" xr:uid="{C42A0B77-2C09-464B-B40F-ECF3219949DE}"/>
    <cellStyle name="Moneda 2 2 2 3 3 2 3 3" xfId="7224" xr:uid="{DF85CFC4-E67E-4DAF-B0CE-5200CEE221AC}"/>
    <cellStyle name="Moneda 2 2 2 3 3 2 4" xfId="3264" xr:uid="{E1CEADA5-50B6-4E4F-AC8A-AD650AD5901E}"/>
    <cellStyle name="Moneda 2 2 2 3 3 2 4 2" xfId="8544" xr:uid="{44C9E2BF-3D94-43BF-B9F2-2ED155CCF4B0}"/>
    <cellStyle name="Moneda 2 2 2 3 3 2 5" xfId="5904" xr:uid="{7326490E-3A15-4990-A207-DADF6B8E92FE}"/>
    <cellStyle name="Moneda 2 2 2 3 3 3" xfId="953" xr:uid="{251E0933-24F0-4C1E-A53F-AA032D93CA2D}"/>
    <cellStyle name="Moneda 2 2 2 3 3 3 2" xfId="2274" xr:uid="{25657F0F-32A9-4E0A-859A-5E71C6B85AA8}"/>
    <cellStyle name="Moneda 2 2 2 3 3 3 2 2" xfId="4915" xr:uid="{5658F35A-9FA1-4DB9-999A-9C2D01CC4B34}"/>
    <cellStyle name="Moneda 2 2 2 3 3 3 2 2 2" xfId="10195" xr:uid="{D61C4732-1354-4606-892C-BC31D445E18D}"/>
    <cellStyle name="Moneda 2 2 2 3 3 3 2 3" xfId="7555" xr:uid="{51EEADC3-2BF7-4F12-9BF8-0F27B2339A9D}"/>
    <cellStyle name="Moneda 2 2 2 3 3 3 3" xfId="3595" xr:uid="{3BAD2ECB-BB98-4BAB-82FC-60C16018DE54}"/>
    <cellStyle name="Moneda 2 2 2 3 3 3 3 2" xfId="8875" xr:uid="{D6884808-6F6B-42E1-A7B5-ABF097764025}"/>
    <cellStyle name="Moneda 2 2 2 3 3 3 4" xfId="6235" xr:uid="{9D5AFF17-2987-427B-8F17-03B16880362A}"/>
    <cellStyle name="Moneda 2 2 2 3 3 4" xfId="1614" xr:uid="{EA2177C6-ED58-4E95-9097-FCEEED9AF114}"/>
    <cellStyle name="Moneda 2 2 2 3 3 4 2" xfId="4255" xr:uid="{54F21FBD-4916-4609-ABB6-0906560FA642}"/>
    <cellStyle name="Moneda 2 2 2 3 3 4 2 2" xfId="9535" xr:uid="{B25EFDC3-FBFA-406C-B2FA-B948BF3C41F7}"/>
    <cellStyle name="Moneda 2 2 2 3 3 4 3" xfId="6895" xr:uid="{CF0012B2-D9D7-40B7-87D2-937344738356}"/>
    <cellStyle name="Moneda 2 2 2 3 3 5" xfId="2935" xr:uid="{B77BED86-152F-4525-AED6-0A4C9D98DB6F}"/>
    <cellStyle name="Moneda 2 2 2 3 3 5 2" xfId="8215" xr:uid="{0DEC9D75-093F-44C6-BED3-B75B5DCECD40}"/>
    <cellStyle name="Moneda 2 2 2 3 3 6" xfId="5575" xr:uid="{17649EA0-0751-44F8-A58F-4883E1276F79}"/>
    <cellStyle name="Moneda 2 2 2 3 4" xfId="401" xr:uid="{FDE37D01-947C-4417-866D-5263E5321FF7}"/>
    <cellStyle name="Moneda 2 2 2 3 4 2" xfId="1062" xr:uid="{C6AC4F1E-F6C1-4A33-8936-1C99DB88C770}"/>
    <cellStyle name="Moneda 2 2 2 3 4 2 2" xfId="2383" xr:uid="{C33501A0-86D7-419C-BEAD-2B478215EB68}"/>
    <cellStyle name="Moneda 2 2 2 3 4 2 2 2" xfId="5024" xr:uid="{8A6E0A37-AE40-4858-B9D6-10872AA44315}"/>
    <cellStyle name="Moneda 2 2 2 3 4 2 2 2 2" xfId="10304" xr:uid="{8759CD68-F18A-4FD3-BDE1-16E53DDAF8D9}"/>
    <cellStyle name="Moneda 2 2 2 3 4 2 2 3" xfId="7664" xr:uid="{E9C6E9BF-0858-4AD3-BC17-1EB291C8CCA7}"/>
    <cellStyle name="Moneda 2 2 2 3 4 2 3" xfId="3704" xr:uid="{E37F5AA1-375A-45A8-BD10-847D30E1C086}"/>
    <cellStyle name="Moneda 2 2 2 3 4 2 3 2" xfId="8984" xr:uid="{0A55B3A6-9C31-4FFE-BFF5-68AC4EB26434}"/>
    <cellStyle name="Moneda 2 2 2 3 4 2 4" xfId="6344" xr:uid="{3D18BC51-17D9-432D-AEB9-E6B1AFAD7A91}"/>
    <cellStyle name="Moneda 2 2 2 3 4 3" xfId="1723" xr:uid="{5A451C47-139F-467A-B214-A8DC55276886}"/>
    <cellStyle name="Moneda 2 2 2 3 4 3 2" xfId="4364" xr:uid="{B08F4324-F8FF-4266-A03C-8C845B6736FE}"/>
    <cellStyle name="Moneda 2 2 2 3 4 3 2 2" xfId="9644" xr:uid="{D1B72336-0121-4C95-A438-C3CECB2CAF2C}"/>
    <cellStyle name="Moneda 2 2 2 3 4 3 3" xfId="7004" xr:uid="{C89D1AA7-58F5-4A01-B4FD-5608D1FCC784}"/>
    <cellStyle name="Moneda 2 2 2 3 4 4" xfId="3044" xr:uid="{7BE9F889-5883-4ECE-91F0-F53A705A2F2A}"/>
    <cellStyle name="Moneda 2 2 2 3 4 4 2" xfId="8324" xr:uid="{5FDF02EB-4973-4591-9BBB-6E0EEFA391B1}"/>
    <cellStyle name="Moneda 2 2 2 3 4 5" xfId="5684" xr:uid="{6B2BF4D1-B698-4FD0-A2A2-4D0826EA3FD8}"/>
    <cellStyle name="Moneda 2 2 2 3 5" xfId="733" xr:uid="{C7F6F605-431B-46AC-82CF-4E44F7C1C34E}"/>
    <cellStyle name="Moneda 2 2 2 3 5 2" xfId="2054" xr:uid="{FC06AD88-110A-435F-BF42-54099A9195B3}"/>
    <cellStyle name="Moneda 2 2 2 3 5 2 2" xfId="4695" xr:uid="{3CD44A90-B191-4D8A-9D3A-F1FB8AB5D137}"/>
    <cellStyle name="Moneda 2 2 2 3 5 2 2 2" xfId="9975" xr:uid="{4F9278E3-6C65-4551-A188-C95C888C3BFA}"/>
    <cellStyle name="Moneda 2 2 2 3 5 2 3" xfId="7335" xr:uid="{0611259E-309F-403F-BAC9-FA9CBD36DE63}"/>
    <cellStyle name="Moneda 2 2 2 3 5 3" xfId="3375" xr:uid="{2EA19C1D-285A-43C1-AFE1-81D484697C26}"/>
    <cellStyle name="Moneda 2 2 2 3 5 3 2" xfId="8655" xr:uid="{5DBEBA5A-CBA3-49D1-BED3-3FE1B67F1871}"/>
    <cellStyle name="Moneda 2 2 2 3 5 4" xfId="6015" xr:uid="{BA3DD08C-3937-4C3B-B177-F4FC2DB3AA1B}"/>
    <cellStyle name="Moneda 2 2 2 3 6" xfId="1394" xr:uid="{FB5844B8-1072-49C1-ACCB-5F69EA06246B}"/>
    <cellStyle name="Moneda 2 2 2 3 6 2" xfId="4035" xr:uid="{9B2C7D9A-EA5E-4A96-8AB0-F9B0B82D633F}"/>
    <cellStyle name="Moneda 2 2 2 3 6 2 2" xfId="9315" xr:uid="{B583276D-CEF6-47F0-B5F0-0BEAA13274BC}"/>
    <cellStyle name="Moneda 2 2 2 3 6 3" xfId="6675" xr:uid="{91C70952-4A38-4A82-A63A-BBE406DB8987}"/>
    <cellStyle name="Moneda 2 2 2 3 7" xfId="2715" xr:uid="{7F8E346C-1344-473C-B6AB-020F568C1AAC}"/>
    <cellStyle name="Moneda 2 2 2 3 7 2" xfId="7995" xr:uid="{623D8B02-330C-4C4A-8028-9B2D87BDF142}"/>
    <cellStyle name="Moneda 2 2 2 3 8" xfId="5355" xr:uid="{C1000665-5F47-4814-A997-4C0C6524F6D7}"/>
    <cellStyle name="Moneda 2 2 2 4" xfId="131" xr:uid="{0BBC62D4-B0C9-47D8-B6EA-34E1582DC67B}"/>
    <cellStyle name="Moneda 2 2 2 4 2" xfId="461" xr:uid="{E0A82696-FF73-479C-B22E-73B5A3449A80}"/>
    <cellStyle name="Moneda 2 2 2 4 2 2" xfId="1121" xr:uid="{0BF29F0E-96F7-45E4-90BC-D3CEB2B569F0}"/>
    <cellStyle name="Moneda 2 2 2 4 2 2 2" xfId="2442" xr:uid="{267E698D-A882-406D-A720-CDEB09C79655}"/>
    <cellStyle name="Moneda 2 2 2 4 2 2 2 2" xfId="5083" xr:uid="{3355CB0C-D015-4258-A68E-CB53DF6D1CF8}"/>
    <cellStyle name="Moneda 2 2 2 4 2 2 2 2 2" xfId="10363" xr:uid="{4676D2DA-8C9F-4999-9296-D2FC69E9AA7F}"/>
    <cellStyle name="Moneda 2 2 2 4 2 2 2 3" xfId="7723" xr:uid="{2E5947EF-7D13-4F86-AD55-CC803D5B97F2}"/>
    <cellStyle name="Moneda 2 2 2 4 2 2 3" xfId="3763" xr:uid="{4BE81BBB-9336-4DF7-B10D-DDE775D03AD9}"/>
    <cellStyle name="Moneda 2 2 2 4 2 2 3 2" xfId="9043" xr:uid="{C702B2BA-B72E-4A9D-98C4-EAD1448D451E}"/>
    <cellStyle name="Moneda 2 2 2 4 2 2 4" xfId="6403" xr:uid="{2FB64200-F9C8-49DF-A91C-0E4A15E581EA}"/>
    <cellStyle name="Moneda 2 2 2 4 2 3" xfId="1782" xr:uid="{3083EC19-4BB5-4CCD-BBFC-7447CA4151F3}"/>
    <cellStyle name="Moneda 2 2 2 4 2 3 2" xfId="4423" xr:uid="{D6BD41FC-517F-4967-8045-DBBE147C4274}"/>
    <cellStyle name="Moneda 2 2 2 4 2 3 2 2" xfId="9703" xr:uid="{5E8F3BE8-AF19-490E-AA83-6631DD4A1BCE}"/>
    <cellStyle name="Moneda 2 2 2 4 2 3 3" xfId="7063" xr:uid="{76817943-2E36-4FD9-A2D2-7FCFF38191F3}"/>
    <cellStyle name="Moneda 2 2 2 4 2 4" xfId="3103" xr:uid="{7894229C-8B5A-432B-B46C-28E9F6B7B521}"/>
    <cellStyle name="Moneda 2 2 2 4 2 4 2" xfId="8383" xr:uid="{4E9B8D8C-F4BC-4FE8-BABE-F60884548C1C}"/>
    <cellStyle name="Moneda 2 2 2 4 2 5" xfId="5743" xr:uid="{CA10805E-89EF-4483-B8C4-F6F5CC22A1E3}"/>
    <cellStyle name="Moneda 2 2 2 4 3" xfId="792" xr:uid="{69E20EF1-1206-47F7-B8BB-20A2EC42546D}"/>
    <cellStyle name="Moneda 2 2 2 4 3 2" xfId="2113" xr:uid="{3022AF5F-9E0C-4E6E-A534-AB8708E492E3}"/>
    <cellStyle name="Moneda 2 2 2 4 3 2 2" xfId="4754" xr:uid="{47EC3E32-7A6C-46A2-A558-793C867F0B41}"/>
    <cellStyle name="Moneda 2 2 2 4 3 2 2 2" xfId="10034" xr:uid="{B2C6D418-B67B-4597-83A4-39B895FCE7D5}"/>
    <cellStyle name="Moneda 2 2 2 4 3 2 3" xfId="7394" xr:uid="{D7F99BF1-4F2A-4074-8E06-2ED2750CED6B}"/>
    <cellStyle name="Moneda 2 2 2 4 3 3" xfId="3434" xr:uid="{0CBBB66D-CE67-4CC9-9B12-5D1805C34021}"/>
    <cellStyle name="Moneda 2 2 2 4 3 3 2" xfId="8714" xr:uid="{E8F7C6A4-6FF2-4FD6-A2D4-C733B29F32BF}"/>
    <cellStyle name="Moneda 2 2 2 4 3 4" xfId="6074" xr:uid="{14FA6E63-BD83-45A0-9EEF-C07A12C3C38D}"/>
    <cellStyle name="Moneda 2 2 2 4 4" xfId="1453" xr:uid="{98B21445-1941-44EA-8A5C-2F736AC128A1}"/>
    <cellStyle name="Moneda 2 2 2 4 4 2" xfId="4094" xr:uid="{964D6950-5A34-4518-96DB-E783CF99C076}"/>
    <cellStyle name="Moneda 2 2 2 4 4 2 2" xfId="9374" xr:uid="{A0229C42-0966-4A92-B862-AF6A2FBA881B}"/>
    <cellStyle name="Moneda 2 2 2 4 4 3" xfId="6734" xr:uid="{97F20CA5-7013-46A6-86BA-CE91B8D6129B}"/>
    <cellStyle name="Moneda 2 2 2 4 5" xfId="2774" xr:uid="{00EEE6A6-3C95-4F50-A2ED-E346310BF4FC}"/>
    <cellStyle name="Moneda 2 2 2 4 5 2" xfId="8054" xr:uid="{26534A8F-90C6-4B66-804F-1240265DA576}"/>
    <cellStyle name="Moneda 2 2 2 4 6" xfId="5414" xr:uid="{86596070-9488-4559-BB3F-AC6A01C09AEB}"/>
    <cellStyle name="Moneda 2 2 2 5" xfId="241" xr:uid="{7F9C5536-85DA-403B-A262-0FD71865289B}"/>
    <cellStyle name="Moneda 2 2 2 5 2" xfId="571" xr:uid="{229E676F-2D0C-4F73-9EF6-284C750CD431}"/>
    <cellStyle name="Moneda 2 2 2 5 2 2" xfId="1231" xr:uid="{490A701C-5F14-4845-BCC5-B96BC583E722}"/>
    <cellStyle name="Moneda 2 2 2 5 2 2 2" xfId="2552" xr:uid="{D2D4516E-70CA-48F6-92B2-3613E35EC678}"/>
    <cellStyle name="Moneda 2 2 2 5 2 2 2 2" xfId="5193" xr:uid="{FAFE7352-1DD5-407E-BEEE-0A1B12D916B3}"/>
    <cellStyle name="Moneda 2 2 2 5 2 2 2 2 2" xfId="10473" xr:uid="{7ADEBE82-2217-455D-AD3A-27A6C1A41038}"/>
    <cellStyle name="Moneda 2 2 2 5 2 2 2 3" xfId="7833" xr:uid="{DB75D9A8-FBC0-45C1-AC24-DE77B1188675}"/>
    <cellStyle name="Moneda 2 2 2 5 2 2 3" xfId="3873" xr:uid="{943037CB-1985-4B6A-9D7F-B9F2EB8D863D}"/>
    <cellStyle name="Moneda 2 2 2 5 2 2 3 2" xfId="9153" xr:uid="{4840CBBE-AD71-4B35-9216-5B6368FEBE17}"/>
    <cellStyle name="Moneda 2 2 2 5 2 2 4" xfId="6513" xr:uid="{FE04D300-EB1F-48A4-90E1-E3EDC26FE05B}"/>
    <cellStyle name="Moneda 2 2 2 5 2 3" xfId="1892" xr:uid="{BFC4EA0D-E857-4827-983E-518D1BB3AE8B}"/>
    <cellStyle name="Moneda 2 2 2 5 2 3 2" xfId="4533" xr:uid="{1420C2EF-F2FD-47C6-830E-1C876A710F63}"/>
    <cellStyle name="Moneda 2 2 2 5 2 3 2 2" xfId="9813" xr:uid="{0C0E3799-9D85-4130-A5F6-C5F35E9D4F43}"/>
    <cellStyle name="Moneda 2 2 2 5 2 3 3" xfId="7173" xr:uid="{80D780FF-285A-447E-8AE4-DC8B50A7F30C}"/>
    <cellStyle name="Moneda 2 2 2 5 2 4" xfId="3213" xr:uid="{E5574151-49BF-4697-8287-BB68AE809549}"/>
    <cellStyle name="Moneda 2 2 2 5 2 4 2" xfId="8493" xr:uid="{CE4FB370-53C8-4057-A420-BE15F418056E}"/>
    <cellStyle name="Moneda 2 2 2 5 2 5" xfId="5853" xr:uid="{E14656FB-774C-4987-9D11-BAB012A73F7A}"/>
    <cellStyle name="Moneda 2 2 2 5 3" xfId="902" xr:uid="{98546E0F-DFC6-40D3-B3F5-72797CDC7B65}"/>
    <cellStyle name="Moneda 2 2 2 5 3 2" xfId="2223" xr:uid="{B2FBCBCB-0E1E-4084-8261-BE7D315E0EDA}"/>
    <cellStyle name="Moneda 2 2 2 5 3 2 2" xfId="4864" xr:uid="{0B6683CA-6113-48A0-A19C-D9058E3AC636}"/>
    <cellStyle name="Moneda 2 2 2 5 3 2 2 2" xfId="10144" xr:uid="{948BABB8-B68B-4CF9-8BD1-2A4F70F27B33}"/>
    <cellStyle name="Moneda 2 2 2 5 3 2 3" xfId="7504" xr:uid="{12914EB9-C940-4E44-BED4-501C295FA4BF}"/>
    <cellStyle name="Moneda 2 2 2 5 3 3" xfId="3544" xr:uid="{DA2245D3-3CCB-4E73-BB8C-9EAE1C6EDFA8}"/>
    <cellStyle name="Moneda 2 2 2 5 3 3 2" xfId="8824" xr:uid="{DA878639-0FFB-4A72-A199-5B8636BD9435}"/>
    <cellStyle name="Moneda 2 2 2 5 3 4" xfId="6184" xr:uid="{DFE2D5EA-F680-4218-A64B-C840476BF643}"/>
    <cellStyle name="Moneda 2 2 2 5 4" xfId="1563" xr:uid="{8C278C93-D52A-4048-99EB-71DBC9C2A9A1}"/>
    <cellStyle name="Moneda 2 2 2 5 4 2" xfId="4204" xr:uid="{C0F1966C-72A7-4CE5-BEE5-E80DFDC29442}"/>
    <cellStyle name="Moneda 2 2 2 5 4 2 2" xfId="9484" xr:uid="{F586BFEA-2360-46A1-8C11-B63649227153}"/>
    <cellStyle name="Moneda 2 2 2 5 4 3" xfId="6844" xr:uid="{5BC77C31-66F0-4710-9E8F-96183BB9E308}"/>
    <cellStyle name="Moneda 2 2 2 5 5" xfId="2884" xr:uid="{B6EC7DF5-B075-4630-A8C6-62B409AB3318}"/>
    <cellStyle name="Moneda 2 2 2 5 5 2" xfId="8164" xr:uid="{4B3D1A1C-28C7-4E3F-B71E-51291899A465}"/>
    <cellStyle name="Moneda 2 2 2 5 6" xfId="5524" xr:uid="{A27F029B-5FB8-4DA7-9869-FB3337ED6076}"/>
    <cellStyle name="Moneda 2 2 2 6" xfId="350" xr:uid="{190B08A7-73B4-4CDC-B6AD-8DB7ED109E44}"/>
    <cellStyle name="Moneda 2 2 2 6 2" xfId="1011" xr:uid="{97AF0320-A71E-4BF2-9E81-A1F986A43959}"/>
    <cellStyle name="Moneda 2 2 2 6 2 2" xfId="2332" xr:uid="{3FD531D9-4576-496D-A74F-6999C70B3C2F}"/>
    <cellStyle name="Moneda 2 2 2 6 2 2 2" xfId="4973" xr:uid="{8A230FB5-1318-43D0-A338-3ECDED7363B4}"/>
    <cellStyle name="Moneda 2 2 2 6 2 2 2 2" xfId="10253" xr:uid="{A9CBA00F-86B8-46E5-B0B5-163D5776CBEA}"/>
    <cellStyle name="Moneda 2 2 2 6 2 2 3" xfId="7613" xr:uid="{18853DE5-A3A5-4228-AA87-4D580E4A8E2C}"/>
    <cellStyle name="Moneda 2 2 2 6 2 3" xfId="3653" xr:uid="{CE8A82F6-0695-4420-900B-A9189B42379B}"/>
    <cellStyle name="Moneda 2 2 2 6 2 3 2" xfId="8933" xr:uid="{9CB27DDE-9189-4251-9CDB-3FB1DA25AEB6}"/>
    <cellStyle name="Moneda 2 2 2 6 2 4" xfId="6293" xr:uid="{76F98014-C712-4591-B645-7555CE20E532}"/>
    <cellStyle name="Moneda 2 2 2 6 3" xfId="1672" xr:uid="{B7B44ECF-8D3E-409A-9A12-401FFF254996}"/>
    <cellStyle name="Moneda 2 2 2 6 3 2" xfId="4313" xr:uid="{01D50D3A-6322-4715-ABB4-2DB2CE0BBF80}"/>
    <cellStyle name="Moneda 2 2 2 6 3 2 2" xfId="9593" xr:uid="{7CCCB3D9-0D13-4EA4-B899-3487CFC456B7}"/>
    <cellStyle name="Moneda 2 2 2 6 3 3" xfId="6953" xr:uid="{84368B87-A96B-4962-9CB1-972D171E8DFE}"/>
    <cellStyle name="Moneda 2 2 2 6 4" xfId="2993" xr:uid="{642BAE27-192A-4A82-9A8D-17E9290FF66B}"/>
    <cellStyle name="Moneda 2 2 2 6 4 2" xfId="8273" xr:uid="{638409A2-766D-4A11-B721-855F04EB6E5A}"/>
    <cellStyle name="Moneda 2 2 2 6 5" xfId="5633" xr:uid="{BC05EBCE-22D4-4BD8-A497-9434806F9EE3}"/>
    <cellStyle name="Moneda 2 2 2 7" xfId="682" xr:uid="{84781E9E-7A72-4CFF-B1FA-0633C5952D12}"/>
    <cellStyle name="Moneda 2 2 2 7 2" xfId="2003" xr:uid="{09518F13-445E-4589-9BCA-1656085C73CA}"/>
    <cellStyle name="Moneda 2 2 2 7 2 2" xfId="4644" xr:uid="{95572EB2-FDC8-450D-9662-35CFA90710E4}"/>
    <cellStyle name="Moneda 2 2 2 7 2 2 2" xfId="9924" xr:uid="{90099282-4144-4FEA-84C9-05D4AAC18BE4}"/>
    <cellStyle name="Moneda 2 2 2 7 2 3" xfId="7284" xr:uid="{2FE25A6D-36D2-4382-986E-9EB3020C95D0}"/>
    <cellStyle name="Moneda 2 2 2 7 3" xfId="3324" xr:uid="{F83A8ACB-3D16-4725-BAD1-B02D8CAA4E84}"/>
    <cellStyle name="Moneda 2 2 2 7 3 2" xfId="8604" xr:uid="{C44E7442-4AFF-44D7-818D-AD4E80FB9751}"/>
    <cellStyle name="Moneda 2 2 2 7 4" xfId="5964" xr:uid="{9F6D9C58-BB4D-4389-90C4-37C5933675C7}"/>
    <cellStyle name="Moneda 2 2 2 8" xfId="1343" xr:uid="{98C8A0D6-18A4-441C-A409-966505D16AD5}"/>
    <cellStyle name="Moneda 2 2 2 8 2" xfId="3984" xr:uid="{B990EF81-D071-4EAB-8C73-FBA0AC7EFC72}"/>
    <cellStyle name="Moneda 2 2 2 8 2 2" xfId="9264" xr:uid="{7C07D51C-BB5B-4796-9201-11C4D97E0EBA}"/>
    <cellStyle name="Moneda 2 2 2 8 3" xfId="6624" xr:uid="{0098288F-4426-4489-8093-1A8AB0F22D79}"/>
    <cellStyle name="Moneda 2 2 2 9" xfId="2664" xr:uid="{AABE0C14-3F0F-4517-BA97-C5A14072827B}"/>
    <cellStyle name="Moneda 2 2 2 9 2" xfId="7944" xr:uid="{F4647BDC-9ACA-4EB1-8422-767B9F30F915}"/>
    <cellStyle name="Moneda 2 2 3" xfId="26" xr:uid="{C3F80EB9-E845-40B2-A10E-0D00CDAC2EBB}"/>
    <cellStyle name="Moneda 2 2 3 10" xfId="5311" xr:uid="{80F15AD3-865C-4A64-A5DA-DD349B1694C8}"/>
    <cellStyle name="Moneda 2 2 3 2" xfId="50" xr:uid="{D1E51F5A-75F6-45F1-B824-E159BB1E925E}"/>
    <cellStyle name="Moneda 2 2 3 2 2" xfId="101" xr:uid="{60D4AB9B-61C4-4A73-B0C5-513630129E01}"/>
    <cellStyle name="Moneda 2 2 3 2 2 2" xfId="213" xr:uid="{E15CA83D-3D23-4271-BBD4-441482800E8B}"/>
    <cellStyle name="Moneda 2 2 3 2 2 2 2" xfId="543" xr:uid="{7DAB8273-8305-4C35-BB63-D2752F31AF84}"/>
    <cellStyle name="Moneda 2 2 3 2 2 2 2 2" xfId="1203" xr:uid="{47548845-EB52-414E-B7D6-B574B6C5C27C}"/>
    <cellStyle name="Moneda 2 2 3 2 2 2 2 2 2" xfId="2524" xr:uid="{07FB6C48-9150-465F-89C9-1D771D03FB3C}"/>
    <cellStyle name="Moneda 2 2 3 2 2 2 2 2 2 2" xfId="5165" xr:uid="{C471C6F7-E0DC-4D4F-879E-04044CB7E5C1}"/>
    <cellStyle name="Moneda 2 2 3 2 2 2 2 2 2 2 2" xfId="10445" xr:uid="{A36DA1EC-0896-47EC-91B1-92C746AC9C13}"/>
    <cellStyle name="Moneda 2 2 3 2 2 2 2 2 2 3" xfId="7805" xr:uid="{1AB7F1B0-EC8D-4EFC-AD09-B6CAFB7827BE}"/>
    <cellStyle name="Moneda 2 2 3 2 2 2 2 2 3" xfId="3845" xr:uid="{33E9DBB7-F416-454B-9934-E977886BFF46}"/>
    <cellStyle name="Moneda 2 2 3 2 2 2 2 2 3 2" xfId="9125" xr:uid="{09AFD4D6-1741-4858-A910-78341FD1AB92}"/>
    <cellStyle name="Moneda 2 2 3 2 2 2 2 2 4" xfId="6485" xr:uid="{D6960B70-CE10-4CA0-A458-7C703F96370D}"/>
    <cellStyle name="Moneda 2 2 3 2 2 2 2 3" xfId="1864" xr:uid="{873E191B-77A3-4B97-8606-EA56677357E1}"/>
    <cellStyle name="Moneda 2 2 3 2 2 2 2 3 2" xfId="4505" xr:uid="{0B728310-5919-4A03-B8EB-703B0714D49D}"/>
    <cellStyle name="Moneda 2 2 3 2 2 2 2 3 2 2" xfId="9785" xr:uid="{49846920-DA3E-4E0C-9065-A79AC77E2858}"/>
    <cellStyle name="Moneda 2 2 3 2 2 2 2 3 3" xfId="7145" xr:uid="{28348DC4-0659-4718-B5A8-6EEA25254C3A}"/>
    <cellStyle name="Moneda 2 2 3 2 2 2 2 4" xfId="3185" xr:uid="{F0B22A52-5DE6-4AF9-B97A-B8926F15D52D}"/>
    <cellStyle name="Moneda 2 2 3 2 2 2 2 4 2" xfId="8465" xr:uid="{403266CD-4C1F-41F7-9796-0E2A7F5AF7C4}"/>
    <cellStyle name="Moneda 2 2 3 2 2 2 2 5" xfId="5825" xr:uid="{17778211-3E09-4446-B930-8DE4824587B3}"/>
    <cellStyle name="Moneda 2 2 3 2 2 2 3" xfId="874" xr:uid="{03784881-DB2F-4C5D-8EAC-03AB4328E512}"/>
    <cellStyle name="Moneda 2 2 3 2 2 2 3 2" xfId="2195" xr:uid="{4F080B73-AD26-41E8-A3DF-16AAD96AFB1D}"/>
    <cellStyle name="Moneda 2 2 3 2 2 2 3 2 2" xfId="4836" xr:uid="{E5EB6E1B-91AD-4B1C-B1D3-5690D1316026}"/>
    <cellStyle name="Moneda 2 2 3 2 2 2 3 2 2 2" xfId="10116" xr:uid="{FCC8EB7D-5679-4D8A-8239-B9DCFFEE9634}"/>
    <cellStyle name="Moneda 2 2 3 2 2 2 3 2 3" xfId="7476" xr:uid="{E60792C9-8E69-4CDA-BFFD-0DD8F01FD4D3}"/>
    <cellStyle name="Moneda 2 2 3 2 2 2 3 3" xfId="3516" xr:uid="{12328021-021D-48C1-AD0E-F6EEC047D0E0}"/>
    <cellStyle name="Moneda 2 2 3 2 2 2 3 3 2" xfId="8796" xr:uid="{8023991E-2900-4648-BCF0-CE53DC3C2AB0}"/>
    <cellStyle name="Moneda 2 2 3 2 2 2 3 4" xfId="6156" xr:uid="{87097999-250A-49EA-B64B-09DB2E95FD5B}"/>
    <cellStyle name="Moneda 2 2 3 2 2 2 4" xfId="1535" xr:uid="{BC037A18-5038-4F70-A831-B38A4D6AD41E}"/>
    <cellStyle name="Moneda 2 2 3 2 2 2 4 2" xfId="4176" xr:uid="{64A17728-9E76-4F27-92FA-0366258D473A}"/>
    <cellStyle name="Moneda 2 2 3 2 2 2 4 2 2" xfId="9456" xr:uid="{E3066DC5-4EFA-4E2C-A089-7BEC31DEEFFB}"/>
    <cellStyle name="Moneda 2 2 3 2 2 2 4 3" xfId="6816" xr:uid="{33F0D0F4-1B2A-47F5-BA20-341154ABF27A}"/>
    <cellStyle name="Moneda 2 2 3 2 2 2 5" xfId="2856" xr:uid="{32199CDF-1AF1-451C-A179-CD14EA531000}"/>
    <cellStyle name="Moneda 2 2 3 2 2 2 5 2" xfId="8136" xr:uid="{A51854E3-972D-4E4A-A20A-EA4577793041}"/>
    <cellStyle name="Moneda 2 2 3 2 2 2 6" xfId="5496" xr:uid="{A0EA2ED1-9D92-433E-8B06-7E25D63D0A72}"/>
    <cellStyle name="Moneda 2 2 3 2 2 3" xfId="323" xr:uid="{7A5E61CA-B9B4-412F-BED5-3BB4CB58F795}"/>
    <cellStyle name="Moneda 2 2 3 2 2 3 2" xfId="653" xr:uid="{1DB8EA5D-F91C-453F-9DAC-98F9E8F9884E}"/>
    <cellStyle name="Moneda 2 2 3 2 2 3 2 2" xfId="1313" xr:uid="{5A8915A9-EDD4-4AD8-A825-69D58D320B94}"/>
    <cellStyle name="Moneda 2 2 3 2 2 3 2 2 2" xfId="2634" xr:uid="{EEDE2B63-1D82-4918-9EE7-055919F9AF9E}"/>
    <cellStyle name="Moneda 2 2 3 2 2 3 2 2 2 2" xfId="5275" xr:uid="{419B202B-589C-4F6E-9844-DD5BD73A135F}"/>
    <cellStyle name="Moneda 2 2 3 2 2 3 2 2 2 2 2" xfId="10555" xr:uid="{006ECD5A-4966-4959-85D3-70411BE0370A}"/>
    <cellStyle name="Moneda 2 2 3 2 2 3 2 2 2 3" xfId="7915" xr:uid="{AD25F8F0-A78A-4FEB-9360-511F46D8DBF9}"/>
    <cellStyle name="Moneda 2 2 3 2 2 3 2 2 3" xfId="3955" xr:uid="{099CFA21-8CA5-44BA-9BD2-29EF310377C0}"/>
    <cellStyle name="Moneda 2 2 3 2 2 3 2 2 3 2" xfId="9235" xr:uid="{B293E0F9-CD8C-4AA2-80FF-A01F2F4547F2}"/>
    <cellStyle name="Moneda 2 2 3 2 2 3 2 2 4" xfId="6595" xr:uid="{59D57496-7336-4B44-B433-B35F11FD4214}"/>
    <cellStyle name="Moneda 2 2 3 2 2 3 2 3" xfId="1974" xr:uid="{311FC1A4-30EC-4E15-9B31-72474A1C4C12}"/>
    <cellStyle name="Moneda 2 2 3 2 2 3 2 3 2" xfId="4615" xr:uid="{3551879B-1507-492A-AF5C-DF4239386A4C}"/>
    <cellStyle name="Moneda 2 2 3 2 2 3 2 3 2 2" xfId="9895" xr:uid="{8B15E08F-1812-47B7-9DEC-D95F3DD0C563}"/>
    <cellStyle name="Moneda 2 2 3 2 2 3 2 3 3" xfId="7255" xr:uid="{F61E33B7-282A-46FA-9EBB-44B6BF851469}"/>
    <cellStyle name="Moneda 2 2 3 2 2 3 2 4" xfId="3295" xr:uid="{49496CDA-ED13-480E-A751-39316D813A69}"/>
    <cellStyle name="Moneda 2 2 3 2 2 3 2 4 2" xfId="8575" xr:uid="{5AD12014-C92D-4684-B122-ECC1BFFF39EA}"/>
    <cellStyle name="Moneda 2 2 3 2 2 3 2 5" xfId="5935" xr:uid="{D0E92CDC-FA52-4470-B4BD-740B1837C71F}"/>
    <cellStyle name="Moneda 2 2 3 2 2 3 3" xfId="984" xr:uid="{BC6D3243-9BFC-46D8-99F9-A6EA5C943993}"/>
    <cellStyle name="Moneda 2 2 3 2 2 3 3 2" xfId="2305" xr:uid="{2AC597A2-14DA-415E-9994-A4FD7F9EA710}"/>
    <cellStyle name="Moneda 2 2 3 2 2 3 3 2 2" xfId="4946" xr:uid="{AC5110D3-58A3-45CE-A0E1-9C1DE902B8EA}"/>
    <cellStyle name="Moneda 2 2 3 2 2 3 3 2 2 2" xfId="10226" xr:uid="{34ADFE59-AE4F-4030-8DA1-1763A261B20B}"/>
    <cellStyle name="Moneda 2 2 3 2 2 3 3 2 3" xfId="7586" xr:uid="{DA749166-1BA2-47B4-B777-0C8C63C5AEB3}"/>
    <cellStyle name="Moneda 2 2 3 2 2 3 3 3" xfId="3626" xr:uid="{B24DCE2C-3C91-4405-982F-E6FEB425B50A}"/>
    <cellStyle name="Moneda 2 2 3 2 2 3 3 3 2" xfId="8906" xr:uid="{E2589BF5-90CC-4AFB-B9B7-DC18E247AB7A}"/>
    <cellStyle name="Moneda 2 2 3 2 2 3 3 4" xfId="6266" xr:uid="{EBCDF789-C4A8-47C4-8F2D-208780884F79}"/>
    <cellStyle name="Moneda 2 2 3 2 2 3 4" xfId="1645" xr:uid="{ACA1AA52-F52A-40F9-97F3-0049F55C2923}"/>
    <cellStyle name="Moneda 2 2 3 2 2 3 4 2" xfId="4286" xr:uid="{8BCC2236-D291-497F-B794-6A4FFAE52CD2}"/>
    <cellStyle name="Moneda 2 2 3 2 2 3 4 2 2" xfId="9566" xr:uid="{0814341E-E374-423A-BAA3-5EB1B2C2381B}"/>
    <cellStyle name="Moneda 2 2 3 2 2 3 4 3" xfId="6926" xr:uid="{B5FEDACE-05D8-42B4-8A98-0C2B480D7100}"/>
    <cellStyle name="Moneda 2 2 3 2 2 3 5" xfId="2966" xr:uid="{5A265C5C-E0B0-45AE-99DD-A3B20325F84B}"/>
    <cellStyle name="Moneda 2 2 3 2 2 3 5 2" xfId="8246" xr:uid="{AADBCEE1-3D52-4438-B3BF-112C0D44BDB3}"/>
    <cellStyle name="Moneda 2 2 3 2 2 3 6" xfId="5606" xr:uid="{B9451EC3-8089-4697-B74C-E002407ADCAE}"/>
    <cellStyle name="Moneda 2 2 3 2 2 4" xfId="432" xr:uid="{FEB30FAE-52B0-47F1-B05C-E488C8BDB70F}"/>
    <cellStyle name="Moneda 2 2 3 2 2 4 2" xfId="1093" xr:uid="{EDC5B248-A3EB-46C0-B3AB-914BD3C58FB4}"/>
    <cellStyle name="Moneda 2 2 3 2 2 4 2 2" xfId="2414" xr:uid="{73E3A666-9035-4CB8-AAFE-61BF16B8D128}"/>
    <cellStyle name="Moneda 2 2 3 2 2 4 2 2 2" xfId="5055" xr:uid="{3F3FB8E7-FB22-4230-A50A-B7B94F1CD324}"/>
    <cellStyle name="Moneda 2 2 3 2 2 4 2 2 2 2" xfId="10335" xr:uid="{BEBBC778-A634-4C1F-9CB9-FF6D88A5E60E}"/>
    <cellStyle name="Moneda 2 2 3 2 2 4 2 2 3" xfId="7695" xr:uid="{592C8175-9EF1-4C89-BB44-59BDC25DFCF5}"/>
    <cellStyle name="Moneda 2 2 3 2 2 4 2 3" xfId="3735" xr:uid="{C8AC2120-4263-4346-9980-491BFACB0FF7}"/>
    <cellStyle name="Moneda 2 2 3 2 2 4 2 3 2" xfId="9015" xr:uid="{7058F030-BF2D-4954-A769-2DDFD4AC53E3}"/>
    <cellStyle name="Moneda 2 2 3 2 2 4 2 4" xfId="6375" xr:uid="{F0FBFD0D-0B46-40D3-8048-3E1E42842621}"/>
    <cellStyle name="Moneda 2 2 3 2 2 4 3" xfId="1754" xr:uid="{3542D089-5C3A-46A3-8C50-36A87928EB98}"/>
    <cellStyle name="Moneda 2 2 3 2 2 4 3 2" xfId="4395" xr:uid="{EB8ECF6A-8806-49DC-B400-AE581B083DE8}"/>
    <cellStyle name="Moneda 2 2 3 2 2 4 3 2 2" xfId="9675" xr:uid="{4CDE1A96-9069-4FCA-BC06-17F60843AFBD}"/>
    <cellStyle name="Moneda 2 2 3 2 2 4 3 3" xfId="7035" xr:uid="{52CED7CE-0EC8-4D1A-B5D1-6A72DAA8680D}"/>
    <cellStyle name="Moneda 2 2 3 2 2 4 4" xfId="3075" xr:uid="{1DFFCEB0-7199-4081-A59C-9794A481E675}"/>
    <cellStyle name="Moneda 2 2 3 2 2 4 4 2" xfId="8355" xr:uid="{8368A219-237B-443D-9A19-F3158BD6CD83}"/>
    <cellStyle name="Moneda 2 2 3 2 2 4 5" xfId="5715" xr:uid="{A68665A3-F66A-4137-945E-FB354AB2458C}"/>
    <cellStyle name="Moneda 2 2 3 2 2 5" xfId="764" xr:uid="{BEA07D3D-2CDB-45B7-A634-DA5F0B394A22}"/>
    <cellStyle name="Moneda 2 2 3 2 2 5 2" xfId="2085" xr:uid="{47FE7196-E2A4-47C6-80A7-92FEE0A7F84D}"/>
    <cellStyle name="Moneda 2 2 3 2 2 5 2 2" xfId="4726" xr:uid="{0ED1FE92-2EEE-4623-936D-DF3BAC4DC228}"/>
    <cellStyle name="Moneda 2 2 3 2 2 5 2 2 2" xfId="10006" xr:uid="{6EBF0B02-94FD-4B50-8847-D4E0EF83B8C0}"/>
    <cellStyle name="Moneda 2 2 3 2 2 5 2 3" xfId="7366" xr:uid="{5BE062A8-8A4C-4085-979A-6EDC3A37FC5B}"/>
    <cellStyle name="Moneda 2 2 3 2 2 5 3" xfId="3406" xr:uid="{6C0F7747-DDEA-4ACD-B0EE-1E3FFF1AEDD7}"/>
    <cellStyle name="Moneda 2 2 3 2 2 5 3 2" xfId="8686" xr:uid="{889454C4-534E-434E-8B21-F415C5C2CEFD}"/>
    <cellStyle name="Moneda 2 2 3 2 2 5 4" xfId="6046" xr:uid="{2C553FFF-5286-4D6E-8AE0-76FDFFB505D2}"/>
    <cellStyle name="Moneda 2 2 3 2 2 6" xfId="1425" xr:uid="{DB2A5F83-766E-48F5-A570-7520D6BB281B}"/>
    <cellStyle name="Moneda 2 2 3 2 2 6 2" xfId="4066" xr:uid="{45E6FA6E-6467-4598-922E-A79A1456F8BE}"/>
    <cellStyle name="Moneda 2 2 3 2 2 6 2 2" xfId="9346" xr:uid="{9AF1EDAE-5174-4004-B159-3835D54C7241}"/>
    <cellStyle name="Moneda 2 2 3 2 2 6 3" xfId="6706" xr:uid="{D8AB152D-7278-4AA1-90DE-22246568289D}"/>
    <cellStyle name="Moneda 2 2 3 2 2 7" xfId="2746" xr:uid="{295690DF-A57F-41D0-A04D-84ED0A00937E}"/>
    <cellStyle name="Moneda 2 2 3 2 2 7 2" xfId="8026" xr:uid="{D4839839-5B42-480F-B48F-CB0B092A297A}"/>
    <cellStyle name="Moneda 2 2 3 2 2 8" xfId="5386" xr:uid="{997E391E-07B0-40C7-9CA5-419A5F33B193}"/>
    <cellStyle name="Moneda 2 2 3 2 3" xfId="162" xr:uid="{7C03D36A-BB2B-4B88-A824-6A836F1BC7C5}"/>
    <cellStyle name="Moneda 2 2 3 2 3 2" xfId="492" xr:uid="{EB02157D-0B87-4B85-9320-54C63DD6D214}"/>
    <cellStyle name="Moneda 2 2 3 2 3 2 2" xfId="1152" xr:uid="{3CEFAD4A-4E7F-4DB3-952D-5F931E44199F}"/>
    <cellStyle name="Moneda 2 2 3 2 3 2 2 2" xfId="2473" xr:uid="{380EA9AF-4A4D-473E-806C-0812D04001B6}"/>
    <cellStyle name="Moneda 2 2 3 2 3 2 2 2 2" xfId="5114" xr:uid="{5916F710-C9B5-429A-A9CC-7B4BF2D22514}"/>
    <cellStyle name="Moneda 2 2 3 2 3 2 2 2 2 2" xfId="10394" xr:uid="{E5F1229B-901B-4D26-B50C-63D8CE9555FF}"/>
    <cellStyle name="Moneda 2 2 3 2 3 2 2 2 3" xfId="7754" xr:uid="{DE097E71-E826-4486-9484-8BE708EC0EC4}"/>
    <cellStyle name="Moneda 2 2 3 2 3 2 2 3" xfId="3794" xr:uid="{4141B7B2-0F88-4418-B54E-950B5C117166}"/>
    <cellStyle name="Moneda 2 2 3 2 3 2 2 3 2" xfId="9074" xr:uid="{1FE535D8-D223-440A-8AB7-CE0DD4E6C50D}"/>
    <cellStyle name="Moneda 2 2 3 2 3 2 2 4" xfId="6434" xr:uid="{BAD371DC-62B7-4B88-B7F2-7EBC33444C06}"/>
    <cellStyle name="Moneda 2 2 3 2 3 2 3" xfId="1813" xr:uid="{941EE78A-05FA-4290-A96B-E1E870B7B60E}"/>
    <cellStyle name="Moneda 2 2 3 2 3 2 3 2" xfId="4454" xr:uid="{A8B02E31-91B9-4B7E-BAC3-1F9B10EC432F}"/>
    <cellStyle name="Moneda 2 2 3 2 3 2 3 2 2" xfId="9734" xr:uid="{94B73F55-86C6-49E9-B4F8-6D98376B2964}"/>
    <cellStyle name="Moneda 2 2 3 2 3 2 3 3" xfId="7094" xr:uid="{84FA89E2-9BEB-45FF-8E91-ACCB72E89A03}"/>
    <cellStyle name="Moneda 2 2 3 2 3 2 4" xfId="3134" xr:uid="{B8613133-2912-42C7-B3B4-F19C6C121C7B}"/>
    <cellStyle name="Moneda 2 2 3 2 3 2 4 2" xfId="8414" xr:uid="{DA60024B-646F-4E9B-B10C-328C10EDA87F}"/>
    <cellStyle name="Moneda 2 2 3 2 3 2 5" xfId="5774" xr:uid="{262446F6-EC5F-4E61-94BB-8CDA2605A415}"/>
    <cellStyle name="Moneda 2 2 3 2 3 3" xfId="823" xr:uid="{6B1FDED1-B322-471E-847E-960A038DB33C}"/>
    <cellStyle name="Moneda 2 2 3 2 3 3 2" xfId="2144" xr:uid="{2B389D05-EA4C-4630-B9EC-349D6963F179}"/>
    <cellStyle name="Moneda 2 2 3 2 3 3 2 2" xfId="4785" xr:uid="{A58274DE-8E46-4B31-94DC-306D3E98DC71}"/>
    <cellStyle name="Moneda 2 2 3 2 3 3 2 2 2" xfId="10065" xr:uid="{4CCE78C9-1FD7-4169-B611-D146571208E0}"/>
    <cellStyle name="Moneda 2 2 3 2 3 3 2 3" xfId="7425" xr:uid="{94F81D7B-1DA6-4BDF-9F72-291D24A69CBD}"/>
    <cellStyle name="Moneda 2 2 3 2 3 3 3" xfId="3465" xr:uid="{195F7CC4-B0A9-4305-A669-D8F77AB6AD62}"/>
    <cellStyle name="Moneda 2 2 3 2 3 3 3 2" xfId="8745" xr:uid="{C7B29CEA-1173-436D-803B-6CE4D0C805EE}"/>
    <cellStyle name="Moneda 2 2 3 2 3 3 4" xfId="6105" xr:uid="{241983AE-B764-49A1-BEA7-138F8271BDCB}"/>
    <cellStyle name="Moneda 2 2 3 2 3 4" xfId="1484" xr:uid="{334EEBB2-0E17-43D7-A3E8-2FBBCB08BDB3}"/>
    <cellStyle name="Moneda 2 2 3 2 3 4 2" xfId="4125" xr:uid="{087B15EA-0A9F-430E-B954-B01FE1CEDEC8}"/>
    <cellStyle name="Moneda 2 2 3 2 3 4 2 2" xfId="9405" xr:uid="{35C94083-D285-40DC-B5D5-0B3F6E9D541A}"/>
    <cellStyle name="Moneda 2 2 3 2 3 4 3" xfId="6765" xr:uid="{7BA29D0A-F033-4FF9-ABE1-D0CCB659B714}"/>
    <cellStyle name="Moneda 2 2 3 2 3 5" xfId="2805" xr:uid="{B17ACC12-AE9B-41F2-8A0C-EC098A4DBE2D}"/>
    <cellStyle name="Moneda 2 2 3 2 3 5 2" xfId="8085" xr:uid="{EEFE40FD-38C0-4313-B7A9-70099F5646F9}"/>
    <cellStyle name="Moneda 2 2 3 2 3 6" xfId="5445" xr:uid="{DD03059D-0AAC-4293-9408-B2B140E7BEEB}"/>
    <cellStyle name="Moneda 2 2 3 2 4" xfId="272" xr:uid="{1CAC4560-8330-42B2-9A95-04C3A6100E55}"/>
    <cellStyle name="Moneda 2 2 3 2 4 2" xfId="602" xr:uid="{DAAA4714-7AD2-497A-A7F0-E10B29C81281}"/>
    <cellStyle name="Moneda 2 2 3 2 4 2 2" xfId="1262" xr:uid="{C2C6F753-1982-4E57-BF5F-998CBD77E4A7}"/>
    <cellStyle name="Moneda 2 2 3 2 4 2 2 2" xfId="2583" xr:uid="{5E73D87C-8783-4A4D-86C6-DA57B0B34110}"/>
    <cellStyle name="Moneda 2 2 3 2 4 2 2 2 2" xfId="5224" xr:uid="{FCFE2FDF-2181-4B87-A7E3-B8B452DC55C5}"/>
    <cellStyle name="Moneda 2 2 3 2 4 2 2 2 2 2" xfId="10504" xr:uid="{94E83D55-0EEA-4FCF-BAE2-55DC9D728694}"/>
    <cellStyle name="Moneda 2 2 3 2 4 2 2 2 3" xfId="7864" xr:uid="{2904F870-259A-4F68-BF6A-B0525C59EE15}"/>
    <cellStyle name="Moneda 2 2 3 2 4 2 2 3" xfId="3904" xr:uid="{98C5E498-543F-44C4-90D7-BBCA1F4D4C72}"/>
    <cellStyle name="Moneda 2 2 3 2 4 2 2 3 2" xfId="9184" xr:uid="{082C5312-772F-47AE-9C7F-A91037A32E06}"/>
    <cellStyle name="Moneda 2 2 3 2 4 2 2 4" xfId="6544" xr:uid="{2A841DB2-7E86-439E-8C58-2F31D970EA1C}"/>
    <cellStyle name="Moneda 2 2 3 2 4 2 3" xfId="1923" xr:uid="{D5EB54E5-E5C0-4EC2-9EE0-347136E7346D}"/>
    <cellStyle name="Moneda 2 2 3 2 4 2 3 2" xfId="4564" xr:uid="{D7E48E79-3A22-4A91-B480-E594B5C8D318}"/>
    <cellStyle name="Moneda 2 2 3 2 4 2 3 2 2" xfId="9844" xr:uid="{70B3EC71-FDAA-4A5E-9904-6B3F31D0BDD1}"/>
    <cellStyle name="Moneda 2 2 3 2 4 2 3 3" xfId="7204" xr:uid="{96017AB1-E3CE-40F8-8C6D-E9F70C2F9F9A}"/>
    <cellStyle name="Moneda 2 2 3 2 4 2 4" xfId="3244" xr:uid="{42CE60EF-E0C9-4DA3-B463-B991D046552A}"/>
    <cellStyle name="Moneda 2 2 3 2 4 2 4 2" xfId="8524" xr:uid="{25A86E37-0EE0-4B22-9412-57BFEFDE4EFC}"/>
    <cellStyle name="Moneda 2 2 3 2 4 2 5" xfId="5884" xr:uid="{D2722D76-7FB2-4351-B1ED-9D9E4E693B0A}"/>
    <cellStyle name="Moneda 2 2 3 2 4 3" xfId="933" xr:uid="{C6D6F15E-751A-43E3-B3CC-131BB9C5C47D}"/>
    <cellStyle name="Moneda 2 2 3 2 4 3 2" xfId="2254" xr:uid="{9170C50E-48C0-4C54-AC5E-A1A4D9C0E2E7}"/>
    <cellStyle name="Moneda 2 2 3 2 4 3 2 2" xfId="4895" xr:uid="{E25497B0-DA55-49DC-B7AE-90DF366E57DD}"/>
    <cellStyle name="Moneda 2 2 3 2 4 3 2 2 2" xfId="10175" xr:uid="{901FBE3C-C563-4ADC-9743-73C770AD3F90}"/>
    <cellStyle name="Moneda 2 2 3 2 4 3 2 3" xfId="7535" xr:uid="{08367E41-D0D7-46B0-9969-790F47BE482D}"/>
    <cellStyle name="Moneda 2 2 3 2 4 3 3" xfId="3575" xr:uid="{DEA6C026-BC8E-42DB-A829-B1B6029383CA}"/>
    <cellStyle name="Moneda 2 2 3 2 4 3 3 2" xfId="8855" xr:uid="{2AFCD8F5-8CDF-40A3-BE81-6FA57F51EB2A}"/>
    <cellStyle name="Moneda 2 2 3 2 4 3 4" xfId="6215" xr:uid="{7E6D9220-468F-455D-B999-3C93EC5D2D21}"/>
    <cellStyle name="Moneda 2 2 3 2 4 4" xfId="1594" xr:uid="{8A201E05-BF7F-41F8-97AC-19EC23BF0196}"/>
    <cellStyle name="Moneda 2 2 3 2 4 4 2" xfId="4235" xr:uid="{791C7806-BD12-4010-BEC1-3A0AC7016C04}"/>
    <cellStyle name="Moneda 2 2 3 2 4 4 2 2" xfId="9515" xr:uid="{FBD63D42-C1D6-4ABA-B126-4E51BA4D236F}"/>
    <cellStyle name="Moneda 2 2 3 2 4 4 3" xfId="6875" xr:uid="{3FF5C483-31F5-4620-9F1C-D83EF5C77481}"/>
    <cellStyle name="Moneda 2 2 3 2 4 5" xfId="2915" xr:uid="{FD6313C8-4FDA-4E0F-897E-618D1D95BA69}"/>
    <cellStyle name="Moneda 2 2 3 2 4 5 2" xfId="8195" xr:uid="{25F6A333-CE5E-49BE-9EF0-1A2EC6C69593}"/>
    <cellStyle name="Moneda 2 2 3 2 4 6" xfId="5555" xr:uid="{B0EC73B0-87C4-40DA-A6A3-02A9FA3A66B4}"/>
    <cellStyle name="Moneda 2 2 3 2 5" xfId="381" xr:uid="{83DEA1B9-B837-4C36-BBC1-2B183F6D9B66}"/>
    <cellStyle name="Moneda 2 2 3 2 5 2" xfId="1042" xr:uid="{A62084B1-7559-4B07-B00A-783AD58C7E02}"/>
    <cellStyle name="Moneda 2 2 3 2 5 2 2" xfId="2363" xr:uid="{B8279D56-822B-4A8D-BA25-E7C63E32562F}"/>
    <cellStyle name="Moneda 2 2 3 2 5 2 2 2" xfId="5004" xr:uid="{ED06B6DD-B30D-45FE-88BD-C810F912B721}"/>
    <cellStyle name="Moneda 2 2 3 2 5 2 2 2 2" xfId="10284" xr:uid="{EB08133F-92A9-412C-974D-0586523D95BE}"/>
    <cellStyle name="Moneda 2 2 3 2 5 2 2 3" xfId="7644" xr:uid="{2EBDEDD4-0D41-44A4-AD8A-0469E1952CEB}"/>
    <cellStyle name="Moneda 2 2 3 2 5 2 3" xfId="3684" xr:uid="{95E895E5-5148-4349-9159-06C0ECD41F58}"/>
    <cellStyle name="Moneda 2 2 3 2 5 2 3 2" xfId="8964" xr:uid="{62F60E21-B658-443B-B6E5-890F7E009308}"/>
    <cellStyle name="Moneda 2 2 3 2 5 2 4" xfId="6324" xr:uid="{FE7C654E-2DEE-4133-B107-CBCABDA12C1E}"/>
    <cellStyle name="Moneda 2 2 3 2 5 3" xfId="1703" xr:uid="{00D3D2A6-029A-492D-8B22-CEDE9ED29EF9}"/>
    <cellStyle name="Moneda 2 2 3 2 5 3 2" xfId="4344" xr:uid="{1573EABF-363F-46E8-8E88-7473F681EA9F}"/>
    <cellStyle name="Moneda 2 2 3 2 5 3 2 2" xfId="9624" xr:uid="{1DB6D030-D4A9-433A-A251-6ED859FD240C}"/>
    <cellStyle name="Moneda 2 2 3 2 5 3 3" xfId="6984" xr:uid="{B555900D-43EA-4A96-99E7-9519DC95EACB}"/>
    <cellStyle name="Moneda 2 2 3 2 5 4" xfId="3024" xr:uid="{C9AE0D71-7D66-49BB-B407-E8B889F7759D}"/>
    <cellStyle name="Moneda 2 2 3 2 5 4 2" xfId="8304" xr:uid="{CE1C4CC6-9C5F-4398-805E-283C1B45E807}"/>
    <cellStyle name="Moneda 2 2 3 2 5 5" xfId="5664" xr:uid="{E5A6FA06-2F56-49AA-A081-E94488851CD3}"/>
    <cellStyle name="Moneda 2 2 3 2 6" xfId="713" xr:uid="{D5EBA169-71CE-4B5F-B59A-7C9EA0C421BD}"/>
    <cellStyle name="Moneda 2 2 3 2 6 2" xfId="2034" xr:uid="{69BEBD7B-8EC2-4225-BC26-305E46B2D503}"/>
    <cellStyle name="Moneda 2 2 3 2 6 2 2" xfId="4675" xr:uid="{E0E3AC18-D5DE-4026-85DD-C8E1BDAA8820}"/>
    <cellStyle name="Moneda 2 2 3 2 6 2 2 2" xfId="9955" xr:uid="{038FAA9D-4025-4571-B6EE-A5673F7BCAE6}"/>
    <cellStyle name="Moneda 2 2 3 2 6 2 3" xfId="7315" xr:uid="{6ADC90F0-4554-41F7-9162-1726645B7760}"/>
    <cellStyle name="Moneda 2 2 3 2 6 3" xfId="3355" xr:uid="{4AE682EC-A702-4C46-8F32-20F3BAE2EAB5}"/>
    <cellStyle name="Moneda 2 2 3 2 6 3 2" xfId="8635" xr:uid="{F23DCCCC-0858-4E3C-9015-E4510B812670}"/>
    <cellStyle name="Moneda 2 2 3 2 6 4" xfId="5995" xr:uid="{A9BD55F4-A5C7-4563-82E4-53008B106FF7}"/>
    <cellStyle name="Moneda 2 2 3 2 7" xfId="1374" xr:uid="{D4AFFFEA-5C1E-4613-B95A-8BC9F0808CD1}"/>
    <cellStyle name="Moneda 2 2 3 2 7 2" xfId="4015" xr:uid="{2D6D3B15-7CD0-4791-9D4F-9F898A3F5278}"/>
    <cellStyle name="Moneda 2 2 3 2 7 2 2" xfId="9295" xr:uid="{49B8FBDC-B422-4172-B19B-D592D42F90A4}"/>
    <cellStyle name="Moneda 2 2 3 2 7 3" xfId="6655" xr:uid="{8871AA67-F133-4E0D-96D1-639C0D2EB938}"/>
    <cellStyle name="Moneda 2 2 3 2 8" xfId="2695" xr:uid="{B54AF317-EB40-465C-8BCC-9CFA5CBC33FB}"/>
    <cellStyle name="Moneda 2 2 3 2 8 2" xfId="7975" xr:uid="{1D12732D-76E2-4B23-833E-21573E823B64}"/>
    <cellStyle name="Moneda 2 2 3 2 9" xfId="5335" xr:uid="{AF498A4E-9F40-499D-9493-FF6518FCEF49}"/>
    <cellStyle name="Moneda 2 2 3 3" xfId="77" xr:uid="{2417BA8C-9EF1-435B-BC30-89801E26B824}"/>
    <cellStyle name="Moneda 2 2 3 3 2" xfId="189" xr:uid="{8FD98302-5A64-4856-8C73-E66D4CE5F338}"/>
    <cellStyle name="Moneda 2 2 3 3 2 2" xfId="519" xr:uid="{D12A2CC6-7AD4-44A9-BDAF-AD7A2F7CFB8C}"/>
    <cellStyle name="Moneda 2 2 3 3 2 2 2" xfId="1179" xr:uid="{5509F54B-F943-4AE4-B9B8-73328AA67EA0}"/>
    <cellStyle name="Moneda 2 2 3 3 2 2 2 2" xfId="2500" xr:uid="{70510DF0-DE8C-4E28-9851-686623698A7C}"/>
    <cellStyle name="Moneda 2 2 3 3 2 2 2 2 2" xfId="5141" xr:uid="{83B3117E-12D1-4DD8-AB60-0E2FB2FFE93E}"/>
    <cellStyle name="Moneda 2 2 3 3 2 2 2 2 2 2" xfId="10421" xr:uid="{0C1FBA6F-AB8E-488F-AEE1-35511F0BCD64}"/>
    <cellStyle name="Moneda 2 2 3 3 2 2 2 2 3" xfId="7781" xr:uid="{AC814DD3-BEDA-45E0-B88C-32764A360E25}"/>
    <cellStyle name="Moneda 2 2 3 3 2 2 2 3" xfId="3821" xr:uid="{170FD38A-0685-4693-8018-D0281F633A83}"/>
    <cellStyle name="Moneda 2 2 3 3 2 2 2 3 2" xfId="9101" xr:uid="{322472C1-8169-479C-98A7-5947123A4F6C}"/>
    <cellStyle name="Moneda 2 2 3 3 2 2 2 4" xfId="6461" xr:uid="{2C84FC47-DCDD-45C7-B18E-D6C41E88143A}"/>
    <cellStyle name="Moneda 2 2 3 3 2 2 3" xfId="1840" xr:uid="{803D2EFE-8F2E-430A-B998-9753A554EE67}"/>
    <cellStyle name="Moneda 2 2 3 3 2 2 3 2" xfId="4481" xr:uid="{B1913FA3-98BF-48BC-A932-B9C36F6B0EBC}"/>
    <cellStyle name="Moneda 2 2 3 3 2 2 3 2 2" xfId="9761" xr:uid="{210C264E-30AB-44AB-9021-AA69878D5706}"/>
    <cellStyle name="Moneda 2 2 3 3 2 2 3 3" xfId="7121" xr:uid="{8CB08D36-1B44-4B65-AA78-612895528B28}"/>
    <cellStyle name="Moneda 2 2 3 3 2 2 4" xfId="3161" xr:uid="{BA084350-C721-49BF-A075-6D65E469F8F7}"/>
    <cellStyle name="Moneda 2 2 3 3 2 2 4 2" xfId="8441" xr:uid="{C8E0A9F4-3F80-42E6-A1D6-021DC26A1147}"/>
    <cellStyle name="Moneda 2 2 3 3 2 2 5" xfId="5801" xr:uid="{C3931A7B-ABA4-43D5-AA3F-C481F5A402E7}"/>
    <cellStyle name="Moneda 2 2 3 3 2 3" xfId="850" xr:uid="{381B254B-C201-4DB4-A52E-D390AB3F2E63}"/>
    <cellStyle name="Moneda 2 2 3 3 2 3 2" xfId="2171" xr:uid="{F4BD928D-69A3-49F9-8C23-2E01D2F524A4}"/>
    <cellStyle name="Moneda 2 2 3 3 2 3 2 2" xfId="4812" xr:uid="{49EA8017-7342-4DE1-B128-A77468AD59ED}"/>
    <cellStyle name="Moneda 2 2 3 3 2 3 2 2 2" xfId="10092" xr:uid="{60DE68AD-37DA-4DEC-9A4D-73D795FC891B}"/>
    <cellStyle name="Moneda 2 2 3 3 2 3 2 3" xfId="7452" xr:uid="{5C7A3D99-1DD7-475A-827D-DEC3D4BA906E}"/>
    <cellStyle name="Moneda 2 2 3 3 2 3 3" xfId="3492" xr:uid="{9C5223F2-70B3-473F-9197-B7AE995C7FAB}"/>
    <cellStyle name="Moneda 2 2 3 3 2 3 3 2" xfId="8772" xr:uid="{AD5746BF-8B35-4821-974B-657F914094FD}"/>
    <cellStyle name="Moneda 2 2 3 3 2 3 4" xfId="6132" xr:uid="{468EEAAF-288C-4B45-A651-32EF9B0340FA}"/>
    <cellStyle name="Moneda 2 2 3 3 2 4" xfId="1511" xr:uid="{1F0CC635-BF62-466F-9713-CC852A665205}"/>
    <cellStyle name="Moneda 2 2 3 3 2 4 2" xfId="4152" xr:uid="{076E5AD4-A53F-4D59-85AF-1DFF5317619D}"/>
    <cellStyle name="Moneda 2 2 3 3 2 4 2 2" xfId="9432" xr:uid="{C14A806E-9EEE-4798-A6EB-A3A03827E6DB}"/>
    <cellStyle name="Moneda 2 2 3 3 2 4 3" xfId="6792" xr:uid="{4CE9452B-ECC0-4928-AE92-AAE0D455CAC1}"/>
    <cellStyle name="Moneda 2 2 3 3 2 5" xfId="2832" xr:uid="{4C5CE3F9-5EC8-4475-8993-422CDF16429F}"/>
    <cellStyle name="Moneda 2 2 3 3 2 5 2" xfId="8112" xr:uid="{24499D64-5B95-458B-98A3-1D08FF65DBE1}"/>
    <cellStyle name="Moneda 2 2 3 3 2 6" xfId="5472" xr:uid="{D692DC1F-5956-4AC3-A4AA-9F9D35473986}"/>
    <cellStyle name="Moneda 2 2 3 3 3" xfId="299" xr:uid="{38C10453-5E8C-4AEA-BB37-A240A1C6441C}"/>
    <cellStyle name="Moneda 2 2 3 3 3 2" xfId="629" xr:uid="{A8725803-3E83-4159-B3C5-F9E7529989D3}"/>
    <cellStyle name="Moneda 2 2 3 3 3 2 2" xfId="1289" xr:uid="{F084A570-A108-45E2-BB8E-217F0D87A4D4}"/>
    <cellStyle name="Moneda 2 2 3 3 3 2 2 2" xfId="2610" xr:uid="{1E8C6166-E50A-44B3-87CF-AD764B414F92}"/>
    <cellStyle name="Moneda 2 2 3 3 3 2 2 2 2" xfId="5251" xr:uid="{8790D65D-E1B9-46BD-91D3-09A9FB637099}"/>
    <cellStyle name="Moneda 2 2 3 3 3 2 2 2 2 2" xfId="10531" xr:uid="{D87B0112-598F-4753-8954-A0B31452EE4B}"/>
    <cellStyle name="Moneda 2 2 3 3 3 2 2 2 3" xfId="7891" xr:uid="{9692522B-EAF9-4B8B-A703-9C50758AD6E9}"/>
    <cellStyle name="Moneda 2 2 3 3 3 2 2 3" xfId="3931" xr:uid="{60A84C30-68BD-487B-9EE7-F5400A4BB3CF}"/>
    <cellStyle name="Moneda 2 2 3 3 3 2 2 3 2" xfId="9211" xr:uid="{3A52A3B3-58C5-4984-943F-D48ECCC9F813}"/>
    <cellStyle name="Moneda 2 2 3 3 3 2 2 4" xfId="6571" xr:uid="{B12183CA-A03F-4885-A763-FC9152F32AFA}"/>
    <cellStyle name="Moneda 2 2 3 3 3 2 3" xfId="1950" xr:uid="{49186F46-79B5-4763-941C-3B5991302B7C}"/>
    <cellStyle name="Moneda 2 2 3 3 3 2 3 2" xfId="4591" xr:uid="{A72CC9E4-B310-4D6C-AF52-0985AE4F6DC5}"/>
    <cellStyle name="Moneda 2 2 3 3 3 2 3 2 2" xfId="9871" xr:uid="{A702C05A-5955-41AF-88C2-EC4D9DE1D22C}"/>
    <cellStyle name="Moneda 2 2 3 3 3 2 3 3" xfId="7231" xr:uid="{BE0037BA-DBA6-4F43-A1FC-6F1EF279633C}"/>
    <cellStyle name="Moneda 2 2 3 3 3 2 4" xfId="3271" xr:uid="{125D1AC8-6876-46D8-8719-54A6D3A0F9C1}"/>
    <cellStyle name="Moneda 2 2 3 3 3 2 4 2" xfId="8551" xr:uid="{5F53BEF4-C530-4258-BC18-257C810CFB8E}"/>
    <cellStyle name="Moneda 2 2 3 3 3 2 5" xfId="5911" xr:uid="{52EBA1CB-E95D-46B2-8DFB-2FE2310578DE}"/>
    <cellStyle name="Moneda 2 2 3 3 3 3" xfId="960" xr:uid="{F191BB19-7319-4C38-B126-E2DB653772F3}"/>
    <cellStyle name="Moneda 2 2 3 3 3 3 2" xfId="2281" xr:uid="{B75054AD-095C-4C31-B20D-35461ACF32F5}"/>
    <cellStyle name="Moneda 2 2 3 3 3 3 2 2" xfId="4922" xr:uid="{F2B540A4-0FE1-4432-9287-72BE28886A1E}"/>
    <cellStyle name="Moneda 2 2 3 3 3 3 2 2 2" xfId="10202" xr:uid="{11A749D8-AB53-4A2E-8A4B-863B2AE5A869}"/>
    <cellStyle name="Moneda 2 2 3 3 3 3 2 3" xfId="7562" xr:uid="{8766DD34-9797-4843-A77B-EB5FD981FC1D}"/>
    <cellStyle name="Moneda 2 2 3 3 3 3 3" xfId="3602" xr:uid="{D67DBCA8-B991-4633-8589-3E3C96D07204}"/>
    <cellStyle name="Moneda 2 2 3 3 3 3 3 2" xfId="8882" xr:uid="{3FF79010-E6FF-4657-9753-D4524A411E39}"/>
    <cellStyle name="Moneda 2 2 3 3 3 3 4" xfId="6242" xr:uid="{637EE8F3-A330-45AF-B83B-802CF95D416F}"/>
    <cellStyle name="Moneda 2 2 3 3 3 4" xfId="1621" xr:uid="{45051E28-A631-4642-A853-4718D9FCAF12}"/>
    <cellStyle name="Moneda 2 2 3 3 3 4 2" xfId="4262" xr:uid="{2429C3F4-C1D2-410C-A3D0-A1C83DA79A78}"/>
    <cellStyle name="Moneda 2 2 3 3 3 4 2 2" xfId="9542" xr:uid="{E061812A-5F5D-49D8-92D3-FB895972CE6D}"/>
    <cellStyle name="Moneda 2 2 3 3 3 4 3" xfId="6902" xr:uid="{C6C9D7B8-36F8-4AB0-BCD2-8B02F28ED715}"/>
    <cellStyle name="Moneda 2 2 3 3 3 5" xfId="2942" xr:uid="{C3782A08-5519-4542-899A-854CCD1F130E}"/>
    <cellStyle name="Moneda 2 2 3 3 3 5 2" xfId="8222" xr:uid="{ECB728B5-3B83-4385-B066-4FE38497E7D8}"/>
    <cellStyle name="Moneda 2 2 3 3 3 6" xfId="5582" xr:uid="{B30C9D61-9D24-4DC9-96E1-9C70E9EF7D29}"/>
    <cellStyle name="Moneda 2 2 3 3 4" xfId="408" xr:uid="{2FF74AB4-7213-4EC4-8764-71AD8B181B47}"/>
    <cellStyle name="Moneda 2 2 3 3 4 2" xfId="1069" xr:uid="{28025980-C680-48D9-BA53-F5EC24326DC2}"/>
    <cellStyle name="Moneda 2 2 3 3 4 2 2" xfId="2390" xr:uid="{9FA66431-3A60-4ECE-AEB2-A3DED28937FE}"/>
    <cellStyle name="Moneda 2 2 3 3 4 2 2 2" xfId="5031" xr:uid="{FCAF6D1B-9477-433E-B2BF-70CB78CF95DC}"/>
    <cellStyle name="Moneda 2 2 3 3 4 2 2 2 2" xfId="10311" xr:uid="{D6B28F88-CC4B-47FA-A89F-9E6260E2F949}"/>
    <cellStyle name="Moneda 2 2 3 3 4 2 2 3" xfId="7671" xr:uid="{DB8D3D4C-3951-4AFC-8066-E7B79E1C797F}"/>
    <cellStyle name="Moneda 2 2 3 3 4 2 3" xfId="3711" xr:uid="{B6C36B5A-93A7-42FC-8C71-E4DF37534273}"/>
    <cellStyle name="Moneda 2 2 3 3 4 2 3 2" xfId="8991" xr:uid="{249FC87D-A1E5-4AEA-BD82-531EF08CF3AF}"/>
    <cellStyle name="Moneda 2 2 3 3 4 2 4" xfId="6351" xr:uid="{6B61530C-B171-40FF-9945-A063CBE01F2F}"/>
    <cellStyle name="Moneda 2 2 3 3 4 3" xfId="1730" xr:uid="{89E31E8E-9FD2-467C-A14B-6066387D0001}"/>
    <cellStyle name="Moneda 2 2 3 3 4 3 2" xfId="4371" xr:uid="{29A06FE8-53A6-4FD9-9132-1B50E3BF7738}"/>
    <cellStyle name="Moneda 2 2 3 3 4 3 2 2" xfId="9651" xr:uid="{48562742-AE4D-4C0A-AE29-BCEF05F33D1D}"/>
    <cellStyle name="Moneda 2 2 3 3 4 3 3" xfId="7011" xr:uid="{2E461E7F-9902-4008-8785-EE0D7207607A}"/>
    <cellStyle name="Moneda 2 2 3 3 4 4" xfId="3051" xr:uid="{DF79FD37-B9CD-448C-B56D-03F373914592}"/>
    <cellStyle name="Moneda 2 2 3 3 4 4 2" xfId="8331" xr:uid="{5F3C3712-369E-4B3F-9FF8-BB1A36EC0CD5}"/>
    <cellStyle name="Moneda 2 2 3 3 4 5" xfId="5691" xr:uid="{DFD5115B-9D2E-4972-A114-29F758FDABE7}"/>
    <cellStyle name="Moneda 2 2 3 3 5" xfId="740" xr:uid="{2AA4614B-C636-4E4B-9163-26CDB6CA8C38}"/>
    <cellStyle name="Moneda 2 2 3 3 5 2" xfId="2061" xr:uid="{9D199679-6706-41FA-B66D-707C50591DD1}"/>
    <cellStyle name="Moneda 2 2 3 3 5 2 2" xfId="4702" xr:uid="{A8DDA6AD-8461-4B29-BD78-302E4FA8FF66}"/>
    <cellStyle name="Moneda 2 2 3 3 5 2 2 2" xfId="9982" xr:uid="{82A85455-73A8-41DF-A929-072D9BA5306B}"/>
    <cellStyle name="Moneda 2 2 3 3 5 2 3" xfId="7342" xr:uid="{044FAA46-1A52-457B-A8E5-C7B6F3FC73B1}"/>
    <cellStyle name="Moneda 2 2 3 3 5 3" xfId="3382" xr:uid="{D837C711-3EC4-4C2C-A62D-55CAEA280F33}"/>
    <cellStyle name="Moneda 2 2 3 3 5 3 2" xfId="8662" xr:uid="{F2FC169F-1950-4EBE-AC0C-EC17720F252C}"/>
    <cellStyle name="Moneda 2 2 3 3 5 4" xfId="6022" xr:uid="{AC6D3434-A3DE-4420-915B-34AB06539F55}"/>
    <cellStyle name="Moneda 2 2 3 3 6" xfId="1401" xr:uid="{8F766A51-B869-4ACB-95C6-F1BE6CD7AEB5}"/>
    <cellStyle name="Moneda 2 2 3 3 6 2" xfId="4042" xr:uid="{FE15066E-6BB9-4791-9D30-547B0948A3FF}"/>
    <cellStyle name="Moneda 2 2 3 3 6 2 2" xfId="9322" xr:uid="{7A175C27-D8D9-447B-BC6F-7BFA1C77B61F}"/>
    <cellStyle name="Moneda 2 2 3 3 6 3" xfId="6682" xr:uid="{4EC9D0C5-29A6-4849-98DB-A72DD12B7CA5}"/>
    <cellStyle name="Moneda 2 2 3 3 7" xfId="2722" xr:uid="{C1365924-6D2D-47A6-BD56-5F57E8C69C05}"/>
    <cellStyle name="Moneda 2 2 3 3 7 2" xfId="8002" xr:uid="{A4D17393-6E3C-4FF5-B42D-766D5B932A44}"/>
    <cellStyle name="Moneda 2 2 3 3 8" xfId="5362" xr:uid="{D72F523E-93FE-48C8-9364-2A6D23FFE502}"/>
    <cellStyle name="Moneda 2 2 3 4" xfId="138" xr:uid="{99BA735D-CC17-42EE-8692-29C62681DCFC}"/>
    <cellStyle name="Moneda 2 2 3 4 2" xfId="468" xr:uid="{0CCC7BAA-8D7D-48C6-BB4F-F48B2E00DBA2}"/>
    <cellStyle name="Moneda 2 2 3 4 2 2" xfId="1128" xr:uid="{8EB6A402-985E-434D-9C94-0E937B3EEC56}"/>
    <cellStyle name="Moneda 2 2 3 4 2 2 2" xfId="2449" xr:uid="{56357931-5126-4BFD-B061-5120073A5A61}"/>
    <cellStyle name="Moneda 2 2 3 4 2 2 2 2" xfId="5090" xr:uid="{3B124FFA-7BE0-4AE8-B49F-9E7541314ADB}"/>
    <cellStyle name="Moneda 2 2 3 4 2 2 2 2 2" xfId="10370" xr:uid="{11F4507F-815C-4579-B106-AB940F3F257D}"/>
    <cellStyle name="Moneda 2 2 3 4 2 2 2 3" xfId="7730" xr:uid="{948235CE-AD7C-4B62-A262-CF32D1F62C6E}"/>
    <cellStyle name="Moneda 2 2 3 4 2 2 3" xfId="3770" xr:uid="{13F050CC-9728-4947-A9A9-35CBBF666275}"/>
    <cellStyle name="Moneda 2 2 3 4 2 2 3 2" xfId="9050" xr:uid="{9167BDE6-A158-4F97-8067-612B7C94F7E7}"/>
    <cellStyle name="Moneda 2 2 3 4 2 2 4" xfId="6410" xr:uid="{F19AB629-5EC9-428E-B219-F0AFCFA41AE6}"/>
    <cellStyle name="Moneda 2 2 3 4 2 3" xfId="1789" xr:uid="{FE963702-DFA5-4CFE-9CE6-D513B0CDA180}"/>
    <cellStyle name="Moneda 2 2 3 4 2 3 2" xfId="4430" xr:uid="{B984A10C-CBB4-4D64-881A-A7C55C03632F}"/>
    <cellStyle name="Moneda 2 2 3 4 2 3 2 2" xfId="9710" xr:uid="{9444FAB9-BDAB-46E5-8090-6242FFFA45F5}"/>
    <cellStyle name="Moneda 2 2 3 4 2 3 3" xfId="7070" xr:uid="{AF4C0D6B-6437-45D8-9D38-38167D018334}"/>
    <cellStyle name="Moneda 2 2 3 4 2 4" xfId="3110" xr:uid="{7950C4FB-84C6-4394-B335-8946CCAC3719}"/>
    <cellStyle name="Moneda 2 2 3 4 2 4 2" xfId="8390" xr:uid="{B7DE9496-6DC7-4F0A-9A08-F19C6D9E3583}"/>
    <cellStyle name="Moneda 2 2 3 4 2 5" xfId="5750" xr:uid="{F94285BF-C942-42FF-81FF-B6994610F00C}"/>
    <cellStyle name="Moneda 2 2 3 4 3" xfId="799" xr:uid="{95229AE1-64E4-42E0-BDFC-660F7F285D81}"/>
    <cellStyle name="Moneda 2 2 3 4 3 2" xfId="2120" xr:uid="{72123E91-617A-44A1-BEC5-C1A0183978A6}"/>
    <cellStyle name="Moneda 2 2 3 4 3 2 2" xfId="4761" xr:uid="{E4F3CFDB-96BC-45D4-80FA-C170B930B174}"/>
    <cellStyle name="Moneda 2 2 3 4 3 2 2 2" xfId="10041" xr:uid="{9DD129B3-F5E3-4F69-8561-D0B4C9CA300D}"/>
    <cellStyle name="Moneda 2 2 3 4 3 2 3" xfId="7401" xr:uid="{75139E9C-EEEE-4330-B7DC-1C90CD32F9DD}"/>
    <cellStyle name="Moneda 2 2 3 4 3 3" xfId="3441" xr:uid="{C4EA68A7-A584-4FFA-96A6-30E508BCDDFB}"/>
    <cellStyle name="Moneda 2 2 3 4 3 3 2" xfId="8721" xr:uid="{1F7961DC-F7F1-4D87-92FD-5206324495E1}"/>
    <cellStyle name="Moneda 2 2 3 4 3 4" xfId="6081" xr:uid="{2585B73F-66E6-44D3-A182-138A1C8CA924}"/>
    <cellStyle name="Moneda 2 2 3 4 4" xfId="1460" xr:uid="{741C4C20-93E2-40BA-B0D1-BE972DB192C4}"/>
    <cellStyle name="Moneda 2 2 3 4 4 2" xfId="4101" xr:uid="{2FEB1EE1-42B5-42D5-A50A-73680A1CA0F8}"/>
    <cellStyle name="Moneda 2 2 3 4 4 2 2" xfId="9381" xr:uid="{7E9E30E0-910B-4505-B1F4-7051B472A7B1}"/>
    <cellStyle name="Moneda 2 2 3 4 4 3" xfId="6741" xr:uid="{59FE8F99-C2EF-4B13-ADA9-F9259AF23D4D}"/>
    <cellStyle name="Moneda 2 2 3 4 5" xfId="2781" xr:uid="{EA08FC5B-6471-40F7-8828-30B4BA278781}"/>
    <cellStyle name="Moneda 2 2 3 4 5 2" xfId="8061" xr:uid="{DABC1282-2001-419D-9277-85A2F66D7F5F}"/>
    <cellStyle name="Moneda 2 2 3 4 6" xfId="5421" xr:uid="{4E1C952F-A5CC-47DD-8D9E-EAD6F63556B2}"/>
    <cellStyle name="Moneda 2 2 3 5" xfId="248" xr:uid="{29A4F3B7-2332-4A73-83F9-69385F73D531}"/>
    <cellStyle name="Moneda 2 2 3 5 2" xfId="578" xr:uid="{849AF8F6-C05C-46C2-9EC0-AE6C1122BAC6}"/>
    <cellStyle name="Moneda 2 2 3 5 2 2" xfId="1238" xr:uid="{A0477320-F25F-4A41-8830-33D1D9D509D9}"/>
    <cellStyle name="Moneda 2 2 3 5 2 2 2" xfId="2559" xr:uid="{9AE1CCDC-7850-4484-A05F-41574F0B1766}"/>
    <cellStyle name="Moneda 2 2 3 5 2 2 2 2" xfId="5200" xr:uid="{782F9A02-049B-4D97-8F3D-F5992BBDDA06}"/>
    <cellStyle name="Moneda 2 2 3 5 2 2 2 2 2" xfId="10480" xr:uid="{7CB0C47E-4A87-4A45-83D0-A219E5F02994}"/>
    <cellStyle name="Moneda 2 2 3 5 2 2 2 3" xfId="7840" xr:uid="{5EE96D38-E7AD-4591-A44F-17F25D9E0E3A}"/>
    <cellStyle name="Moneda 2 2 3 5 2 2 3" xfId="3880" xr:uid="{2AB99CB7-1B6B-4F7E-A960-EE6AE2B2FB75}"/>
    <cellStyle name="Moneda 2 2 3 5 2 2 3 2" xfId="9160" xr:uid="{BEBA2A58-3D63-441B-8B18-E66F54BD42E4}"/>
    <cellStyle name="Moneda 2 2 3 5 2 2 4" xfId="6520" xr:uid="{79E76D7E-AE16-4534-9DE4-47F7639064BA}"/>
    <cellStyle name="Moneda 2 2 3 5 2 3" xfId="1899" xr:uid="{B77B9966-BE1D-42E5-AE63-D88A6E51743B}"/>
    <cellStyle name="Moneda 2 2 3 5 2 3 2" xfId="4540" xr:uid="{5A5F1942-C5FE-4FBE-A4AC-DD776021ACF8}"/>
    <cellStyle name="Moneda 2 2 3 5 2 3 2 2" xfId="9820" xr:uid="{FF70FBCA-777E-4751-84BC-0125E0FF5DC9}"/>
    <cellStyle name="Moneda 2 2 3 5 2 3 3" xfId="7180" xr:uid="{1B4DE7A1-7490-4FE0-8981-88BCB30ECDCB}"/>
    <cellStyle name="Moneda 2 2 3 5 2 4" xfId="3220" xr:uid="{A5F136DB-D8FE-44D4-B7C3-56E9C598B823}"/>
    <cellStyle name="Moneda 2 2 3 5 2 4 2" xfId="8500" xr:uid="{F04A6CE6-8E90-4872-8F76-F5A0B0C742A8}"/>
    <cellStyle name="Moneda 2 2 3 5 2 5" xfId="5860" xr:uid="{3BEEA247-6E8A-46D1-8CB7-E90F54B7AA7A}"/>
    <cellStyle name="Moneda 2 2 3 5 3" xfId="909" xr:uid="{323AD010-974F-45CE-AFA8-CFCD0E0EE551}"/>
    <cellStyle name="Moneda 2 2 3 5 3 2" xfId="2230" xr:uid="{66C746FB-6945-421C-8259-64552A6C6A29}"/>
    <cellStyle name="Moneda 2 2 3 5 3 2 2" xfId="4871" xr:uid="{34E977BA-69FF-4BE6-8692-0AD5BAAC7984}"/>
    <cellStyle name="Moneda 2 2 3 5 3 2 2 2" xfId="10151" xr:uid="{7F35B370-6F1C-4CDA-89CF-9931473F236D}"/>
    <cellStyle name="Moneda 2 2 3 5 3 2 3" xfId="7511" xr:uid="{880C382D-9C85-415E-819E-FCB28CA6ACF5}"/>
    <cellStyle name="Moneda 2 2 3 5 3 3" xfId="3551" xr:uid="{1231A9F0-C2F3-4300-B7F5-7D5A53F5182E}"/>
    <cellStyle name="Moneda 2 2 3 5 3 3 2" xfId="8831" xr:uid="{FBE3B903-0243-44CD-8A8D-43829D53EF47}"/>
    <cellStyle name="Moneda 2 2 3 5 3 4" xfId="6191" xr:uid="{449D0C65-30D9-49E6-9666-079D4F7CB5D4}"/>
    <cellStyle name="Moneda 2 2 3 5 4" xfId="1570" xr:uid="{2F89A9F7-191B-4CD3-8702-4A1B6E0C2539}"/>
    <cellStyle name="Moneda 2 2 3 5 4 2" xfId="4211" xr:uid="{4E872148-23BB-42A2-AB4C-7F7ACD3B74BB}"/>
    <cellStyle name="Moneda 2 2 3 5 4 2 2" xfId="9491" xr:uid="{BBCEC82E-3606-4A26-9CB7-496B90570F07}"/>
    <cellStyle name="Moneda 2 2 3 5 4 3" xfId="6851" xr:uid="{0C9EC019-DD62-44CA-B12D-B92872898B26}"/>
    <cellStyle name="Moneda 2 2 3 5 5" xfId="2891" xr:uid="{1E7578E5-D010-4396-AF13-265E231EA4F1}"/>
    <cellStyle name="Moneda 2 2 3 5 5 2" xfId="8171" xr:uid="{EEECE7E7-D05B-46CC-8743-9BB32D8E469B}"/>
    <cellStyle name="Moneda 2 2 3 5 6" xfId="5531" xr:uid="{C1E3A253-C32F-43E5-AF5C-EF6969319068}"/>
    <cellStyle name="Moneda 2 2 3 6" xfId="357" xr:uid="{2E84FBEA-9322-43E0-A30E-126F3CB2B309}"/>
    <cellStyle name="Moneda 2 2 3 6 2" xfId="1018" xr:uid="{A1247C7B-1F6A-47DC-8F72-AA46B55C8BF4}"/>
    <cellStyle name="Moneda 2 2 3 6 2 2" xfId="2339" xr:uid="{63137239-725D-42E9-A860-2BD0F7BFF3A1}"/>
    <cellStyle name="Moneda 2 2 3 6 2 2 2" xfId="4980" xr:uid="{39588FB4-F143-4790-9761-5FDE6535F65F}"/>
    <cellStyle name="Moneda 2 2 3 6 2 2 2 2" xfId="10260" xr:uid="{446CB24C-29C6-4B1D-B256-9A001DA1707A}"/>
    <cellStyle name="Moneda 2 2 3 6 2 2 3" xfId="7620" xr:uid="{1202D92F-7CB0-406B-BFF2-A50C970D1869}"/>
    <cellStyle name="Moneda 2 2 3 6 2 3" xfId="3660" xr:uid="{1F486355-C431-4A38-A273-4C234E40B6AE}"/>
    <cellStyle name="Moneda 2 2 3 6 2 3 2" xfId="8940" xr:uid="{2C6DDE99-B8A6-4998-875C-AFB921FED1C9}"/>
    <cellStyle name="Moneda 2 2 3 6 2 4" xfId="6300" xr:uid="{02477A31-8120-437D-A708-D2C905FB4F5D}"/>
    <cellStyle name="Moneda 2 2 3 6 3" xfId="1679" xr:uid="{9F148FB6-A576-4E75-BB3B-FA712528BD5D}"/>
    <cellStyle name="Moneda 2 2 3 6 3 2" xfId="4320" xr:uid="{18420A29-EA37-4908-A1BC-B1D3BB715963}"/>
    <cellStyle name="Moneda 2 2 3 6 3 2 2" xfId="9600" xr:uid="{31C0412B-5CDE-4B3C-95EC-B823D964E3E8}"/>
    <cellStyle name="Moneda 2 2 3 6 3 3" xfId="6960" xr:uid="{C136594D-7889-4A4D-BFA0-3F4DDFFCE827}"/>
    <cellStyle name="Moneda 2 2 3 6 4" xfId="3000" xr:uid="{2F365F2C-DF3E-4DBF-9B33-75A50B06981D}"/>
    <cellStyle name="Moneda 2 2 3 6 4 2" xfId="8280" xr:uid="{2314C6B0-6085-4358-BD77-7E94A958A8E3}"/>
    <cellStyle name="Moneda 2 2 3 6 5" xfId="5640" xr:uid="{581CE6D4-73CA-4570-AFF2-C2C4870E84CE}"/>
    <cellStyle name="Moneda 2 2 3 7" xfId="689" xr:uid="{AB4B4376-F8B3-4005-A90F-7DBDFE5D1732}"/>
    <cellStyle name="Moneda 2 2 3 7 2" xfId="2010" xr:uid="{DB353048-322E-415C-89C2-79F1D285CCFF}"/>
    <cellStyle name="Moneda 2 2 3 7 2 2" xfId="4651" xr:uid="{FEE392E4-5BC4-448D-A07E-BE0158984A25}"/>
    <cellStyle name="Moneda 2 2 3 7 2 2 2" xfId="9931" xr:uid="{C8D2EA9B-F191-47EC-9080-DA7367018FD0}"/>
    <cellStyle name="Moneda 2 2 3 7 2 3" xfId="7291" xr:uid="{95B2355E-0409-41DE-94F5-44508042B2CC}"/>
    <cellStyle name="Moneda 2 2 3 7 3" xfId="3331" xr:uid="{F15314AA-ADF3-4749-9480-68BD6ACA0C23}"/>
    <cellStyle name="Moneda 2 2 3 7 3 2" xfId="8611" xr:uid="{8EE74C00-0E6F-483D-AD99-429D608A0A8F}"/>
    <cellStyle name="Moneda 2 2 3 7 4" xfId="5971" xr:uid="{0D7D6CB5-0B91-4B3C-B257-B0CC486DBA41}"/>
    <cellStyle name="Moneda 2 2 3 8" xfId="1350" xr:uid="{B91D9191-D038-44B0-A8D3-FA799F9B82D7}"/>
    <cellStyle name="Moneda 2 2 3 8 2" xfId="3991" xr:uid="{E2791FFF-E7A0-48FE-851E-F47215669D5B}"/>
    <cellStyle name="Moneda 2 2 3 8 2 2" xfId="9271" xr:uid="{8FA11E92-E32D-43FA-AED7-D81173A55D7F}"/>
    <cellStyle name="Moneda 2 2 3 8 3" xfId="6631" xr:uid="{26C92D92-08D0-4DA1-A534-0C4B9ACF6599}"/>
    <cellStyle name="Moneda 2 2 3 9" xfId="2671" xr:uid="{FCF46767-DED8-47BA-8287-34BCF802DA4C}"/>
    <cellStyle name="Moneda 2 2 3 9 2" xfId="7951" xr:uid="{F4F16994-426F-452D-87E4-05A10F3B4207}"/>
    <cellStyle name="Moneda 2 2 4" xfId="36" xr:uid="{40317848-334B-4C35-83F1-31010DEB203A}"/>
    <cellStyle name="Moneda 2 2 4 2" xfId="87" xr:uid="{9A0CDA70-70A7-4649-B88D-427BB0F8C696}"/>
    <cellStyle name="Moneda 2 2 4 2 2" xfId="199" xr:uid="{4CFD07DD-024E-48FE-A724-30DDB6D08711}"/>
    <cellStyle name="Moneda 2 2 4 2 2 2" xfId="529" xr:uid="{9D33C8B0-55CA-4971-BF40-A17634E74A98}"/>
    <cellStyle name="Moneda 2 2 4 2 2 2 2" xfId="1189" xr:uid="{89F0FBCA-448D-4957-A498-AD7CA3DCA880}"/>
    <cellStyle name="Moneda 2 2 4 2 2 2 2 2" xfId="2510" xr:uid="{9AF0D1D6-14DE-49A5-A84D-D12988539457}"/>
    <cellStyle name="Moneda 2 2 4 2 2 2 2 2 2" xfId="5151" xr:uid="{2056267D-2D27-4208-BE6A-D1C9F5FC5E5A}"/>
    <cellStyle name="Moneda 2 2 4 2 2 2 2 2 2 2" xfId="10431" xr:uid="{0AC2F447-8685-4DFA-936C-D50A47023792}"/>
    <cellStyle name="Moneda 2 2 4 2 2 2 2 2 3" xfId="7791" xr:uid="{0A2CE8CB-5BE5-40E8-8EAE-E0948F0D3BDE}"/>
    <cellStyle name="Moneda 2 2 4 2 2 2 2 3" xfId="3831" xr:uid="{CD10D847-4D32-4E11-8829-ADCC697B8BDE}"/>
    <cellStyle name="Moneda 2 2 4 2 2 2 2 3 2" xfId="9111" xr:uid="{96A874A1-AD80-48F5-8AE7-25DE505B871E}"/>
    <cellStyle name="Moneda 2 2 4 2 2 2 2 4" xfId="6471" xr:uid="{F671E72F-DC75-44FE-A28C-219EBE83894E}"/>
    <cellStyle name="Moneda 2 2 4 2 2 2 3" xfId="1850" xr:uid="{BC2343C3-08F4-4AF0-8654-A7632EBDE104}"/>
    <cellStyle name="Moneda 2 2 4 2 2 2 3 2" xfId="4491" xr:uid="{AD52883A-3CD4-4E44-B3F1-498837D4583A}"/>
    <cellStyle name="Moneda 2 2 4 2 2 2 3 2 2" xfId="9771" xr:uid="{8F057BF4-047F-40F1-902A-6C8C1AD25100}"/>
    <cellStyle name="Moneda 2 2 4 2 2 2 3 3" xfId="7131" xr:uid="{814ED246-4037-4AF8-917D-B849AC9B0933}"/>
    <cellStyle name="Moneda 2 2 4 2 2 2 4" xfId="3171" xr:uid="{54B1E873-1188-4954-A430-A22B36014327}"/>
    <cellStyle name="Moneda 2 2 4 2 2 2 4 2" xfId="8451" xr:uid="{ACC3F45D-7BAA-41ED-8343-F970D42E0525}"/>
    <cellStyle name="Moneda 2 2 4 2 2 2 5" xfId="5811" xr:uid="{56B84FD6-B124-4EBF-BFF6-F91B0A3C4BC2}"/>
    <cellStyle name="Moneda 2 2 4 2 2 3" xfId="860" xr:uid="{968E6E90-7FCA-43DB-BD18-53C2131D3255}"/>
    <cellStyle name="Moneda 2 2 4 2 2 3 2" xfId="2181" xr:uid="{9847904A-3AB6-4CA3-BE59-62C1437D059C}"/>
    <cellStyle name="Moneda 2 2 4 2 2 3 2 2" xfId="4822" xr:uid="{D7928468-897D-478D-ADC0-58FBD8E50E8B}"/>
    <cellStyle name="Moneda 2 2 4 2 2 3 2 2 2" xfId="10102" xr:uid="{2B731DC8-4D0A-47D0-AE62-E86FB3E6FC7F}"/>
    <cellStyle name="Moneda 2 2 4 2 2 3 2 3" xfId="7462" xr:uid="{70E315FB-44CF-4A4F-96DF-65ABF5D3FD86}"/>
    <cellStyle name="Moneda 2 2 4 2 2 3 3" xfId="3502" xr:uid="{639FA7A0-4A25-402A-AC8F-E6B0027B38F8}"/>
    <cellStyle name="Moneda 2 2 4 2 2 3 3 2" xfId="8782" xr:uid="{B9BE702D-DB95-405F-A621-3C3CA8C0BFAD}"/>
    <cellStyle name="Moneda 2 2 4 2 2 3 4" xfId="6142" xr:uid="{EA34623F-5B33-4079-B4B7-DA4ED0920B29}"/>
    <cellStyle name="Moneda 2 2 4 2 2 4" xfId="1521" xr:uid="{1B517084-08D4-4BDC-A3CB-05F97F66397A}"/>
    <cellStyle name="Moneda 2 2 4 2 2 4 2" xfId="4162" xr:uid="{3A258114-FE5D-4893-851F-D080CD87A224}"/>
    <cellStyle name="Moneda 2 2 4 2 2 4 2 2" xfId="9442" xr:uid="{EAF60870-FA4B-4632-91C6-5340976A4765}"/>
    <cellStyle name="Moneda 2 2 4 2 2 4 3" xfId="6802" xr:uid="{026105B9-DF98-4105-BEB0-DFE86E950CE5}"/>
    <cellStyle name="Moneda 2 2 4 2 2 5" xfId="2842" xr:uid="{61A85E67-5798-40D6-86BE-817E0828EFEF}"/>
    <cellStyle name="Moneda 2 2 4 2 2 5 2" xfId="8122" xr:uid="{6BA9577C-AA5C-4432-B24D-1AA11F27AA91}"/>
    <cellStyle name="Moneda 2 2 4 2 2 6" xfId="5482" xr:uid="{E4CBE3A7-8042-4900-8FE8-517C9216A5BB}"/>
    <cellStyle name="Moneda 2 2 4 2 3" xfId="309" xr:uid="{9328B3E9-1319-4ADC-A7DA-4318CE7ABD5C}"/>
    <cellStyle name="Moneda 2 2 4 2 3 2" xfId="639" xr:uid="{6D091D96-0E63-4633-BC40-E24FC0FF3F4F}"/>
    <cellStyle name="Moneda 2 2 4 2 3 2 2" xfId="1299" xr:uid="{1EB7E2AC-0BE8-484E-B24E-7B9B14C47039}"/>
    <cellStyle name="Moneda 2 2 4 2 3 2 2 2" xfId="2620" xr:uid="{678DCAB2-AFB8-4737-BC47-3EF8D762B437}"/>
    <cellStyle name="Moneda 2 2 4 2 3 2 2 2 2" xfId="5261" xr:uid="{F04BBE9D-80C3-4F2A-8936-41F9C863C835}"/>
    <cellStyle name="Moneda 2 2 4 2 3 2 2 2 2 2" xfId="10541" xr:uid="{06720DC9-6EAD-4AE5-9595-3416D1B7E437}"/>
    <cellStyle name="Moneda 2 2 4 2 3 2 2 2 3" xfId="7901" xr:uid="{287CA70A-0D40-46A7-8908-8D2ACA090888}"/>
    <cellStyle name="Moneda 2 2 4 2 3 2 2 3" xfId="3941" xr:uid="{AA9EA123-04F6-48A4-B5ED-06C01AAD0C5A}"/>
    <cellStyle name="Moneda 2 2 4 2 3 2 2 3 2" xfId="9221" xr:uid="{696527EA-BEB4-4E69-AD61-290087461B7E}"/>
    <cellStyle name="Moneda 2 2 4 2 3 2 2 4" xfId="6581" xr:uid="{62423A72-A10C-4A02-8684-40DD81CB41D2}"/>
    <cellStyle name="Moneda 2 2 4 2 3 2 3" xfId="1960" xr:uid="{F54E1A4C-0771-47C5-95E8-652B6366C4F7}"/>
    <cellStyle name="Moneda 2 2 4 2 3 2 3 2" xfId="4601" xr:uid="{9DCA23EA-4ED1-451F-AA76-C24F705D7EC7}"/>
    <cellStyle name="Moneda 2 2 4 2 3 2 3 2 2" xfId="9881" xr:uid="{AB150091-CA85-4EB1-9F49-2E2C371BE496}"/>
    <cellStyle name="Moneda 2 2 4 2 3 2 3 3" xfId="7241" xr:uid="{070F6E46-7923-418D-A88A-92A5322F6E19}"/>
    <cellStyle name="Moneda 2 2 4 2 3 2 4" xfId="3281" xr:uid="{1C0D2821-D753-4D00-931C-5565A0AC5E79}"/>
    <cellStyle name="Moneda 2 2 4 2 3 2 4 2" xfId="8561" xr:uid="{1D1D83E2-3032-459F-BE69-2FD5C7B733B0}"/>
    <cellStyle name="Moneda 2 2 4 2 3 2 5" xfId="5921" xr:uid="{5BBA739D-7429-4965-9122-F6D432F372F2}"/>
    <cellStyle name="Moneda 2 2 4 2 3 3" xfId="970" xr:uid="{A8AE14A2-6AE1-40ED-99FC-4FDC53358849}"/>
    <cellStyle name="Moneda 2 2 4 2 3 3 2" xfId="2291" xr:uid="{6F26002D-2009-4D1C-8D34-FC9FE7AC9CFA}"/>
    <cellStyle name="Moneda 2 2 4 2 3 3 2 2" xfId="4932" xr:uid="{9CDC43E5-317D-4C14-B5C5-4B0169111710}"/>
    <cellStyle name="Moneda 2 2 4 2 3 3 2 2 2" xfId="10212" xr:uid="{BF4A9304-9658-475F-842B-213F11C58493}"/>
    <cellStyle name="Moneda 2 2 4 2 3 3 2 3" xfId="7572" xr:uid="{4D9BA754-6E48-41AE-A1F6-F1EAAAB4F5EA}"/>
    <cellStyle name="Moneda 2 2 4 2 3 3 3" xfId="3612" xr:uid="{4A7E58FD-59BD-4D86-9FB2-B2D4BAB783B2}"/>
    <cellStyle name="Moneda 2 2 4 2 3 3 3 2" xfId="8892" xr:uid="{B30E1632-BFCA-41B4-BB7E-817D613A30F8}"/>
    <cellStyle name="Moneda 2 2 4 2 3 3 4" xfId="6252" xr:uid="{AB3AC4C6-96CF-41FC-A209-9C3A23355894}"/>
    <cellStyle name="Moneda 2 2 4 2 3 4" xfId="1631" xr:uid="{1F35A449-F781-411F-A32C-B89576EA96BC}"/>
    <cellStyle name="Moneda 2 2 4 2 3 4 2" xfId="4272" xr:uid="{76C08811-A3BC-4298-980D-FB595FAECC00}"/>
    <cellStyle name="Moneda 2 2 4 2 3 4 2 2" xfId="9552" xr:uid="{4DC7CEAC-A12F-4AA9-A753-4264F4E6D029}"/>
    <cellStyle name="Moneda 2 2 4 2 3 4 3" xfId="6912" xr:uid="{3E5A79A2-1E3D-4E07-91F6-A0FE6D1968E0}"/>
    <cellStyle name="Moneda 2 2 4 2 3 5" xfId="2952" xr:uid="{CA36288E-B90D-4DB0-9ABE-1DB454CFE3C4}"/>
    <cellStyle name="Moneda 2 2 4 2 3 5 2" xfId="8232" xr:uid="{EF144983-8C35-4E73-BD88-4D3A9F9AD82A}"/>
    <cellStyle name="Moneda 2 2 4 2 3 6" xfId="5592" xr:uid="{C01510AD-4E56-4CC6-8A7C-4CAB30E281E9}"/>
    <cellStyle name="Moneda 2 2 4 2 4" xfId="418" xr:uid="{26402F71-C192-4AF4-AFA6-390D82387533}"/>
    <cellStyle name="Moneda 2 2 4 2 4 2" xfId="1079" xr:uid="{6F9FBCDB-BD33-4DCC-AEB6-A693DE0D67AF}"/>
    <cellStyle name="Moneda 2 2 4 2 4 2 2" xfId="2400" xr:uid="{F77A8C0C-933C-4423-8868-1AAA57CC033B}"/>
    <cellStyle name="Moneda 2 2 4 2 4 2 2 2" xfId="5041" xr:uid="{25E9D117-CE6C-4959-A46E-1EC8E1585934}"/>
    <cellStyle name="Moneda 2 2 4 2 4 2 2 2 2" xfId="10321" xr:uid="{E02C6AE3-416B-48BC-923A-F8CD8D30CFF8}"/>
    <cellStyle name="Moneda 2 2 4 2 4 2 2 3" xfId="7681" xr:uid="{F2523B79-BF64-416B-8B7D-C8D6457123E8}"/>
    <cellStyle name="Moneda 2 2 4 2 4 2 3" xfId="3721" xr:uid="{2365C64C-046F-4F56-8EF5-9BE74DB99FC0}"/>
    <cellStyle name="Moneda 2 2 4 2 4 2 3 2" xfId="9001" xr:uid="{DE562B0D-7FB2-4FCD-AEA9-E64AF251A057}"/>
    <cellStyle name="Moneda 2 2 4 2 4 2 4" xfId="6361" xr:uid="{C950FD07-54A1-4956-BB1B-80AD546D86BB}"/>
    <cellStyle name="Moneda 2 2 4 2 4 3" xfId="1740" xr:uid="{124DC247-1EE1-4221-BDEF-DB6FD8961444}"/>
    <cellStyle name="Moneda 2 2 4 2 4 3 2" xfId="4381" xr:uid="{7ABF6C4C-307E-41F9-B5E0-383CABCDF814}"/>
    <cellStyle name="Moneda 2 2 4 2 4 3 2 2" xfId="9661" xr:uid="{256E323E-E25D-4A99-8276-974736028A8B}"/>
    <cellStyle name="Moneda 2 2 4 2 4 3 3" xfId="7021" xr:uid="{DDCC832E-B07B-4E97-BFBA-5E8E00AB9D51}"/>
    <cellStyle name="Moneda 2 2 4 2 4 4" xfId="3061" xr:uid="{4F025FB8-6153-40E3-B9DC-ED911A70FBB9}"/>
    <cellStyle name="Moneda 2 2 4 2 4 4 2" xfId="8341" xr:uid="{C88F2466-6E04-4637-B6E7-E3A7419FF0DF}"/>
    <cellStyle name="Moneda 2 2 4 2 4 5" xfId="5701" xr:uid="{D4D7D79B-1A46-45B0-A2E4-679F43D5E1D9}"/>
    <cellStyle name="Moneda 2 2 4 2 5" xfId="750" xr:uid="{34D47790-01BF-4D10-893A-C3625EBCBBDD}"/>
    <cellStyle name="Moneda 2 2 4 2 5 2" xfId="2071" xr:uid="{D6E5928E-8149-43FB-AE29-FA4BCEFAB714}"/>
    <cellStyle name="Moneda 2 2 4 2 5 2 2" xfId="4712" xr:uid="{7374E786-3A51-40D2-8E94-419427ACC73D}"/>
    <cellStyle name="Moneda 2 2 4 2 5 2 2 2" xfId="9992" xr:uid="{76A94881-7399-4024-BD7D-859BF423521D}"/>
    <cellStyle name="Moneda 2 2 4 2 5 2 3" xfId="7352" xr:uid="{B1213B7D-B06A-4753-8D01-C5EC6F576D24}"/>
    <cellStyle name="Moneda 2 2 4 2 5 3" xfId="3392" xr:uid="{E98D7A4F-2A05-4C06-94D7-1500454BE649}"/>
    <cellStyle name="Moneda 2 2 4 2 5 3 2" xfId="8672" xr:uid="{CF466027-B71B-46CD-8EB1-4EF619C600F3}"/>
    <cellStyle name="Moneda 2 2 4 2 5 4" xfId="6032" xr:uid="{54D7028C-3293-4C1D-8FD9-CA9CC675C37C}"/>
    <cellStyle name="Moneda 2 2 4 2 6" xfId="1411" xr:uid="{B33E7063-A337-459F-B668-756FCD3A1FFA}"/>
    <cellStyle name="Moneda 2 2 4 2 6 2" xfId="4052" xr:uid="{1D634282-C717-47A3-91C7-0CCF7541A1DC}"/>
    <cellStyle name="Moneda 2 2 4 2 6 2 2" xfId="9332" xr:uid="{C21192F9-ECB3-4D63-8802-7877DD6200DD}"/>
    <cellStyle name="Moneda 2 2 4 2 6 3" xfId="6692" xr:uid="{17B1645D-6900-4166-8FBF-8DF80F525294}"/>
    <cellStyle name="Moneda 2 2 4 2 7" xfId="2732" xr:uid="{156DF587-91CF-4DC0-B926-374FC1447A74}"/>
    <cellStyle name="Moneda 2 2 4 2 7 2" xfId="8012" xr:uid="{F2619C9D-BFA6-42F9-B630-AEED31F87ECF}"/>
    <cellStyle name="Moneda 2 2 4 2 8" xfId="5372" xr:uid="{A20967D7-5B1F-4759-8B1A-C0B01D620D99}"/>
    <cellStyle name="Moneda 2 2 4 3" xfId="148" xr:uid="{42DA500E-F366-48C7-B0DD-1DAAE3C1974B}"/>
    <cellStyle name="Moneda 2 2 4 3 2" xfId="478" xr:uid="{1CECBB3A-A697-4242-A781-1A118BFA141D}"/>
    <cellStyle name="Moneda 2 2 4 3 2 2" xfId="1138" xr:uid="{5D1ADE6A-7046-4AE3-8C1D-1A19309CF539}"/>
    <cellStyle name="Moneda 2 2 4 3 2 2 2" xfId="2459" xr:uid="{CE121F81-E3D3-48F7-89F4-FAE265A77C05}"/>
    <cellStyle name="Moneda 2 2 4 3 2 2 2 2" xfId="5100" xr:uid="{E781D041-D854-4AC8-862B-2EEC28CEB2C8}"/>
    <cellStyle name="Moneda 2 2 4 3 2 2 2 2 2" xfId="10380" xr:uid="{D11EB71A-5D28-482E-8471-8B5F8CE01563}"/>
    <cellStyle name="Moneda 2 2 4 3 2 2 2 3" xfId="7740" xr:uid="{FC35B4F8-B0D8-4C90-8FE4-FD48EF5004B8}"/>
    <cellStyle name="Moneda 2 2 4 3 2 2 3" xfId="3780" xr:uid="{5001708A-2194-45A3-B2EE-C78391549DA4}"/>
    <cellStyle name="Moneda 2 2 4 3 2 2 3 2" xfId="9060" xr:uid="{94E93A98-D091-400E-AD35-B5233E1AD997}"/>
    <cellStyle name="Moneda 2 2 4 3 2 2 4" xfId="6420" xr:uid="{65703E46-233F-483C-8E1D-197EAFA5A03C}"/>
    <cellStyle name="Moneda 2 2 4 3 2 3" xfId="1799" xr:uid="{235442D4-9E32-4B62-9CAF-DD1D60B470FC}"/>
    <cellStyle name="Moneda 2 2 4 3 2 3 2" xfId="4440" xr:uid="{A85C7FF8-9A0E-4083-B3CD-31A23B93FA2D}"/>
    <cellStyle name="Moneda 2 2 4 3 2 3 2 2" xfId="9720" xr:uid="{46EAEDA6-3245-4FC7-BC5E-5CD46635C90B}"/>
    <cellStyle name="Moneda 2 2 4 3 2 3 3" xfId="7080" xr:uid="{657F133D-1275-49EB-B0DC-CF8AFCA0FF54}"/>
    <cellStyle name="Moneda 2 2 4 3 2 4" xfId="3120" xr:uid="{774F3977-A3F6-414F-8D0B-DE97B2A0FB3A}"/>
    <cellStyle name="Moneda 2 2 4 3 2 4 2" xfId="8400" xr:uid="{8841DDB2-4AF8-4B43-AE91-D67DA1A97E39}"/>
    <cellStyle name="Moneda 2 2 4 3 2 5" xfId="5760" xr:uid="{27E960DA-991D-473C-8555-CB1C31FBD495}"/>
    <cellStyle name="Moneda 2 2 4 3 3" xfId="809" xr:uid="{63013353-5E4D-40A4-8B7C-D0B3CBF49781}"/>
    <cellStyle name="Moneda 2 2 4 3 3 2" xfId="2130" xr:uid="{0FC95E36-5132-4F27-B6B1-C5607ACB31B2}"/>
    <cellStyle name="Moneda 2 2 4 3 3 2 2" xfId="4771" xr:uid="{34330C05-E455-4D12-88DA-285F41718BFD}"/>
    <cellStyle name="Moneda 2 2 4 3 3 2 2 2" xfId="10051" xr:uid="{C9710EB4-B2A9-43AA-9EF9-DD9E09B5BD02}"/>
    <cellStyle name="Moneda 2 2 4 3 3 2 3" xfId="7411" xr:uid="{EF9C764C-C922-4414-9C11-3BE02AF4AFD9}"/>
    <cellStyle name="Moneda 2 2 4 3 3 3" xfId="3451" xr:uid="{D63068EA-9A6F-4B61-8F0E-43E496873CA8}"/>
    <cellStyle name="Moneda 2 2 4 3 3 3 2" xfId="8731" xr:uid="{F18C7123-55D1-45D4-A636-BD0FD6B4B6EB}"/>
    <cellStyle name="Moneda 2 2 4 3 3 4" xfId="6091" xr:uid="{D8C9F033-C2D1-4DC7-AA0F-D41D89BF32B0}"/>
    <cellStyle name="Moneda 2 2 4 3 4" xfId="1470" xr:uid="{DAA06D00-5D36-4AD9-B4B1-4489EA38F501}"/>
    <cellStyle name="Moneda 2 2 4 3 4 2" xfId="4111" xr:uid="{9CD98598-0C98-46CE-BB2E-ABFBAE9FDBFB}"/>
    <cellStyle name="Moneda 2 2 4 3 4 2 2" xfId="9391" xr:uid="{F9762D7D-2FE4-4826-B34B-1AFD01AC2618}"/>
    <cellStyle name="Moneda 2 2 4 3 4 3" xfId="6751" xr:uid="{3B6D72EB-5F02-4208-959A-00F2C6112F96}"/>
    <cellStyle name="Moneda 2 2 4 3 5" xfId="2791" xr:uid="{0047DE5D-A776-4CE3-B1B6-B5F2F5C78323}"/>
    <cellStyle name="Moneda 2 2 4 3 5 2" xfId="8071" xr:uid="{3D5263D2-F0CD-4C9B-BBE8-352AF0EBF850}"/>
    <cellStyle name="Moneda 2 2 4 3 6" xfId="5431" xr:uid="{3EDC15A6-1D63-40CA-AB42-CC77A1333799}"/>
    <cellStyle name="Moneda 2 2 4 4" xfId="258" xr:uid="{19D73CD6-C8DD-4D6E-8F3E-8FB93A37E99D}"/>
    <cellStyle name="Moneda 2 2 4 4 2" xfId="588" xr:uid="{707E6C00-DD30-4D1F-9137-A78995B6F9FA}"/>
    <cellStyle name="Moneda 2 2 4 4 2 2" xfId="1248" xr:uid="{41955B0A-C230-47EA-BBAB-634CD3D8B349}"/>
    <cellStyle name="Moneda 2 2 4 4 2 2 2" xfId="2569" xr:uid="{63FDA437-A905-4B87-9BD8-C1FADE9B886B}"/>
    <cellStyle name="Moneda 2 2 4 4 2 2 2 2" xfId="5210" xr:uid="{2A3A65BD-6AA3-4252-B82F-1B61FAA798C0}"/>
    <cellStyle name="Moneda 2 2 4 4 2 2 2 2 2" xfId="10490" xr:uid="{C3D0DC1C-6BD0-4E05-B587-C7A1FC983DFB}"/>
    <cellStyle name="Moneda 2 2 4 4 2 2 2 3" xfId="7850" xr:uid="{0E42D6EC-300A-4139-AE91-563E8FA00C27}"/>
    <cellStyle name="Moneda 2 2 4 4 2 2 3" xfId="3890" xr:uid="{917E0F60-B84F-4491-AC84-9B5B02B13115}"/>
    <cellStyle name="Moneda 2 2 4 4 2 2 3 2" xfId="9170" xr:uid="{9589F64E-5E01-4951-A604-ADF46C1AA154}"/>
    <cellStyle name="Moneda 2 2 4 4 2 2 4" xfId="6530" xr:uid="{D3E84E05-BC31-4053-B1D0-68FD8DCD17EB}"/>
    <cellStyle name="Moneda 2 2 4 4 2 3" xfId="1909" xr:uid="{67550D25-11AF-4ABA-B474-05577B4CBB8C}"/>
    <cellStyle name="Moneda 2 2 4 4 2 3 2" xfId="4550" xr:uid="{03066881-20B4-4DE3-97C1-68A883700FD4}"/>
    <cellStyle name="Moneda 2 2 4 4 2 3 2 2" xfId="9830" xr:uid="{3F03D0AC-AC15-436E-86B8-8A4E60750A80}"/>
    <cellStyle name="Moneda 2 2 4 4 2 3 3" xfId="7190" xr:uid="{9F36F2E2-0A61-4556-B395-A61E1431A668}"/>
    <cellStyle name="Moneda 2 2 4 4 2 4" xfId="3230" xr:uid="{E0A5795E-8C64-4AA1-B42F-7486A4E845EE}"/>
    <cellStyle name="Moneda 2 2 4 4 2 4 2" xfId="8510" xr:uid="{EA1A3DBA-7743-4F4C-88C2-4549A2760D9D}"/>
    <cellStyle name="Moneda 2 2 4 4 2 5" xfId="5870" xr:uid="{4AE757D1-D713-4AC0-AFC6-8C7DA1A08C56}"/>
    <cellStyle name="Moneda 2 2 4 4 3" xfId="919" xr:uid="{37E0E140-9AFB-4D05-8F01-E9DB4C2EC094}"/>
    <cellStyle name="Moneda 2 2 4 4 3 2" xfId="2240" xr:uid="{B2237C29-C8B3-4E90-9D2E-67A4DCF117B8}"/>
    <cellStyle name="Moneda 2 2 4 4 3 2 2" xfId="4881" xr:uid="{4F3F811A-EEA4-4FF3-B902-9B2A276954EB}"/>
    <cellStyle name="Moneda 2 2 4 4 3 2 2 2" xfId="10161" xr:uid="{8D1C91AD-6C55-438B-A744-1478FE2BD390}"/>
    <cellStyle name="Moneda 2 2 4 4 3 2 3" xfId="7521" xr:uid="{0A503148-BDE4-419F-96B8-3A28174CCAD3}"/>
    <cellStyle name="Moneda 2 2 4 4 3 3" xfId="3561" xr:uid="{F11A8A8F-9DFC-44BF-BF39-64FD3A2B5F85}"/>
    <cellStyle name="Moneda 2 2 4 4 3 3 2" xfId="8841" xr:uid="{822E58BC-05F3-45F8-B0AB-971D8A3D1C24}"/>
    <cellStyle name="Moneda 2 2 4 4 3 4" xfId="6201" xr:uid="{50A3CC5C-6780-4AE8-AE50-828B6A63424F}"/>
    <cellStyle name="Moneda 2 2 4 4 4" xfId="1580" xr:uid="{D3F7276E-3C3B-40FC-8B25-5C90C6BBBFBE}"/>
    <cellStyle name="Moneda 2 2 4 4 4 2" xfId="4221" xr:uid="{15823D73-28D4-4C10-BB77-F028B544EAFC}"/>
    <cellStyle name="Moneda 2 2 4 4 4 2 2" xfId="9501" xr:uid="{E44C1DD8-EF73-4DF3-BAC7-A6E8094EB21B}"/>
    <cellStyle name="Moneda 2 2 4 4 4 3" xfId="6861" xr:uid="{A04034FD-8B34-406F-B408-B8C1AE6A1521}"/>
    <cellStyle name="Moneda 2 2 4 4 5" xfId="2901" xr:uid="{735A5D86-E7AE-4102-9F25-E34B381A7A94}"/>
    <cellStyle name="Moneda 2 2 4 4 5 2" xfId="8181" xr:uid="{488BC268-664F-4C85-AFFC-65503EFE4012}"/>
    <cellStyle name="Moneda 2 2 4 4 6" xfId="5541" xr:uid="{064F1D0E-1E3E-4AC2-9339-2D1B481489AC}"/>
    <cellStyle name="Moneda 2 2 4 5" xfId="367" xr:uid="{24E4C0EC-D2FF-4755-BE67-F494F891DEC4}"/>
    <cellStyle name="Moneda 2 2 4 5 2" xfId="1028" xr:uid="{C66BEBF9-45B5-42B7-83EA-979B5DEBAE3A}"/>
    <cellStyle name="Moneda 2 2 4 5 2 2" xfId="2349" xr:uid="{1C3DB4B6-FC1C-4902-9EA9-3470DFBA0D04}"/>
    <cellStyle name="Moneda 2 2 4 5 2 2 2" xfId="4990" xr:uid="{E7EC8456-CD41-44D4-8155-C26BCE6DFA9F}"/>
    <cellStyle name="Moneda 2 2 4 5 2 2 2 2" xfId="10270" xr:uid="{FE1DA636-11C9-4B4B-A876-40AAE39C533B}"/>
    <cellStyle name="Moneda 2 2 4 5 2 2 3" xfId="7630" xr:uid="{A43585FB-2DB2-427C-8E9B-605C7F604645}"/>
    <cellStyle name="Moneda 2 2 4 5 2 3" xfId="3670" xr:uid="{0A78DB55-8ABE-4F0C-93D3-D89D3F834C29}"/>
    <cellStyle name="Moneda 2 2 4 5 2 3 2" xfId="8950" xr:uid="{9D034119-AF4E-4110-8A4E-9B11F492413A}"/>
    <cellStyle name="Moneda 2 2 4 5 2 4" xfId="6310" xr:uid="{5380C2B2-B325-44A2-8273-5F3E5E4EF86B}"/>
    <cellStyle name="Moneda 2 2 4 5 3" xfId="1689" xr:uid="{6C735750-35F9-4677-B296-7629D9830434}"/>
    <cellStyle name="Moneda 2 2 4 5 3 2" xfId="4330" xr:uid="{837DC3CE-21F9-4D31-8F96-B356EAB06D95}"/>
    <cellStyle name="Moneda 2 2 4 5 3 2 2" xfId="9610" xr:uid="{79941092-ECFB-4BF9-8C3A-FA861AB39C1B}"/>
    <cellStyle name="Moneda 2 2 4 5 3 3" xfId="6970" xr:uid="{A128E7F7-F780-42BA-879D-15B28786FA21}"/>
    <cellStyle name="Moneda 2 2 4 5 4" xfId="3010" xr:uid="{782AB7DC-3F09-44BE-AF18-FAB0240DCE77}"/>
    <cellStyle name="Moneda 2 2 4 5 4 2" xfId="8290" xr:uid="{4BE4F0A4-4835-46F3-9331-336BEE462FC5}"/>
    <cellStyle name="Moneda 2 2 4 5 5" xfId="5650" xr:uid="{3C2BDD51-2052-4DBC-93BF-301A2A77E445}"/>
    <cellStyle name="Moneda 2 2 4 6" xfId="699" xr:uid="{1A7C5EF6-4650-4B9C-9DA6-C21F79003400}"/>
    <cellStyle name="Moneda 2 2 4 6 2" xfId="2020" xr:uid="{D5691A45-1A14-4EB8-93D4-2DC49F3C36BC}"/>
    <cellStyle name="Moneda 2 2 4 6 2 2" xfId="4661" xr:uid="{B3B2F62A-8026-4F65-9C38-A6E20009BD39}"/>
    <cellStyle name="Moneda 2 2 4 6 2 2 2" xfId="9941" xr:uid="{FE675F07-C214-4A2B-88D8-9566152B1B40}"/>
    <cellStyle name="Moneda 2 2 4 6 2 3" xfId="7301" xr:uid="{320996B1-82D4-40DD-B329-D64B4300F671}"/>
    <cellStyle name="Moneda 2 2 4 6 3" xfId="3341" xr:uid="{24267EBA-B1B3-4BE9-8E45-1D017C37B18D}"/>
    <cellStyle name="Moneda 2 2 4 6 3 2" xfId="8621" xr:uid="{A125B20C-E390-4AEC-A485-BD339201FB5B}"/>
    <cellStyle name="Moneda 2 2 4 6 4" xfId="5981" xr:uid="{ABD5B609-D1CE-4121-A12B-38BA08B88668}"/>
    <cellStyle name="Moneda 2 2 4 7" xfId="1360" xr:uid="{C8907F2B-9982-4024-90CD-DFD4727F7E33}"/>
    <cellStyle name="Moneda 2 2 4 7 2" xfId="4001" xr:uid="{7FB4BE78-614B-4032-AB0D-70860C580681}"/>
    <cellStyle name="Moneda 2 2 4 7 2 2" xfId="9281" xr:uid="{68C491DE-37F7-4564-A888-A430808D5220}"/>
    <cellStyle name="Moneda 2 2 4 7 3" xfId="6641" xr:uid="{1B522670-7D2A-4426-A210-4C47CC3A5A2E}"/>
    <cellStyle name="Moneda 2 2 4 8" xfId="2681" xr:uid="{767B8825-B391-4417-A3B9-2BF2DE2C5F83}"/>
    <cellStyle name="Moneda 2 2 4 8 2" xfId="7961" xr:uid="{E52C925A-4F36-4710-B498-C54529A7629D}"/>
    <cellStyle name="Moneda 2 2 4 9" xfId="5321" xr:uid="{393E1DD5-070B-4A67-B308-0586CA522914}"/>
    <cellStyle name="Moneda 2 2 5" xfId="63" xr:uid="{DF77993D-32DE-4810-80BC-B0E2192774D8}"/>
    <cellStyle name="Moneda 2 2 5 2" xfId="175" xr:uid="{A76280E0-463D-4120-B3DC-0DC480D95F3F}"/>
    <cellStyle name="Moneda 2 2 5 2 2" xfId="505" xr:uid="{5AED96DC-57FB-4B0E-BE4B-DC7EF501C665}"/>
    <cellStyle name="Moneda 2 2 5 2 2 2" xfId="1165" xr:uid="{460C9434-0B64-4FB7-8A29-DEED07C45E8C}"/>
    <cellStyle name="Moneda 2 2 5 2 2 2 2" xfId="2486" xr:uid="{2D9ADA0B-78A6-4668-9C64-C7CC753400C5}"/>
    <cellStyle name="Moneda 2 2 5 2 2 2 2 2" xfId="5127" xr:uid="{393AD880-6809-46F0-A60B-3A416C937442}"/>
    <cellStyle name="Moneda 2 2 5 2 2 2 2 2 2" xfId="10407" xr:uid="{47D9EC4D-98F0-4C8B-97DA-131410A8233C}"/>
    <cellStyle name="Moneda 2 2 5 2 2 2 2 3" xfId="7767" xr:uid="{7651E008-04B6-4438-B34B-A5270B1C82C2}"/>
    <cellStyle name="Moneda 2 2 5 2 2 2 3" xfId="3807" xr:uid="{D7D5D659-8E25-45BE-838C-5DC7C601216E}"/>
    <cellStyle name="Moneda 2 2 5 2 2 2 3 2" xfId="9087" xr:uid="{56F74A8A-5D37-4E23-946F-83E110C65EF4}"/>
    <cellStyle name="Moneda 2 2 5 2 2 2 4" xfId="6447" xr:uid="{C707436C-2F67-434F-A8E0-A03DD3F696BF}"/>
    <cellStyle name="Moneda 2 2 5 2 2 3" xfId="1826" xr:uid="{90080F66-56C1-4426-9D69-294F53518DE0}"/>
    <cellStyle name="Moneda 2 2 5 2 2 3 2" xfId="4467" xr:uid="{AECE3CDC-9F64-4DA2-8939-48BEA8EB0E91}"/>
    <cellStyle name="Moneda 2 2 5 2 2 3 2 2" xfId="9747" xr:uid="{7740F8A2-12FD-464A-AD78-1CF30AFBCE69}"/>
    <cellStyle name="Moneda 2 2 5 2 2 3 3" xfId="7107" xr:uid="{5F80F81A-4959-4FBB-9ECD-C33A42AC951D}"/>
    <cellStyle name="Moneda 2 2 5 2 2 4" xfId="3147" xr:uid="{A152CDF6-E361-411D-9104-4770309A1126}"/>
    <cellStyle name="Moneda 2 2 5 2 2 4 2" xfId="8427" xr:uid="{2CF5AADC-553F-49BF-982D-F64908455292}"/>
    <cellStyle name="Moneda 2 2 5 2 2 5" xfId="5787" xr:uid="{72C27D08-FE52-4BAB-B874-9F8AACA459E4}"/>
    <cellStyle name="Moneda 2 2 5 2 3" xfId="836" xr:uid="{DBAB4844-BAE5-45EF-BD41-115781D6606C}"/>
    <cellStyle name="Moneda 2 2 5 2 3 2" xfId="2157" xr:uid="{BF2E3382-F46E-446A-9717-FA8E94034C3C}"/>
    <cellStyle name="Moneda 2 2 5 2 3 2 2" xfId="4798" xr:uid="{C388FF0D-510A-40FE-9065-24F261DE84D4}"/>
    <cellStyle name="Moneda 2 2 5 2 3 2 2 2" xfId="10078" xr:uid="{579BCA6E-EEBD-4B2D-9C02-C40FB3A35379}"/>
    <cellStyle name="Moneda 2 2 5 2 3 2 3" xfId="7438" xr:uid="{07145577-B26D-45F6-9F2E-F82BD7CEAEF0}"/>
    <cellStyle name="Moneda 2 2 5 2 3 3" xfId="3478" xr:uid="{F8E8545F-651A-4BC8-86A9-490115FA7EA7}"/>
    <cellStyle name="Moneda 2 2 5 2 3 3 2" xfId="8758" xr:uid="{0D65EF94-26E6-4426-A18B-C05C369D2289}"/>
    <cellStyle name="Moneda 2 2 5 2 3 4" xfId="6118" xr:uid="{E45B91A1-DEC2-4843-8C05-9F77B91B4EB9}"/>
    <cellStyle name="Moneda 2 2 5 2 4" xfId="1497" xr:uid="{E17DEC38-549E-426B-8554-FC0A8B6AD9DF}"/>
    <cellStyle name="Moneda 2 2 5 2 4 2" xfId="4138" xr:uid="{902231D9-36EF-48D0-B1F9-5273673EE8F7}"/>
    <cellStyle name="Moneda 2 2 5 2 4 2 2" xfId="9418" xr:uid="{56D152B6-C359-49B0-A8FF-6E1FB08E48EF}"/>
    <cellStyle name="Moneda 2 2 5 2 4 3" xfId="6778" xr:uid="{998055E8-0D60-417A-B913-7720905D8A1C}"/>
    <cellStyle name="Moneda 2 2 5 2 5" xfId="2818" xr:uid="{3796D33A-D268-4CDF-9013-DB4814CD3CB9}"/>
    <cellStyle name="Moneda 2 2 5 2 5 2" xfId="8098" xr:uid="{12508C8E-5269-4782-B70B-C5E5ED198985}"/>
    <cellStyle name="Moneda 2 2 5 2 6" xfId="5458" xr:uid="{FAD97DF5-69FC-47ED-B4C8-49B7A1D0DFAC}"/>
    <cellStyle name="Moneda 2 2 5 3" xfId="285" xr:uid="{C6F46EB1-8F02-4C78-8F16-72B644576B61}"/>
    <cellStyle name="Moneda 2 2 5 3 2" xfId="615" xr:uid="{F98F0D6E-6D5A-43DE-9731-4E1C29BC1B69}"/>
    <cellStyle name="Moneda 2 2 5 3 2 2" xfId="1275" xr:uid="{57416A88-53EB-43A8-8E05-54B661F3BFF7}"/>
    <cellStyle name="Moneda 2 2 5 3 2 2 2" xfId="2596" xr:uid="{CA5592F1-A7BB-4B46-910E-0F4EDDDAE02D}"/>
    <cellStyle name="Moneda 2 2 5 3 2 2 2 2" xfId="5237" xr:uid="{C8B71F11-C035-4DE5-AD16-F3424AB865CF}"/>
    <cellStyle name="Moneda 2 2 5 3 2 2 2 2 2" xfId="10517" xr:uid="{C6D212EB-D8BF-4922-95F5-211BD61775AD}"/>
    <cellStyle name="Moneda 2 2 5 3 2 2 2 3" xfId="7877" xr:uid="{7FDDCAB9-377A-41D6-B694-A286B58DDA62}"/>
    <cellStyle name="Moneda 2 2 5 3 2 2 3" xfId="3917" xr:uid="{9D6E3731-FF05-4131-99D3-B8C7330CC02C}"/>
    <cellStyle name="Moneda 2 2 5 3 2 2 3 2" xfId="9197" xr:uid="{94A09479-03F2-4579-96FD-730A95D58F5E}"/>
    <cellStyle name="Moneda 2 2 5 3 2 2 4" xfId="6557" xr:uid="{10F38F27-F0F0-494F-9677-8F70BD8F334F}"/>
    <cellStyle name="Moneda 2 2 5 3 2 3" xfId="1936" xr:uid="{0181D5BA-608A-4FD2-8BAE-C5C38A1A70CB}"/>
    <cellStyle name="Moneda 2 2 5 3 2 3 2" xfId="4577" xr:uid="{7CDDDB85-0D21-4AFD-8D80-E501C6F59E7A}"/>
    <cellStyle name="Moneda 2 2 5 3 2 3 2 2" xfId="9857" xr:uid="{C4572A33-1326-4BD8-B70B-C08CB0087549}"/>
    <cellStyle name="Moneda 2 2 5 3 2 3 3" xfId="7217" xr:uid="{78FA5EF7-78E5-4B77-AF65-E47BBB48D24F}"/>
    <cellStyle name="Moneda 2 2 5 3 2 4" xfId="3257" xr:uid="{DC9FFF0B-9ECB-4CF2-A3C6-3618573DEF7E}"/>
    <cellStyle name="Moneda 2 2 5 3 2 4 2" xfId="8537" xr:uid="{00A25433-FAF2-4E57-8A1E-DD9424BB6252}"/>
    <cellStyle name="Moneda 2 2 5 3 2 5" xfId="5897" xr:uid="{4D28AEBE-B58F-4170-BE62-8EAFD4FF91FE}"/>
    <cellStyle name="Moneda 2 2 5 3 3" xfId="946" xr:uid="{3DB90146-A1BA-4A35-A6ED-B24083BCB7AF}"/>
    <cellStyle name="Moneda 2 2 5 3 3 2" xfId="2267" xr:uid="{8ABF3548-2502-4301-81AA-3D6A82FB2D4E}"/>
    <cellStyle name="Moneda 2 2 5 3 3 2 2" xfId="4908" xr:uid="{8390810D-0979-4743-BE31-3877CA6A2530}"/>
    <cellStyle name="Moneda 2 2 5 3 3 2 2 2" xfId="10188" xr:uid="{D7FD6C7E-8EEC-44A2-B50C-B0C7F58DB9AD}"/>
    <cellStyle name="Moneda 2 2 5 3 3 2 3" xfId="7548" xr:uid="{E466CFE6-8D47-4DDC-9882-CB8ED04F41AC}"/>
    <cellStyle name="Moneda 2 2 5 3 3 3" xfId="3588" xr:uid="{535290CF-675B-4FD5-953D-474773785F33}"/>
    <cellStyle name="Moneda 2 2 5 3 3 3 2" xfId="8868" xr:uid="{30E9244D-E56F-4E60-9203-DCD74EA0694B}"/>
    <cellStyle name="Moneda 2 2 5 3 3 4" xfId="6228" xr:uid="{1C81438D-F794-458E-8660-FC1801D283F9}"/>
    <cellStyle name="Moneda 2 2 5 3 4" xfId="1607" xr:uid="{CA5DD482-722C-4E5D-95A5-0DA8E1B65ADC}"/>
    <cellStyle name="Moneda 2 2 5 3 4 2" xfId="4248" xr:uid="{5AC4C91C-8377-4585-8418-44EDBFFE2CCF}"/>
    <cellStyle name="Moneda 2 2 5 3 4 2 2" xfId="9528" xr:uid="{10063D81-417E-426F-8F64-AC969AFBC9BC}"/>
    <cellStyle name="Moneda 2 2 5 3 4 3" xfId="6888" xr:uid="{05066F5F-B817-4C03-8989-5B35206E88BF}"/>
    <cellStyle name="Moneda 2 2 5 3 5" xfId="2928" xr:uid="{20F34C41-4329-4598-9100-6AC81254B8A1}"/>
    <cellStyle name="Moneda 2 2 5 3 5 2" xfId="8208" xr:uid="{7D82F2E1-2AC6-4672-8203-4F26E32E02B4}"/>
    <cellStyle name="Moneda 2 2 5 3 6" xfId="5568" xr:uid="{F02B73D0-5367-4A3A-8086-18540BBD2236}"/>
    <cellStyle name="Moneda 2 2 5 4" xfId="394" xr:uid="{6CF477DE-2E81-46A6-8106-75CC04ED6E60}"/>
    <cellStyle name="Moneda 2 2 5 4 2" xfId="1055" xr:uid="{78930A68-F479-4D7D-BE33-81B1DB399A99}"/>
    <cellStyle name="Moneda 2 2 5 4 2 2" xfId="2376" xr:uid="{8646672D-E502-4539-814B-2F601FA34F7A}"/>
    <cellStyle name="Moneda 2 2 5 4 2 2 2" xfId="5017" xr:uid="{D42674EF-0E1D-415E-8454-3FF52A910696}"/>
    <cellStyle name="Moneda 2 2 5 4 2 2 2 2" xfId="10297" xr:uid="{AEC4E910-5559-404F-AD7B-DFDC6FCCA894}"/>
    <cellStyle name="Moneda 2 2 5 4 2 2 3" xfId="7657" xr:uid="{FB46F9EF-255E-41F9-B1D6-729D181B6C66}"/>
    <cellStyle name="Moneda 2 2 5 4 2 3" xfId="3697" xr:uid="{EB81B676-0FD9-437D-9442-CE099F1CEE4E}"/>
    <cellStyle name="Moneda 2 2 5 4 2 3 2" xfId="8977" xr:uid="{E829A9F1-5390-45B3-9EC8-19912B8F2E83}"/>
    <cellStyle name="Moneda 2 2 5 4 2 4" xfId="6337" xr:uid="{5DBC9FE0-F200-4CE8-BAE6-1947D2557858}"/>
    <cellStyle name="Moneda 2 2 5 4 3" xfId="1716" xr:uid="{82DEA321-7927-4F86-81B9-DC21B7A3CD78}"/>
    <cellStyle name="Moneda 2 2 5 4 3 2" xfId="4357" xr:uid="{E4774E16-DC28-4F4F-BFBB-A1E97697D2FA}"/>
    <cellStyle name="Moneda 2 2 5 4 3 2 2" xfId="9637" xr:uid="{9244E945-D70D-422F-8AB4-DCF04EA946F4}"/>
    <cellStyle name="Moneda 2 2 5 4 3 3" xfId="6997" xr:uid="{A80E3A8B-5BC5-4D67-B402-2079CCCEED4D}"/>
    <cellStyle name="Moneda 2 2 5 4 4" xfId="3037" xr:uid="{B111B593-9756-498F-8001-1E952FFCECD6}"/>
    <cellStyle name="Moneda 2 2 5 4 4 2" xfId="8317" xr:uid="{ABBBC3EC-D1A3-4690-B51E-A74ABCD89246}"/>
    <cellStyle name="Moneda 2 2 5 4 5" xfId="5677" xr:uid="{94950D8A-0729-498D-AD83-81428BB415DD}"/>
    <cellStyle name="Moneda 2 2 5 5" xfId="726" xr:uid="{CBF59993-5568-45D0-BC4F-52A4B3EDBE52}"/>
    <cellStyle name="Moneda 2 2 5 5 2" xfId="2047" xr:uid="{9001FE9B-D33B-490D-8260-789ACB03E45E}"/>
    <cellStyle name="Moneda 2 2 5 5 2 2" xfId="4688" xr:uid="{C730EF16-A36F-4DD6-8138-00259443E0BD}"/>
    <cellStyle name="Moneda 2 2 5 5 2 2 2" xfId="9968" xr:uid="{6554EE48-1FB7-4A8C-ABC5-64C01292CDF5}"/>
    <cellStyle name="Moneda 2 2 5 5 2 3" xfId="7328" xr:uid="{FD399650-75C5-431F-A412-1D4145654D91}"/>
    <cellStyle name="Moneda 2 2 5 5 3" xfId="3368" xr:uid="{0A075704-D569-4AE9-A6AD-DD38D032E395}"/>
    <cellStyle name="Moneda 2 2 5 5 3 2" xfId="8648" xr:uid="{1ADFF8EC-DAC9-4BE4-92A4-F3FC851D2CD0}"/>
    <cellStyle name="Moneda 2 2 5 5 4" xfId="6008" xr:uid="{82E6840E-3730-45BF-BA88-3BECF2BB0ADB}"/>
    <cellStyle name="Moneda 2 2 5 6" xfId="1387" xr:uid="{C31E919D-94F7-4DF5-8A74-6F236CEE46D1}"/>
    <cellStyle name="Moneda 2 2 5 6 2" xfId="4028" xr:uid="{18B31AE1-53E6-4383-853D-254063714959}"/>
    <cellStyle name="Moneda 2 2 5 6 2 2" xfId="9308" xr:uid="{57EE6C26-8F0D-4BF1-B091-DED9B41CB579}"/>
    <cellStyle name="Moneda 2 2 5 6 3" xfId="6668" xr:uid="{068118AA-3EF3-42FC-B7AC-A8FC2AD7564B}"/>
    <cellStyle name="Moneda 2 2 5 7" xfId="2708" xr:uid="{70829E8B-0EBA-4D74-9018-009E3C133B04}"/>
    <cellStyle name="Moneda 2 2 5 7 2" xfId="7988" xr:uid="{6A55A670-4DFD-4DFD-AC1C-F7C3C787A36D}"/>
    <cellStyle name="Moneda 2 2 5 8" xfId="5348" xr:uid="{C835BC13-AF9A-42A4-9F41-41988DC73E98}"/>
    <cellStyle name="Moneda 2 2 6" xfId="124" xr:uid="{55DBDB8D-2125-4A67-89A9-828C96122B4D}"/>
    <cellStyle name="Moneda 2 2 6 2" xfId="454" xr:uid="{F3176D8E-4FCA-4ED8-97C7-F73B694D044D}"/>
    <cellStyle name="Moneda 2 2 6 2 2" xfId="1114" xr:uid="{B372E75B-4A20-4AF3-9280-D463307294AB}"/>
    <cellStyle name="Moneda 2 2 6 2 2 2" xfId="2435" xr:uid="{019342A0-C261-4ABF-9880-181866BC17DC}"/>
    <cellStyle name="Moneda 2 2 6 2 2 2 2" xfId="5076" xr:uid="{CCC4655F-05B1-447C-A503-319DFA43A7D6}"/>
    <cellStyle name="Moneda 2 2 6 2 2 2 2 2" xfId="10356" xr:uid="{C909123C-E500-4EC2-8843-71BD082261DB}"/>
    <cellStyle name="Moneda 2 2 6 2 2 2 3" xfId="7716" xr:uid="{0C77654E-D6F4-42F1-BD95-32716E15E444}"/>
    <cellStyle name="Moneda 2 2 6 2 2 3" xfId="3756" xr:uid="{2B44C5A5-1EF1-4094-8CB6-391154215E40}"/>
    <cellStyle name="Moneda 2 2 6 2 2 3 2" xfId="9036" xr:uid="{5C29D6B2-E398-49DF-89ED-A1A9DFC722E1}"/>
    <cellStyle name="Moneda 2 2 6 2 2 4" xfId="6396" xr:uid="{50BE230E-1CCF-4DFE-B569-A093819F1DA3}"/>
    <cellStyle name="Moneda 2 2 6 2 3" xfId="1775" xr:uid="{55E76879-F04B-4013-A866-26AEBA274A9E}"/>
    <cellStyle name="Moneda 2 2 6 2 3 2" xfId="4416" xr:uid="{D5BC5CB1-83EE-4CE5-96AC-23042D4F1950}"/>
    <cellStyle name="Moneda 2 2 6 2 3 2 2" xfId="9696" xr:uid="{0940157B-5BD4-4529-9F3B-61108F655EA8}"/>
    <cellStyle name="Moneda 2 2 6 2 3 3" xfId="7056" xr:uid="{F6B9772D-3B06-452D-838B-2591282D4BF4}"/>
    <cellStyle name="Moneda 2 2 6 2 4" xfId="3096" xr:uid="{BF8F102F-9CA5-4678-9BA3-48D874E859C3}"/>
    <cellStyle name="Moneda 2 2 6 2 4 2" xfId="8376" xr:uid="{1A16AC1C-0805-42BD-9801-175F918042A5}"/>
    <cellStyle name="Moneda 2 2 6 2 5" xfId="5736" xr:uid="{BB7F7230-E54C-4512-B6C3-52E97BB0D747}"/>
    <cellStyle name="Moneda 2 2 6 3" xfId="785" xr:uid="{611190B9-CC26-420B-B4CC-0214FAB76DC0}"/>
    <cellStyle name="Moneda 2 2 6 3 2" xfId="2106" xr:uid="{D5095168-D562-4A33-B518-2DE377981817}"/>
    <cellStyle name="Moneda 2 2 6 3 2 2" xfId="4747" xr:uid="{F381C977-697B-4B3B-B8E1-08CCC8CA2B58}"/>
    <cellStyle name="Moneda 2 2 6 3 2 2 2" xfId="10027" xr:uid="{B4BE71B5-39D0-4B20-8F20-3F28B9BBD262}"/>
    <cellStyle name="Moneda 2 2 6 3 2 3" xfId="7387" xr:uid="{3BD6BB8D-1D22-4A8D-A368-59907AE3AFAD}"/>
    <cellStyle name="Moneda 2 2 6 3 3" xfId="3427" xr:uid="{07E1B4B7-5820-4C0C-B30C-7FA159E5FD1A}"/>
    <cellStyle name="Moneda 2 2 6 3 3 2" xfId="8707" xr:uid="{2500B96E-98B6-49B1-94E2-53C2700AB6AB}"/>
    <cellStyle name="Moneda 2 2 6 3 4" xfId="6067" xr:uid="{F5A129A4-DC6B-4B6B-BDCF-CFEF274B93A4}"/>
    <cellStyle name="Moneda 2 2 6 4" xfId="1446" xr:uid="{74A9A2F0-4607-40C3-A6B0-201E90D8582D}"/>
    <cellStyle name="Moneda 2 2 6 4 2" xfId="4087" xr:uid="{DD9ABC46-AE1F-4A94-813F-826D00CB9D8B}"/>
    <cellStyle name="Moneda 2 2 6 4 2 2" xfId="9367" xr:uid="{293396F9-5A55-4163-8DDD-3D0B0C276F26}"/>
    <cellStyle name="Moneda 2 2 6 4 3" xfId="6727" xr:uid="{C4937B4D-82D4-4087-A3B9-32D64846DD2B}"/>
    <cellStyle name="Moneda 2 2 6 5" xfId="2767" xr:uid="{F074A1FE-4B5E-4685-9538-C66756980EDD}"/>
    <cellStyle name="Moneda 2 2 6 5 2" xfId="8047" xr:uid="{997CD268-1C5E-4819-AE8F-F301BC1BFC48}"/>
    <cellStyle name="Moneda 2 2 6 6" xfId="5407" xr:uid="{00674ACA-8808-49BA-A108-78E7B1E59442}"/>
    <cellStyle name="Moneda 2 2 7" xfId="234" xr:uid="{2FF1004C-1027-49D0-9B0E-5CF0023A7BA6}"/>
    <cellStyle name="Moneda 2 2 7 2" xfId="564" xr:uid="{5BC1B5A9-053D-40DF-B5D3-E50522DACFBC}"/>
    <cellStyle name="Moneda 2 2 7 2 2" xfId="1224" xr:uid="{6F58A3C4-7F62-4427-96C5-137BA1C2318E}"/>
    <cellStyle name="Moneda 2 2 7 2 2 2" xfId="2545" xr:uid="{E8B360D6-6879-494F-83C2-3EF0BC8E0094}"/>
    <cellStyle name="Moneda 2 2 7 2 2 2 2" xfId="5186" xr:uid="{14412ACC-A3BC-4D0F-93F3-EAFA913DB455}"/>
    <cellStyle name="Moneda 2 2 7 2 2 2 2 2" xfId="10466" xr:uid="{E3FA5482-8B1C-4E81-8BE4-20762AE1E0CF}"/>
    <cellStyle name="Moneda 2 2 7 2 2 2 3" xfId="7826" xr:uid="{F02BB547-CBF6-4E3A-951B-2849A73967FD}"/>
    <cellStyle name="Moneda 2 2 7 2 2 3" xfId="3866" xr:uid="{626419EC-E5C1-4427-986E-35C6FEB60C9C}"/>
    <cellStyle name="Moneda 2 2 7 2 2 3 2" xfId="9146" xr:uid="{BDB76CC3-AF4A-4CCD-96CE-23E6B89FEB91}"/>
    <cellStyle name="Moneda 2 2 7 2 2 4" xfId="6506" xr:uid="{65636541-B1A1-4950-BD6C-4C44B808AD80}"/>
    <cellStyle name="Moneda 2 2 7 2 3" xfId="1885" xr:uid="{9B9AEBEF-956B-445C-AB8C-484122F4E003}"/>
    <cellStyle name="Moneda 2 2 7 2 3 2" xfId="4526" xr:uid="{5E308C24-C423-45E2-B310-C8563357E6A9}"/>
    <cellStyle name="Moneda 2 2 7 2 3 2 2" xfId="9806" xr:uid="{4683E2B6-170D-456D-B7EC-0A3ACD980D5B}"/>
    <cellStyle name="Moneda 2 2 7 2 3 3" xfId="7166" xr:uid="{52DC7D32-B21F-4E07-972A-3E3CF78AB7E5}"/>
    <cellStyle name="Moneda 2 2 7 2 4" xfId="3206" xr:uid="{EA8938FA-24C8-4E94-AA79-C084CBDA60EE}"/>
    <cellStyle name="Moneda 2 2 7 2 4 2" xfId="8486" xr:uid="{1AE4EEE7-4C7A-46A4-91D9-99E27AE16842}"/>
    <cellStyle name="Moneda 2 2 7 2 5" xfId="5846" xr:uid="{B51BA7F9-4B63-4F86-8A14-4D11BEA964B6}"/>
    <cellStyle name="Moneda 2 2 7 3" xfId="895" xr:uid="{C944D7C1-20C3-4791-81A7-36E0B9472188}"/>
    <cellStyle name="Moneda 2 2 7 3 2" xfId="2216" xr:uid="{7AB4CFF6-3C82-4E9D-85C7-CE53039F797D}"/>
    <cellStyle name="Moneda 2 2 7 3 2 2" xfId="4857" xr:uid="{AE284275-9276-4339-ACC8-65B951EB0454}"/>
    <cellStyle name="Moneda 2 2 7 3 2 2 2" xfId="10137" xr:uid="{D2AF9AFA-E169-4963-93C8-C8F811E59764}"/>
    <cellStyle name="Moneda 2 2 7 3 2 3" xfId="7497" xr:uid="{C3517F9C-7B4D-41B1-BD73-EACD9E218BB5}"/>
    <cellStyle name="Moneda 2 2 7 3 3" xfId="3537" xr:uid="{A1C3FAF1-21C0-4F76-86A3-3B5C41929587}"/>
    <cellStyle name="Moneda 2 2 7 3 3 2" xfId="8817" xr:uid="{E4321D04-A4CB-44A1-8458-183E4F08B20D}"/>
    <cellStyle name="Moneda 2 2 7 3 4" xfId="6177" xr:uid="{A7D4AC9E-851B-41AF-A201-E8B579B943B6}"/>
    <cellStyle name="Moneda 2 2 7 4" xfId="1556" xr:uid="{1F0D0F48-CD80-42A2-BC71-57778239C68D}"/>
    <cellStyle name="Moneda 2 2 7 4 2" xfId="4197" xr:uid="{7AD7CD0C-C1DE-4CC1-AD2B-9C42E459587D}"/>
    <cellStyle name="Moneda 2 2 7 4 2 2" xfId="9477" xr:uid="{5D7A21C7-466A-4081-9C46-10E41ABC3DAD}"/>
    <cellStyle name="Moneda 2 2 7 4 3" xfId="6837" xr:uid="{DDDDA06B-C6B3-4E8E-BB12-DD1550CF3680}"/>
    <cellStyle name="Moneda 2 2 7 5" xfId="2877" xr:uid="{913F192E-DF05-4F12-823E-A308E33DB5C5}"/>
    <cellStyle name="Moneda 2 2 7 5 2" xfId="8157" xr:uid="{82A8F453-88B5-47D1-8BF2-CF6E3401DE94}"/>
    <cellStyle name="Moneda 2 2 7 6" xfId="5517" xr:uid="{EEB7B534-1F5D-488F-A433-9A3FB4A16A58}"/>
    <cellStyle name="Moneda 2 2 8" xfId="343" xr:uid="{CEA0AA9E-DFEC-4D6E-A3A8-959B509EE6CC}"/>
    <cellStyle name="Moneda 2 2 8 2" xfId="1004" xr:uid="{7939C81A-796A-4317-99A0-6A1E6DFA61D8}"/>
    <cellStyle name="Moneda 2 2 8 2 2" xfId="2325" xr:uid="{89730D5F-B9B3-4B39-B030-B4862119F3C0}"/>
    <cellStyle name="Moneda 2 2 8 2 2 2" xfId="4966" xr:uid="{B9EDBD00-FBE4-47D0-8400-C2492ECFEB2D}"/>
    <cellStyle name="Moneda 2 2 8 2 2 2 2" xfId="10246" xr:uid="{044470B3-3A35-477F-B20B-8EC7C66A265F}"/>
    <cellStyle name="Moneda 2 2 8 2 2 3" xfId="7606" xr:uid="{1B409699-007E-4574-ADDC-420D4D0CFBAF}"/>
    <cellStyle name="Moneda 2 2 8 2 3" xfId="3646" xr:uid="{14D46260-9C4D-4C97-BE8C-EA8E564085DD}"/>
    <cellStyle name="Moneda 2 2 8 2 3 2" xfId="8926" xr:uid="{1EBFAB95-7D30-4E07-A45A-1E655712924E}"/>
    <cellStyle name="Moneda 2 2 8 2 4" xfId="6286" xr:uid="{7A34A1F0-2DBB-4F5A-ABAC-7F7DA8589CCB}"/>
    <cellStyle name="Moneda 2 2 8 3" xfId="1665" xr:uid="{B49CD058-36B3-4F49-B428-3D9BB2551164}"/>
    <cellStyle name="Moneda 2 2 8 3 2" xfId="4306" xr:uid="{D8B0D391-63C9-4E28-8F57-55B2880FFD57}"/>
    <cellStyle name="Moneda 2 2 8 3 2 2" xfId="9586" xr:uid="{2E35D098-CC98-4BC5-938D-2EA715AE67CA}"/>
    <cellStyle name="Moneda 2 2 8 3 3" xfId="6946" xr:uid="{2679D4D6-4416-40D2-863E-A4682BDF8F16}"/>
    <cellStyle name="Moneda 2 2 8 4" xfId="2986" xr:uid="{97444B7F-AA87-45C9-92A0-738BFEB53D8E}"/>
    <cellStyle name="Moneda 2 2 8 4 2" xfId="8266" xr:uid="{183A0022-E2D0-41FC-ACEA-4D4AB1AF1D52}"/>
    <cellStyle name="Moneda 2 2 8 5" xfId="5626" xr:uid="{D1031D94-1EDD-486A-B3EA-30E5FA9BF161}"/>
    <cellStyle name="Moneda 2 2 9" xfId="675" xr:uid="{0D60E267-5ADB-4860-840A-AB89073F8C7E}"/>
    <cellStyle name="Moneda 2 2 9 2" xfId="1996" xr:uid="{AD8E7911-8EEC-438D-A4D9-13DC8E0BE8DE}"/>
    <cellStyle name="Moneda 2 2 9 2 2" xfId="4637" xr:uid="{587B162D-A11D-4715-B409-E112DFFAD14E}"/>
    <cellStyle name="Moneda 2 2 9 2 2 2" xfId="9917" xr:uid="{498012D5-0C46-4964-9138-D0158554B639}"/>
    <cellStyle name="Moneda 2 2 9 2 3" xfId="7277" xr:uid="{6DEAC645-E9C1-4984-899E-ED117071EE05}"/>
    <cellStyle name="Moneda 2 2 9 3" xfId="3317" xr:uid="{911C28F5-1A4E-488C-BEE2-851E8CB920FA}"/>
    <cellStyle name="Moneda 2 2 9 3 2" xfId="8597" xr:uid="{E51ECA57-B9D7-4823-9D24-8DB39A043905}"/>
    <cellStyle name="Moneda 2 2 9 4" xfId="5957" xr:uid="{304F1DA8-C0BD-4127-B159-496BEC6521EE}"/>
    <cellStyle name="Moneda 2 3" xfId="16" xr:uid="{5B3BCE82-B56D-4409-8210-05C37B367EA6}"/>
    <cellStyle name="Moneda 2 3 10" xfId="5301" xr:uid="{7879A9FC-5CD6-485C-8E10-509EE9B3CCFD}"/>
    <cellStyle name="Moneda 2 3 2" xfId="40" xr:uid="{E46B05B7-7523-451C-BD3D-B72AC4DA2768}"/>
    <cellStyle name="Moneda 2 3 2 2" xfId="91" xr:uid="{21F015CA-513C-4C5A-AB47-F15C10F8115E}"/>
    <cellStyle name="Moneda 2 3 2 2 2" xfId="203" xr:uid="{33F2A511-06F4-4D04-A690-442CE55C6B10}"/>
    <cellStyle name="Moneda 2 3 2 2 2 2" xfId="533" xr:uid="{FEA17FED-4701-4B37-A5A0-CF518A6CD3F8}"/>
    <cellStyle name="Moneda 2 3 2 2 2 2 2" xfId="1193" xr:uid="{8D4C777B-86DB-441C-9C61-1F304A2460A6}"/>
    <cellStyle name="Moneda 2 3 2 2 2 2 2 2" xfId="2514" xr:uid="{10FB90D8-71ED-438C-8854-1C7F11F1BA2C}"/>
    <cellStyle name="Moneda 2 3 2 2 2 2 2 2 2" xfId="5155" xr:uid="{3F9E55E2-228E-428C-AF32-1C0BBC33DD0E}"/>
    <cellStyle name="Moneda 2 3 2 2 2 2 2 2 2 2" xfId="10435" xr:uid="{1DE3700D-8C4F-4802-BB16-81AF0C1DE75F}"/>
    <cellStyle name="Moneda 2 3 2 2 2 2 2 2 3" xfId="7795" xr:uid="{91C9067D-8F51-415C-886C-325F078976F7}"/>
    <cellStyle name="Moneda 2 3 2 2 2 2 2 3" xfId="3835" xr:uid="{503B849B-4121-44C8-B246-3F3591ABBAF4}"/>
    <cellStyle name="Moneda 2 3 2 2 2 2 2 3 2" xfId="9115" xr:uid="{565B2527-296E-4C7B-8806-BFE660FB74A1}"/>
    <cellStyle name="Moneda 2 3 2 2 2 2 2 4" xfId="6475" xr:uid="{E7DC2938-7957-4518-A280-DB00EBD38945}"/>
    <cellStyle name="Moneda 2 3 2 2 2 2 3" xfId="1854" xr:uid="{7B86E761-28E3-4EFC-A8B5-2EA1CD7F7C8B}"/>
    <cellStyle name="Moneda 2 3 2 2 2 2 3 2" xfId="4495" xr:uid="{59110DA6-3CC0-45D1-A355-A496D98F6C5E}"/>
    <cellStyle name="Moneda 2 3 2 2 2 2 3 2 2" xfId="9775" xr:uid="{72EF53C3-0396-4270-89D1-CDABFACAC83F}"/>
    <cellStyle name="Moneda 2 3 2 2 2 2 3 3" xfId="7135" xr:uid="{10CA8EA8-5337-4D32-A4C9-039C65A7FAA8}"/>
    <cellStyle name="Moneda 2 3 2 2 2 2 4" xfId="3175" xr:uid="{C8B4A057-3F2A-4041-B7B1-79674304B25E}"/>
    <cellStyle name="Moneda 2 3 2 2 2 2 4 2" xfId="8455" xr:uid="{D6BB457D-5003-4982-8A00-37FFDFB88415}"/>
    <cellStyle name="Moneda 2 3 2 2 2 2 5" xfId="5815" xr:uid="{CF35B841-387E-4AF4-A756-E36DCB65F2C2}"/>
    <cellStyle name="Moneda 2 3 2 2 2 3" xfId="864" xr:uid="{EAB70599-ED67-416B-927F-3ABE970AF21B}"/>
    <cellStyle name="Moneda 2 3 2 2 2 3 2" xfId="2185" xr:uid="{CB78E022-3884-4B2B-9E5A-7FA7FE8CBBF1}"/>
    <cellStyle name="Moneda 2 3 2 2 2 3 2 2" xfId="4826" xr:uid="{87F30334-614D-4721-A9C5-8ABA6E034499}"/>
    <cellStyle name="Moneda 2 3 2 2 2 3 2 2 2" xfId="10106" xr:uid="{4AB9DE55-DA82-415C-A604-3C36AD0573AF}"/>
    <cellStyle name="Moneda 2 3 2 2 2 3 2 3" xfId="7466" xr:uid="{2C884BE2-3281-4165-9285-5737129DE173}"/>
    <cellStyle name="Moneda 2 3 2 2 2 3 3" xfId="3506" xr:uid="{8E5F4680-7C86-4557-A57B-3A02A6404A85}"/>
    <cellStyle name="Moneda 2 3 2 2 2 3 3 2" xfId="8786" xr:uid="{C5A8CE19-36BA-4F44-841C-DCA9D83949BA}"/>
    <cellStyle name="Moneda 2 3 2 2 2 3 4" xfId="6146" xr:uid="{ACCF8FBE-8A48-46E6-B719-69622910DE9C}"/>
    <cellStyle name="Moneda 2 3 2 2 2 4" xfId="1525" xr:uid="{F79CD514-3387-4DE5-953B-086DFEF071A2}"/>
    <cellStyle name="Moneda 2 3 2 2 2 4 2" xfId="4166" xr:uid="{0FFAC0BD-F8BF-495F-90C5-C8104BF46AFF}"/>
    <cellStyle name="Moneda 2 3 2 2 2 4 2 2" xfId="9446" xr:uid="{9BFCDEEB-C697-4933-9BF6-88220C9BC51A}"/>
    <cellStyle name="Moneda 2 3 2 2 2 4 3" xfId="6806" xr:uid="{682C4D6E-351E-4D5C-9630-995C560B7144}"/>
    <cellStyle name="Moneda 2 3 2 2 2 5" xfId="2846" xr:uid="{A3D5DEF5-DFC4-4EBB-8AB6-745A73813F57}"/>
    <cellStyle name="Moneda 2 3 2 2 2 5 2" xfId="8126" xr:uid="{D02D64E0-F0B6-4151-9364-D9C367654C7D}"/>
    <cellStyle name="Moneda 2 3 2 2 2 6" xfId="5486" xr:uid="{957D0160-E9E1-40EA-BF76-3AFF3424DFE8}"/>
    <cellStyle name="Moneda 2 3 2 2 3" xfId="313" xr:uid="{AC02CA2A-00E8-46BC-85DA-96463B3D5AE6}"/>
    <cellStyle name="Moneda 2 3 2 2 3 2" xfId="643" xr:uid="{4698F257-43D4-4C90-9D88-9323428C35F3}"/>
    <cellStyle name="Moneda 2 3 2 2 3 2 2" xfId="1303" xr:uid="{E5EEA819-FBF6-4FBC-8289-3EC07D42D338}"/>
    <cellStyle name="Moneda 2 3 2 2 3 2 2 2" xfId="2624" xr:uid="{FD574B27-763B-4F89-820E-6AD6C08099B9}"/>
    <cellStyle name="Moneda 2 3 2 2 3 2 2 2 2" xfId="5265" xr:uid="{35951D0C-E789-4C10-B9EC-12DFBF9A7443}"/>
    <cellStyle name="Moneda 2 3 2 2 3 2 2 2 2 2" xfId="10545" xr:uid="{FB60E581-D184-4EC5-BA5E-F2E0961C8125}"/>
    <cellStyle name="Moneda 2 3 2 2 3 2 2 2 3" xfId="7905" xr:uid="{5A50F950-EAEF-4B0E-ABAA-15316DC92496}"/>
    <cellStyle name="Moneda 2 3 2 2 3 2 2 3" xfId="3945" xr:uid="{9BBC358A-0D0F-44C7-955E-63A96B7DA1F2}"/>
    <cellStyle name="Moneda 2 3 2 2 3 2 2 3 2" xfId="9225" xr:uid="{8B342900-97C7-4BD5-8D6D-39F519DAB635}"/>
    <cellStyle name="Moneda 2 3 2 2 3 2 2 4" xfId="6585" xr:uid="{82062CB2-00AA-40C3-B25C-669B1BD71D5A}"/>
    <cellStyle name="Moneda 2 3 2 2 3 2 3" xfId="1964" xr:uid="{D471EB2E-FD20-40B6-BD03-F084728B7A0B}"/>
    <cellStyle name="Moneda 2 3 2 2 3 2 3 2" xfId="4605" xr:uid="{F5A6666F-F992-4692-9618-79C746A7CFA7}"/>
    <cellStyle name="Moneda 2 3 2 2 3 2 3 2 2" xfId="9885" xr:uid="{27EEF65F-31A2-45FF-92B0-3ABFD59E1D01}"/>
    <cellStyle name="Moneda 2 3 2 2 3 2 3 3" xfId="7245" xr:uid="{3138B965-9CC0-4565-B924-B0DC51D00C8A}"/>
    <cellStyle name="Moneda 2 3 2 2 3 2 4" xfId="3285" xr:uid="{16932EB9-F75B-4DD4-8BD9-628F85113232}"/>
    <cellStyle name="Moneda 2 3 2 2 3 2 4 2" xfId="8565" xr:uid="{DE703E34-133D-4E9C-8516-457202D2C0CD}"/>
    <cellStyle name="Moneda 2 3 2 2 3 2 5" xfId="5925" xr:uid="{71EB48D5-86AD-441C-A328-8BE7C197BB3A}"/>
    <cellStyle name="Moneda 2 3 2 2 3 3" xfId="974" xr:uid="{80875828-7F98-4D3B-858E-5905441DB9ED}"/>
    <cellStyle name="Moneda 2 3 2 2 3 3 2" xfId="2295" xr:uid="{01B14BD7-9D5D-4CDE-95AF-4197A1E9FC16}"/>
    <cellStyle name="Moneda 2 3 2 2 3 3 2 2" xfId="4936" xr:uid="{CB99F515-CB18-4E0C-9E31-CEEBD86421BC}"/>
    <cellStyle name="Moneda 2 3 2 2 3 3 2 2 2" xfId="10216" xr:uid="{F1E30391-467D-4653-A5F4-F18869C5DE98}"/>
    <cellStyle name="Moneda 2 3 2 2 3 3 2 3" xfId="7576" xr:uid="{377DBAA6-065E-4566-B223-479E2313DA2E}"/>
    <cellStyle name="Moneda 2 3 2 2 3 3 3" xfId="3616" xr:uid="{F9AD6501-22E7-462F-9FCB-42341132717F}"/>
    <cellStyle name="Moneda 2 3 2 2 3 3 3 2" xfId="8896" xr:uid="{E35C60ED-468F-4EC8-9300-96644159B3CF}"/>
    <cellStyle name="Moneda 2 3 2 2 3 3 4" xfId="6256" xr:uid="{D150701D-5444-4A0F-9E10-D40BBF4F5F76}"/>
    <cellStyle name="Moneda 2 3 2 2 3 4" xfId="1635" xr:uid="{32EFA22C-E33E-4ED0-BA59-39C2B54D36BD}"/>
    <cellStyle name="Moneda 2 3 2 2 3 4 2" xfId="4276" xr:uid="{D83AB823-141C-4533-9968-5E004B4A507E}"/>
    <cellStyle name="Moneda 2 3 2 2 3 4 2 2" xfId="9556" xr:uid="{CD8A258E-B604-40B0-A884-ED0842C47DCA}"/>
    <cellStyle name="Moneda 2 3 2 2 3 4 3" xfId="6916" xr:uid="{11883A3E-5F01-417F-808C-180EE81464B7}"/>
    <cellStyle name="Moneda 2 3 2 2 3 5" xfId="2956" xr:uid="{B67AEBCC-DA4C-4650-B449-10F78350B6C2}"/>
    <cellStyle name="Moneda 2 3 2 2 3 5 2" xfId="8236" xr:uid="{C7AD015B-4231-40B4-A427-61797D090A56}"/>
    <cellStyle name="Moneda 2 3 2 2 3 6" xfId="5596" xr:uid="{6C2C0187-BE87-437A-B62D-81F07683E42D}"/>
    <cellStyle name="Moneda 2 3 2 2 4" xfId="422" xr:uid="{B0C0875C-F2ED-4955-83F0-2646405A42FC}"/>
    <cellStyle name="Moneda 2 3 2 2 4 2" xfId="1083" xr:uid="{55DC0C9A-D7F1-494B-991B-CA0BF37C8AB6}"/>
    <cellStyle name="Moneda 2 3 2 2 4 2 2" xfId="2404" xr:uid="{3BB2A02F-6FD9-44E3-9F34-EADBC64370AB}"/>
    <cellStyle name="Moneda 2 3 2 2 4 2 2 2" xfId="5045" xr:uid="{FE5C9956-CD2A-4DEE-9B45-EA4080F211D8}"/>
    <cellStyle name="Moneda 2 3 2 2 4 2 2 2 2" xfId="10325" xr:uid="{042C59EE-9979-4883-9DE5-B7930380CD4C}"/>
    <cellStyle name="Moneda 2 3 2 2 4 2 2 3" xfId="7685" xr:uid="{BB00290F-2F7D-40A7-986E-19CA502B3CF9}"/>
    <cellStyle name="Moneda 2 3 2 2 4 2 3" xfId="3725" xr:uid="{8DF2EE9A-2B1C-4179-9309-1D6A35DCDED1}"/>
    <cellStyle name="Moneda 2 3 2 2 4 2 3 2" xfId="9005" xr:uid="{94BD8A27-D78E-418E-B50C-5EB00BB02851}"/>
    <cellStyle name="Moneda 2 3 2 2 4 2 4" xfId="6365" xr:uid="{577ED913-7490-416F-8253-4ED863519F7D}"/>
    <cellStyle name="Moneda 2 3 2 2 4 3" xfId="1744" xr:uid="{3A507171-2335-4C55-8FB9-92CD63A7A397}"/>
    <cellStyle name="Moneda 2 3 2 2 4 3 2" xfId="4385" xr:uid="{44546508-0CE6-4315-B339-D1446A7DFC99}"/>
    <cellStyle name="Moneda 2 3 2 2 4 3 2 2" xfId="9665" xr:uid="{4FCCBA7A-E516-4CAA-9420-F2B3248B158B}"/>
    <cellStyle name="Moneda 2 3 2 2 4 3 3" xfId="7025" xr:uid="{3D96242D-18AF-4F0A-9380-E14C1B4CB55C}"/>
    <cellStyle name="Moneda 2 3 2 2 4 4" xfId="3065" xr:uid="{B6B21B25-BC7C-4459-9EAC-5745DD92667F}"/>
    <cellStyle name="Moneda 2 3 2 2 4 4 2" xfId="8345" xr:uid="{4E980BE2-8376-40AE-AA51-BE0A9712CAC0}"/>
    <cellStyle name="Moneda 2 3 2 2 4 5" xfId="5705" xr:uid="{12DBB8FD-663D-453B-B39F-6B5226935BD9}"/>
    <cellStyle name="Moneda 2 3 2 2 5" xfId="754" xr:uid="{B9989EDF-A8D3-47D4-B992-6898A4D8FF80}"/>
    <cellStyle name="Moneda 2 3 2 2 5 2" xfId="2075" xr:uid="{248609E4-0E4A-4186-96A4-332251D9072A}"/>
    <cellStyle name="Moneda 2 3 2 2 5 2 2" xfId="4716" xr:uid="{0757AC50-3F8D-4A37-9E30-89D25F924D00}"/>
    <cellStyle name="Moneda 2 3 2 2 5 2 2 2" xfId="9996" xr:uid="{C1CA6EF2-9CBA-48A7-A5F6-837ADA15B9B2}"/>
    <cellStyle name="Moneda 2 3 2 2 5 2 3" xfId="7356" xr:uid="{E679C749-3369-4383-8312-E6DEB9CB67E3}"/>
    <cellStyle name="Moneda 2 3 2 2 5 3" xfId="3396" xr:uid="{B9F0CA4D-994B-4B43-AAAC-6CDA41D9A8E8}"/>
    <cellStyle name="Moneda 2 3 2 2 5 3 2" xfId="8676" xr:uid="{52D28EBE-688E-499B-937D-EEAE929A8FA1}"/>
    <cellStyle name="Moneda 2 3 2 2 5 4" xfId="6036" xr:uid="{C7A3B291-87BF-448D-80F1-31BF4DB32C85}"/>
    <cellStyle name="Moneda 2 3 2 2 6" xfId="1415" xr:uid="{CCBCC257-B3F6-4227-9FD8-D48AFADEDA53}"/>
    <cellStyle name="Moneda 2 3 2 2 6 2" xfId="4056" xr:uid="{A8038598-1538-46D4-8FC4-2B688DB8D029}"/>
    <cellStyle name="Moneda 2 3 2 2 6 2 2" xfId="9336" xr:uid="{6812E1BA-A84C-4066-AD13-418A86E8B0DE}"/>
    <cellStyle name="Moneda 2 3 2 2 6 3" xfId="6696" xr:uid="{7568EEBC-1950-48D4-B62E-72C8EA638A02}"/>
    <cellStyle name="Moneda 2 3 2 2 7" xfId="2736" xr:uid="{1331487A-B29E-4146-B658-60036C443AA2}"/>
    <cellStyle name="Moneda 2 3 2 2 7 2" xfId="8016" xr:uid="{6EFF118C-F08C-4C70-AE28-0F220A55AC0D}"/>
    <cellStyle name="Moneda 2 3 2 2 8" xfId="5376" xr:uid="{8820E987-52E5-45B3-9CED-714349B800CE}"/>
    <cellStyle name="Moneda 2 3 2 3" xfId="152" xr:uid="{081CA6EB-058E-4A9E-A109-CB72BB220145}"/>
    <cellStyle name="Moneda 2 3 2 3 2" xfId="482" xr:uid="{F7852549-7366-4D4C-96D2-4C8D676398EB}"/>
    <cellStyle name="Moneda 2 3 2 3 2 2" xfId="1142" xr:uid="{58995045-9334-4561-86D5-AC27B08FFD35}"/>
    <cellStyle name="Moneda 2 3 2 3 2 2 2" xfId="2463" xr:uid="{75903BA0-3278-4DE4-84E1-D4533C14BFC5}"/>
    <cellStyle name="Moneda 2 3 2 3 2 2 2 2" xfId="5104" xr:uid="{1F9F9462-A942-4D0E-934B-8C57054D1288}"/>
    <cellStyle name="Moneda 2 3 2 3 2 2 2 2 2" xfId="10384" xr:uid="{464AE348-FF67-4A97-833E-06746DB11D46}"/>
    <cellStyle name="Moneda 2 3 2 3 2 2 2 3" xfId="7744" xr:uid="{B81FA985-151B-4C76-91F4-A42A502E0786}"/>
    <cellStyle name="Moneda 2 3 2 3 2 2 3" xfId="3784" xr:uid="{1E32C0F6-2B67-45A1-AD8B-A9744E522E68}"/>
    <cellStyle name="Moneda 2 3 2 3 2 2 3 2" xfId="9064" xr:uid="{72B4B5AD-862A-4C2D-A37F-E5F1FAF5532E}"/>
    <cellStyle name="Moneda 2 3 2 3 2 2 4" xfId="6424" xr:uid="{ABC5529C-B5E4-4AC4-8017-7DD4A0628B42}"/>
    <cellStyle name="Moneda 2 3 2 3 2 3" xfId="1803" xr:uid="{74F56FB8-F7EF-405B-A089-9ADB5AB1C330}"/>
    <cellStyle name="Moneda 2 3 2 3 2 3 2" xfId="4444" xr:uid="{B742E000-66E9-4738-ADA3-AB30B0A32752}"/>
    <cellStyle name="Moneda 2 3 2 3 2 3 2 2" xfId="9724" xr:uid="{5F507219-D879-4B88-810C-89EFCE6118DB}"/>
    <cellStyle name="Moneda 2 3 2 3 2 3 3" xfId="7084" xr:uid="{7E77721A-0E9E-4130-8539-6ACE3A280568}"/>
    <cellStyle name="Moneda 2 3 2 3 2 4" xfId="3124" xr:uid="{8DDA5636-6FF3-4516-9183-69866F33BAE5}"/>
    <cellStyle name="Moneda 2 3 2 3 2 4 2" xfId="8404" xr:uid="{B1965F56-E7A7-492F-AD1F-D6AAA31C20B1}"/>
    <cellStyle name="Moneda 2 3 2 3 2 5" xfId="5764" xr:uid="{4DE7A7DE-37D0-472B-A4D4-CA774031A8D6}"/>
    <cellStyle name="Moneda 2 3 2 3 3" xfId="813" xr:uid="{DC942A62-668A-4501-BB84-D36D014C15FE}"/>
    <cellStyle name="Moneda 2 3 2 3 3 2" xfId="2134" xr:uid="{12E40857-420D-4CF1-8259-54A1EA6F930C}"/>
    <cellStyle name="Moneda 2 3 2 3 3 2 2" xfId="4775" xr:uid="{728CB083-ACFE-43D0-AF8F-E94ED62C282C}"/>
    <cellStyle name="Moneda 2 3 2 3 3 2 2 2" xfId="10055" xr:uid="{4DBFEBAA-2F45-405F-A06F-9D6F0DA1A119}"/>
    <cellStyle name="Moneda 2 3 2 3 3 2 3" xfId="7415" xr:uid="{748F8BB8-518C-4C72-AA9A-4B5E62EA21E4}"/>
    <cellStyle name="Moneda 2 3 2 3 3 3" xfId="3455" xr:uid="{04436795-7317-44A2-BA04-7675D697C691}"/>
    <cellStyle name="Moneda 2 3 2 3 3 3 2" xfId="8735" xr:uid="{F5ABC547-DE14-4F99-B3FB-E73A6A7B4D09}"/>
    <cellStyle name="Moneda 2 3 2 3 3 4" xfId="6095" xr:uid="{D3565870-BD81-495A-86AB-113BF64E1E7B}"/>
    <cellStyle name="Moneda 2 3 2 3 4" xfId="1474" xr:uid="{5205396B-76B3-4CAA-96E3-0F349105F670}"/>
    <cellStyle name="Moneda 2 3 2 3 4 2" xfId="4115" xr:uid="{767B8A30-DA3A-4570-9602-0D560244CD26}"/>
    <cellStyle name="Moneda 2 3 2 3 4 2 2" xfId="9395" xr:uid="{8FCB6A7F-F0EE-4129-AD77-46C7FD64873D}"/>
    <cellStyle name="Moneda 2 3 2 3 4 3" xfId="6755" xr:uid="{5B650FC5-85A5-47AF-9F3F-D04F937F9A62}"/>
    <cellStyle name="Moneda 2 3 2 3 5" xfId="2795" xr:uid="{0EA2A155-8FDA-43C1-85CE-D450B06215B7}"/>
    <cellStyle name="Moneda 2 3 2 3 5 2" xfId="8075" xr:uid="{5C1E79B8-4459-4DE1-A1CF-7EE30FA7588E}"/>
    <cellStyle name="Moneda 2 3 2 3 6" xfId="5435" xr:uid="{921B487D-81E2-4333-B6E3-0F94E0EFAAC3}"/>
    <cellStyle name="Moneda 2 3 2 4" xfId="262" xr:uid="{BD45580B-F5F9-4978-8813-147D253D6CD2}"/>
    <cellStyle name="Moneda 2 3 2 4 2" xfId="592" xr:uid="{CB31538A-9DF6-4A03-BF07-FB8C17D7A364}"/>
    <cellStyle name="Moneda 2 3 2 4 2 2" xfId="1252" xr:uid="{740A45AE-9AE4-40D0-90FA-EA11C34C5801}"/>
    <cellStyle name="Moneda 2 3 2 4 2 2 2" xfId="2573" xr:uid="{8182AB27-8D18-40C8-AAB6-6D18E2690BD9}"/>
    <cellStyle name="Moneda 2 3 2 4 2 2 2 2" xfId="5214" xr:uid="{3B171AF7-4C29-4ED9-8B36-E75A99804294}"/>
    <cellStyle name="Moneda 2 3 2 4 2 2 2 2 2" xfId="10494" xr:uid="{5E3BF970-435C-4FC4-B954-FC05399D5B5E}"/>
    <cellStyle name="Moneda 2 3 2 4 2 2 2 3" xfId="7854" xr:uid="{6659D0C6-0897-4285-A224-4139E1595B6E}"/>
    <cellStyle name="Moneda 2 3 2 4 2 2 3" xfId="3894" xr:uid="{F677A02C-1D1E-4D4A-8244-1B304224995B}"/>
    <cellStyle name="Moneda 2 3 2 4 2 2 3 2" xfId="9174" xr:uid="{C9E64477-4D36-423D-AB50-C8D507D426B9}"/>
    <cellStyle name="Moneda 2 3 2 4 2 2 4" xfId="6534" xr:uid="{3ACD098E-D74E-49C2-A510-A412D90AB7F2}"/>
    <cellStyle name="Moneda 2 3 2 4 2 3" xfId="1913" xr:uid="{E9AD4441-B731-4C58-8405-3E01D37B876D}"/>
    <cellStyle name="Moneda 2 3 2 4 2 3 2" xfId="4554" xr:uid="{744B151F-B260-417A-87E3-2A3AA0D96558}"/>
    <cellStyle name="Moneda 2 3 2 4 2 3 2 2" xfId="9834" xr:uid="{41C8E39C-0286-4C35-B28F-43CE9BAC0EE9}"/>
    <cellStyle name="Moneda 2 3 2 4 2 3 3" xfId="7194" xr:uid="{7BA3F87C-F69E-442C-AF6D-A49C80DE717E}"/>
    <cellStyle name="Moneda 2 3 2 4 2 4" xfId="3234" xr:uid="{82A4EE1B-8A2E-43A5-93EC-CB9C6DB21366}"/>
    <cellStyle name="Moneda 2 3 2 4 2 4 2" xfId="8514" xr:uid="{D60F2B36-AABD-4EFF-9FDA-1EE5BCF3A5A0}"/>
    <cellStyle name="Moneda 2 3 2 4 2 5" xfId="5874" xr:uid="{03FAF5D2-51FE-4635-A3ED-D50B4CE91B9C}"/>
    <cellStyle name="Moneda 2 3 2 4 3" xfId="923" xr:uid="{F57507D9-61B9-47E9-A4EC-8F874C80419B}"/>
    <cellStyle name="Moneda 2 3 2 4 3 2" xfId="2244" xr:uid="{23BB57BE-6FDA-4356-BD97-3A865A7B6F12}"/>
    <cellStyle name="Moneda 2 3 2 4 3 2 2" xfId="4885" xr:uid="{8524EA5B-F567-4D58-A513-98C556238FD5}"/>
    <cellStyle name="Moneda 2 3 2 4 3 2 2 2" xfId="10165" xr:uid="{6ED5EA8A-B1B8-4C0B-A063-B41DFA5ADD01}"/>
    <cellStyle name="Moneda 2 3 2 4 3 2 3" xfId="7525" xr:uid="{5F4D29B5-69E5-4CD8-9BDB-9EB6238ED903}"/>
    <cellStyle name="Moneda 2 3 2 4 3 3" xfId="3565" xr:uid="{42192B6F-F478-435D-8595-C7C5DDEF9F9B}"/>
    <cellStyle name="Moneda 2 3 2 4 3 3 2" xfId="8845" xr:uid="{EA0DD479-9B8F-4AE4-A6F4-679E9821D666}"/>
    <cellStyle name="Moneda 2 3 2 4 3 4" xfId="6205" xr:uid="{B957DD22-C34D-48B0-8B0F-B0F283CA0AC5}"/>
    <cellStyle name="Moneda 2 3 2 4 4" xfId="1584" xr:uid="{4F8819C2-526D-4A5D-8D7F-AC12CE0CB6CE}"/>
    <cellStyle name="Moneda 2 3 2 4 4 2" xfId="4225" xr:uid="{A8FC30E8-6A2D-484F-A899-FD75296BA116}"/>
    <cellStyle name="Moneda 2 3 2 4 4 2 2" xfId="9505" xr:uid="{77F28F0B-A4CE-41E4-9824-981AF44BEF9F}"/>
    <cellStyle name="Moneda 2 3 2 4 4 3" xfId="6865" xr:uid="{769AC575-3004-48AE-8354-20085C96BCEA}"/>
    <cellStyle name="Moneda 2 3 2 4 5" xfId="2905" xr:uid="{8A716E5E-AEBB-48EB-ACA6-3333D5EBC385}"/>
    <cellStyle name="Moneda 2 3 2 4 5 2" xfId="8185" xr:uid="{E8C6CAAA-29AD-49ED-8222-B581C484836A}"/>
    <cellStyle name="Moneda 2 3 2 4 6" xfId="5545" xr:uid="{76A7A645-98C3-468E-8619-738FD41F8B08}"/>
    <cellStyle name="Moneda 2 3 2 5" xfId="371" xr:uid="{9F8AE3C7-E22C-4B3B-B237-CE392764901F}"/>
    <cellStyle name="Moneda 2 3 2 5 2" xfId="1032" xr:uid="{B35F4844-7BE7-4C87-ABA7-966CF3E0FEB9}"/>
    <cellStyle name="Moneda 2 3 2 5 2 2" xfId="2353" xr:uid="{C3C10A41-DC28-4DC5-BF8A-6BE1D08496D3}"/>
    <cellStyle name="Moneda 2 3 2 5 2 2 2" xfId="4994" xr:uid="{A9AB934E-6738-4961-A05B-2EC63702CF11}"/>
    <cellStyle name="Moneda 2 3 2 5 2 2 2 2" xfId="10274" xr:uid="{1017EE77-6DB3-4851-BBDA-1DFDB1541F64}"/>
    <cellStyle name="Moneda 2 3 2 5 2 2 3" xfId="7634" xr:uid="{1AECA732-CDA1-4B5E-94E8-B887F5BACCEA}"/>
    <cellStyle name="Moneda 2 3 2 5 2 3" xfId="3674" xr:uid="{5DA9194C-64FF-4859-AC6C-CD70C8606519}"/>
    <cellStyle name="Moneda 2 3 2 5 2 3 2" xfId="8954" xr:uid="{91568DEA-0D7A-4178-BA3B-38D3051CB01C}"/>
    <cellStyle name="Moneda 2 3 2 5 2 4" xfId="6314" xr:uid="{8C8C7F5F-09AA-46CC-806B-1B65EF8444EC}"/>
    <cellStyle name="Moneda 2 3 2 5 3" xfId="1693" xr:uid="{1769C17B-6AE8-43FB-9895-C4E10CA08237}"/>
    <cellStyle name="Moneda 2 3 2 5 3 2" xfId="4334" xr:uid="{B5C3F8A5-577D-4C16-A06A-9225E5CAF6BA}"/>
    <cellStyle name="Moneda 2 3 2 5 3 2 2" xfId="9614" xr:uid="{BB1BB165-718D-4769-9113-6D1DB828BA79}"/>
    <cellStyle name="Moneda 2 3 2 5 3 3" xfId="6974" xr:uid="{D2DE21A2-54D8-4F98-94BB-D1480BD64DD5}"/>
    <cellStyle name="Moneda 2 3 2 5 4" xfId="3014" xr:uid="{409FF54E-BB3B-414A-85BA-BCC7F696C7A3}"/>
    <cellStyle name="Moneda 2 3 2 5 4 2" xfId="8294" xr:uid="{B4000693-C4FC-49A1-B769-2905F8D2C670}"/>
    <cellStyle name="Moneda 2 3 2 5 5" xfId="5654" xr:uid="{09BF3A16-351C-4080-B5B6-EE95ACAC48D8}"/>
    <cellStyle name="Moneda 2 3 2 6" xfId="703" xr:uid="{3B36CAAF-EDAD-489D-AB91-E68199491E43}"/>
    <cellStyle name="Moneda 2 3 2 6 2" xfId="2024" xr:uid="{623C8CD6-10C4-4B83-80FD-9417A263D847}"/>
    <cellStyle name="Moneda 2 3 2 6 2 2" xfId="4665" xr:uid="{BD161B4E-F8BE-4CCD-BEA3-E63F80695180}"/>
    <cellStyle name="Moneda 2 3 2 6 2 2 2" xfId="9945" xr:uid="{0809E3C3-125B-4B51-9A01-05203D807661}"/>
    <cellStyle name="Moneda 2 3 2 6 2 3" xfId="7305" xr:uid="{1602CF38-9CBA-4352-8048-DF9BE2914B57}"/>
    <cellStyle name="Moneda 2 3 2 6 3" xfId="3345" xr:uid="{375242DF-B6A2-4009-BEDD-47F486C677C9}"/>
    <cellStyle name="Moneda 2 3 2 6 3 2" xfId="8625" xr:uid="{B06F0DFD-FFB9-4A46-9F44-EE7B0A0D6683}"/>
    <cellStyle name="Moneda 2 3 2 6 4" xfId="5985" xr:uid="{C062353E-CC86-41BF-963E-7DBCEED75E9B}"/>
    <cellStyle name="Moneda 2 3 2 7" xfId="1364" xr:uid="{DD54880C-8CA4-4D8E-931B-945030276D09}"/>
    <cellStyle name="Moneda 2 3 2 7 2" xfId="4005" xr:uid="{151CAD15-4B44-4BE5-9BAA-98E0E722B6B8}"/>
    <cellStyle name="Moneda 2 3 2 7 2 2" xfId="9285" xr:uid="{86EB6F13-86B2-4FD9-A238-EF38D8E7BED4}"/>
    <cellStyle name="Moneda 2 3 2 7 3" xfId="6645" xr:uid="{E0FFCF4F-69A2-4DD7-A7FB-BD1D64D7D878}"/>
    <cellStyle name="Moneda 2 3 2 8" xfId="2685" xr:uid="{F27A7AA4-F38E-47F7-9B52-E844D1954E62}"/>
    <cellStyle name="Moneda 2 3 2 8 2" xfId="7965" xr:uid="{A593D581-C14D-46BB-8473-5CCD5897AC5C}"/>
    <cellStyle name="Moneda 2 3 2 9" xfId="5325" xr:uid="{6DAD2047-D342-4DC5-86C0-26C13B80A5BA}"/>
    <cellStyle name="Moneda 2 3 3" xfId="67" xr:uid="{28920571-1915-4B70-B139-DDA5A8218E71}"/>
    <cellStyle name="Moneda 2 3 3 2" xfId="179" xr:uid="{BB5800EA-35A3-41C7-AAD5-ECEE0FC11EBC}"/>
    <cellStyle name="Moneda 2 3 3 2 2" xfId="509" xr:uid="{C6EB557B-723A-4559-84E4-091CB865B717}"/>
    <cellStyle name="Moneda 2 3 3 2 2 2" xfId="1169" xr:uid="{1FA91E5C-8013-4A05-AF24-570E2CDD6353}"/>
    <cellStyle name="Moneda 2 3 3 2 2 2 2" xfId="2490" xr:uid="{72C16C3E-254C-46F0-852F-EE682AB6E864}"/>
    <cellStyle name="Moneda 2 3 3 2 2 2 2 2" xfId="5131" xr:uid="{E649DA56-91C4-4560-8BC9-A3AB32842BC0}"/>
    <cellStyle name="Moneda 2 3 3 2 2 2 2 2 2" xfId="10411" xr:uid="{347C0092-75BF-4FEE-8544-A8425407A99A}"/>
    <cellStyle name="Moneda 2 3 3 2 2 2 2 3" xfId="7771" xr:uid="{B4458289-5A1C-4D13-9FBF-669078F7C1A0}"/>
    <cellStyle name="Moneda 2 3 3 2 2 2 3" xfId="3811" xr:uid="{42433172-52EE-476B-B0AF-591B370FD0E2}"/>
    <cellStyle name="Moneda 2 3 3 2 2 2 3 2" xfId="9091" xr:uid="{38C3D6D7-02EA-4829-A468-A16EB58A4351}"/>
    <cellStyle name="Moneda 2 3 3 2 2 2 4" xfId="6451" xr:uid="{0B6D7D0E-EE44-43F1-9D7C-1F255F85424B}"/>
    <cellStyle name="Moneda 2 3 3 2 2 3" xfId="1830" xr:uid="{172AAF82-3080-40AC-80E6-CFFEBA70C300}"/>
    <cellStyle name="Moneda 2 3 3 2 2 3 2" xfId="4471" xr:uid="{19C854FA-8DBA-4978-B3BF-B4315FA83077}"/>
    <cellStyle name="Moneda 2 3 3 2 2 3 2 2" xfId="9751" xr:uid="{EDBF0F66-4C88-448E-B3DC-06EE1B605F57}"/>
    <cellStyle name="Moneda 2 3 3 2 2 3 3" xfId="7111" xr:uid="{95187E5C-E425-41D9-8B4F-4ACC425AA362}"/>
    <cellStyle name="Moneda 2 3 3 2 2 4" xfId="3151" xr:uid="{13A44501-B1E9-4F58-BB50-218B66610706}"/>
    <cellStyle name="Moneda 2 3 3 2 2 4 2" xfId="8431" xr:uid="{B33322C0-13E3-4E6C-80A6-8CCD418F25FE}"/>
    <cellStyle name="Moneda 2 3 3 2 2 5" xfId="5791" xr:uid="{C7359AF6-0CB4-497A-A52C-D1254D2D0F2B}"/>
    <cellStyle name="Moneda 2 3 3 2 3" xfId="840" xr:uid="{5254F47B-095E-48C5-A05A-ADECE83D36D8}"/>
    <cellStyle name="Moneda 2 3 3 2 3 2" xfId="2161" xr:uid="{4F976C67-70AD-4B2F-A70C-8FC37A9B023E}"/>
    <cellStyle name="Moneda 2 3 3 2 3 2 2" xfId="4802" xr:uid="{9DA5AAC5-B63F-4EE3-86D8-239EEE79C732}"/>
    <cellStyle name="Moneda 2 3 3 2 3 2 2 2" xfId="10082" xr:uid="{139B6F31-C327-4000-A247-76DCFAA86C55}"/>
    <cellStyle name="Moneda 2 3 3 2 3 2 3" xfId="7442" xr:uid="{857880DD-0298-47CC-8A23-9251B7D54367}"/>
    <cellStyle name="Moneda 2 3 3 2 3 3" xfId="3482" xr:uid="{B85C7321-BA7C-4744-9793-6FE2A4CA5B7C}"/>
    <cellStyle name="Moneda 2 3 3 2 3 3 2" xfId="8762" xr:uid="{8593668B-A5A7-46F7-9C1C-FF5DD959AA43}"/>
    <cellStyle name="Moneda 2 3 3 2 3 4" xfId="6122" xr:uid="{3CAB14F5-3300-41A4-8EB5-8790353195B2}"/>
    <cellStyle name="Moneda 2 3 3 2 4" xfId="1501" xr:uid="{6BE9C0F6-91AE-416B-BF28-3283B7A064CD}"/>
    <cellStyle name="Moneda 2 3 3 2 4 2" xfId="4142" xr:uid="{882901A4-297B-40CB-823F-FC92EA91CBB1}"/>
    <cellStyle name="Moneda 2 3 3 2 4 2 2" xfId="9422" xr:uid="{0C737B97-1A76-400A-BDD2-37505B5245FC}"/>
    <cellStyle name="Moneda 2 3 3 2 4 3" xfId="6782" xr:uid="{C7A334A7-863B-4EEF-B493-2825FCE8F0A8}"/>
    <cellStyle name="Moneda 2 3 3 2 5" xfId="2822" xr:uid="{E0F73F13-2709-45A0-944F-DD1D4AE2C3A4}"/>
    <cellStyle name="Moneda 2 3 3 2 5 2" xfId="8102" xr:uid="{2861497D-FF67-4671-8B84-0644B884C0D2}"/>
    <cellStyle name="Moneda 2 3 3 2 6" xfId="5462" xr:uid="{F4BD8BA2-2BAE-41F3-9160-E3702A714895}"/>
    <cellStyle name="Moneda 2 3 3 3" xfId="289" xr:uid="{1B94EBE6-DF85-4B22-8777-615B2285D1E4}"/>
    <cellStyle name="Moneda 2 3 3 3 2" xfId="619" xr:uid="{9D49034C-DBB3-4AB5-8426-4BE367E9EABB}"/>
    <cellStyle name="Moneda 2 3 3 3 2 2" xfId="1279" xr:uid="{EA68D88B-887E-479F-8A8D-5CE6D575DF5B}"/>
    <cellStyle name="Moneda 2 3 3 3 2 2 2" xfId="2600" xr:uid="{C7C4E8BB-6289-4A9F-A8A6-F0237293FFCE}"/>
    <cellStyle name="Moneda 2 3 3 3 2 2 2 2" xfId="5241" xr:uid="{039CE314-4FAA-472D-AD2E-97ED0656687E}"/>
    <cellStyle name="Moneda 2 3 3 3 2 2 2 2 2" xfId="10521" xr:uid="{78D6D9BF-338C-481B-974F-0EF38390E58E}"/>
    <cellStyle name="Moneda 2 3 3 3 2 2 2 3" xfId="7881" xr:uid="{E4ABACBB-BDD6-45D0-B2AF-9DFD50DFCCC7}"/>
    <cellStyle name="Moneda 2 3 3 3 2 2 3" xfId="3921" xr:uid="{CFBE8E87-969F-46EC-AA5B-7CA8E265D666}"/>
    <cellStyle name="Moneda 2 3 3 3 2 2 3 2" xfId="9201" xr:uid="{BDB7A886-6494-4D90-8182-198F855083DD}"/>
    <cellStyle name="Moneda 2 3 3 3 2 2 4" xfId="6561" xr:uid="{FDAEACB8-1793-4484-A65A-48F90EC0343C}"/>
    <cellStyle name="Moneda 2 3 3 3 2 3" xfId="1940" xr:uid="{4BCBCAB4-688E-43C7-BBEE-6D6FEBFF11AC}"/>
    <cellStyle name="Moneda 2 3 3 3 2 3 2" xfId="4581" xr:uid="{2DA2E4B5-53B4-49D4-A920-2A0E2FD123D9}"/>
    <cellStyle name="Moneda 2 3 3 3 2 3 2 2" xfId="9861" xr:uid="{126E9D18-FCCC-4ADE-BD21-F3B581B4275E}"/>
    <cellStyle name="Moneda 2 3 3 3 2 3 3" xfId="7221" xr:uid="{08E774C7-32AF-4BBC-A29B-01AB6FD68B05}"/>
    <cellStyle name="Moneda 2 3 3 3 2 4" xfId="3261" xr:uid="{73AE873F-8809-4109-BB6C-E1978948B357}"/>
    <cellStyle name="Moneda 2 3 3 3 2 4 2" xfId="8541" xr:uid="{74280970-1872-44CE-B6FC-1737834C1173}"/>
    <cellStyle name="Moneda 2 3 3 3 2 5" xfId="5901" xr:uid="{AA11D915-308D-4DE6-BB5D-67E10FFC02F2}"/>
    <cellStyle name="Moneda 2 3 3 3 3" xfId="950" xr:uid="{2A3B3D7F-7E31-42BD-B5C2-7B8E94B15738}"/>
    <cellStyle name="Moneda 2 3 3 3 3 2" xfId="2271" xr:uid="{CD6E1E8B-99CA-45E9-B893-0306C8CEC6A6}"/>
    <cellStyle name="Moneda 2 3 3 3 3 2 2" xfId="4912" xr:uid="{A34EB0E6-BBA3-4C29-8EA9-90F0F9A55714}"/>
    <cellStyle name="Moneda 2 3 3 3 3 2 2 2" xfId="10192" xr:uid="{18D530AE-A011-4AF9-9C88-B5ABAD20DEB4}"/>
    <cellStyle name="Moneda 2 3 3 3 3 2 3" xfId="7552" xr:uid="{B5DF77C0-35C9-487E-A85A-3AE4CCBB63F9}"/>
    <cellStyle name="Moneda 2 3 3 3 3 3" xfId="3592" xr:uid="{68302F9F-6D11-4D56-9917-B084D8C38166}"/>
    <cellStyle name="Moneda 2 3 3 3 3 3 2" xfId="8872" xr:uid="{E1B4352D-72AE-4864-8525-7D3828861F93}"/>
    <cellStyle name="Moneda 2 3 3 3 3 4" xfId="6232" xr:uid="{4479C420-A579-4662-B95A-0D00D472D733}"/>
    <cellStyle name="Moneda 2 3 3 3 4" xfId="1611" xr:uid="{1B71E3B6-9CA7-4BD9-B0C9-5025874502BA}"/>
    <cellStyle name="Moneda 2 3 3 3 4 2" xfId="4252" xr:uid="{17718528-6272-49EC-8933-DBCD9E1518BB}"/>
    <cellStyle name="Moneda 2 3 3 3 4 2 2" xfId="9532" xr:uid="{563445D2-B311-4A57-A8E6-6C58C50EC192}"/>
    <cellStyle name="Moneda 2 3 3 3 4 3" xfId="6892" xr:uid="{654CC7FF-458C-4AF7-AF1E-5B11308DEC22}"/>
    <cellStyle name="Moneda 2 3 3 3 5" xfId="2932" xr:uid="{B3117A3C-99B8-406B-BB72-FD87FB21F7FB}"/>
    <cellStyle name="Moneda 2 3 3 3 5 2" xfId="8212" xr:uid="{83C2D282-58A1-4428-8983-80B98A72506E}"/>
    <cellStyle name="Moneda 2 3 3 3 6" xfId="5572" xr:uid="{751903D7-5A3F-4FDD-9EFE-DF7484F6FF2B}"/>
    <cellStyle name="Moneda 2 3 3 4" xfId="398" xr:uid="{9E453B80-81ED-4E7A-A5B9-36769C9C8E51}"/>
    <cellStyle name="Moneda 2 3 3 4 2" xfId="1059" xr:uid="{1D151101-FE3F-4801-9D13-FEBF0EAF7EEC}"/>
    <cellStyle name="Moneda 2 3 3 4 2 2" xfId="2380" xr:uid="{B91B5F55-3148-4678-83E4-307B38C58932}"/>
    <cellStyle name="Moneda 2 3 3 4 2 2 2" xfId="5021" xr:uid="{5743025B-A0FF-44B3-9957-86EF0F2BB7D2}"/>
    <cellStyle name="Moneda 2 3 3 4 2 2 2 2" xfId="10301" xr:uid="{D819F12D-6BC3-4B2F-B23F-9512E248148B}"/>
    <cellStyle name="Moneda 2 3 3 4 2 2 3" xfId="7661" xr:uid="{FD9875C1-39FD-4387-B8D9-0EDAA4AF7B12}"/>
    <cellStyle name="Moneda 2 3 3 4 2 3" xfId="3701" xr:uid="{695DDA4C-0AE9-45D5-A8D7-2CB8324773E4}"/>
    <cellStyle name="Moneda 2 3 3 4 2 3 2" xfId="8981" xr:uid="{0A5CD734-51CB-4B9D-9380-7997123F2811}"/>
    <cellStyle name="Moneda 2 3 3 4 2 4" xfId="6341" xr:uid="{662515C1-A0A0-411C-B036-DFD0F168B070}"/>
    <cellStyle name="Moneda 2 3 3 4 3" xfId="1720" xr:uid="{31E26D8F-FBCC-4812-9BE3-D42DCA2F30C9}"/>
    <cellStyle name="Moneda 2 3 3 4 3 2" xfId="4361" xr:uid="{0826626B-B6D0-415A-B36E-2B67245852F0}"/>
    <cellStyle name="Moneda 2 3 3 4 3 2 2" xfId="9641" xr:uid="{0AEE8D8D-6AC0-40B1-A82C-DE0AF2D48DB9}"/>
    <cellStyle name="Moneda 2 3 3 4 3 3" xfId="7001" xr:uid="{B8FEB2A7-F750-48BF-8CB7-E22322CE5BEC}"/>
    <cellStyle name="Moneda 2 3 3 4 4" xfId="3041" xr:uid="{32BBB48E-C213-45D9-ADC6-AFB69A9B9246}"/>
    <cellStyle name="Moneda 2 3 3 4 4 2" xfId="8321" xr:uid="{2FBBAF95-66E4-4B08-8380-7A948B8048B4}"/>
    <cellStyle name="Moneda 2 3 3 4 5" xfId="5681" xr:uid="{71B9D76C-33E5-4FD5-AB62-F30F35D1A38F}"/>
    <cellStyle name="Moneda 2 3 3 5" xfId="730" xr:uid="{74CA6B71-319C-4B5E-A456-DA3C06E509AC}"/>
    <cellStyle name="Moneda 2 3 3 5 2" xfId="2051" xr:uid="{4CE0CA0B-019D-4416-B899-86080BAA1C81}"/>
    <cellStyle name="Moneda 2 3 3 5 2 2" xfId="4692" xr:uid="{87E7BFC2-25A4-4D23-8FD9-8AD374BE2F3A}"/>
    <cellStyle name="Moneda 2 3 3 5 2 2 2" xfId="9972" xr:uid="{BFAFFCE6-44B2-46CB-A5D8-ED49CC418A61}"/>
    <cellStyle name="Moneda 2 3 3 5 2 3" xfId="7332" xr:uid="{92D2EDAF-FCDC-4017-BCE9-20EA034B995F}"/>
    <cellStyle name="Moneda 2 3 3 5 3" xfId="3372" xr:uid="{341E20CA-67B5-42CA-860C-58293B42D249}"/>
    <cellStyle name="Moneda 2 3 3 5 3 2" xfId="8652" xr:uid="{19E4A343-9B65-4925-A74E-CC45A5A9D826}"/>
    <cellStyle name="Moneda 2 3 3 5 4" xfId="6012" xr:uid="{F4B7B177-B6DC-4D41-A5D8-C99AC9D40D90}"/>
    <cellStyle name="Moneda 2 3 3 6" xfId="1391" xr:uid="{7228481E-DB40-4051-881C-8BB10FDE2F18}"/>
    <cellStyle name="Moneda 2 3 3 6 2" xfId="4032" xr:uid="{72153884-450E-4DB7-8769-293D982020D3}"/>
    <cellStyle name="Moneda 2 3 3 6 2 2" xfId="9312" xr:uid="{8898A845-5836-4D6D-BC4C-5099D3708010}"/>
    <cellStyle name="Moneda 2 3 3 6 3" xfId="6672" xr:uid="{8626A003-BEC9-4E7F-A381-D1296E7AD4BB}"/>
    <cellStyle name="Moneda 2 3 3 7" xfId="2712" xr:uid="{17E776F2-5684-4656-A56E-BBEC6679EA10}"/>
    <cellStyle name="Moneda 2 3 3 7 2" xfId="7992" xr:uid="{FED96176-9E23-4C6D-90D8-E3B8E1BFB616}"/>
    <cellStyle name="Moneda 2 3 3 8" xfId="5352" xr:uid="{C1C71CE3-F965-4BBB-8347-4906D6BBEE19}"/>
    <cellStyle name="Moneda 2 3 4" xfId="128" xr:uid="{BE80CCE4-040D-4781-BE05-3E5D891179FC}"/>
    <cellStyle name="Moneda 2 3 4 2" xfId="458" xr:uid="{EB51924D-3738-408B-8AEE-08428F1AE770}"/>
    <cellStyle name="Moneda 2 3 4 2 2" xfId="1118" xr:uid="{114C01DE-881D-4CED-BBCD-94CCC4DCDC5B}"/>
    <cellStyle name="Moneda 2 3 4 2 2 2" xfId="2439" xr:uid="{26D7787E-8ABF-4425-B8FF-6F6B6DE59687}"/>
    <cellStyle name="Moneda 2 3 4 2 2 2 2" xfId="5080" xr:uid="{FC70B0C0-857E-47BE-B7D2-733273CF6CBA}"/>
    <cellStyle name="Moneda 2 3 4 2 2 2 2 2" xfId="10360" xr:uid="{5020D471-2804-4B22-91E8-92088F37CB55}"/>
    <cellStyle name="Moneda 2 3 4 2 2 2 3" xfId="7720" xr:uid="{D7275B0F-12FA-4E67-9CF7-77625EE73D49}"/>
    <cellStyle name="Moneda 2 3 4 2 2 3" xfId="3760" xr:uid="{F42EA4D5-767C-49AF-A11A-67F428A1BC5D}"/>
    <cellStyle name="Moneda 2 3 4 2 2 3 2" xfId="9040" xr:uid="{E332BEB3-11B7-436C-9262-FBFC977EDAC4}"/>
    <cellStyle name="Moneda 2 3 4 2 2 4" xfId="6400" xr:uid="{E466D2BC-F886-41A4-9E13-FB31DB515743}"/>
    <cellStyle name="Moneda 2 3 4 2 3" xfId="1779" xr:uid="{570CCCD8-05CD-4772-B95E-C74F0B4C872F}"/>
    <cellStyle name="Moneda 2 3 4 2 3 2" xfId="4420" xr:uid="{93356816-1791-4801-97D9-BFFBADC9B9D0}"/>
    <cellStyle name="Moneda 2 3 4 2 3 2 2" xfId="9700" xr:uid="{521B7A79-76FB-4519-ABBD-5148FE9D1BA5}"/>
    <cellStyle name="Moneda 2 3 4 2 3 3" xfId="7060" xr:uid="{B0740F37-D8BB-43DE-AB1F-5FFB5632293A}"/>
    <cellStyle name="Moneda 2 3 4 2 4" xfId="3100" xr:uid="{FAF12D99-607C-41A1-889A-525C18990DE1}"/>
    <cellStyle name="Moneda 2 3 4 2 4 2" xfId="8380" xr:uid="{47E56B8A-48C9-4C10-BF24-6C5D2120340F}"/>
    <cellStyle name="Moneda 2 3 4 2 5" xfId="5740" xr:uid="{9B34D233-F143-4347-B5E3-35B9703BEA68}"/>
    <cellStyle name="Moneda 2 3 4 3" xfId="789" xr:uid="{D3758C17-9CCE-4536-BBCF-CD898C383E9C}"/>
    <cellStyle name="Moneda 2 3 4 3 2" xfId="2110" xr:uid="{3A6BD35E-FBBF-471D-870A-E9408D995D46}"/>
    <cellStyle name="Moneda 2 3 4 3 2 2" xfId="4751" xr:uid="{55C4E8C1-540C-49B9-BDFB-FF5BA403546E}"/>
    <cellStyle name="Moneda 2 3 4 3 2 2 2" xfId="10031" xr:uid="{AFB0FC08-1D54-4A23-8B89-AF96BD04B9F0}"/>
    <cellStyle name="Moneda 2 3 4 3 2 3" xfId="7391" xr:uid="{8CB0B165-F99F-49E6-AAE9-16F36CA9E6E3}"/>
    <cellStyle name="Moneda 2 3 4 3 3" xfId="3431" xr:uid="{F312A9BB-F61C-4306-B92F-83C93CF23CFC}"/>
    <cellStyle name="Moneda 2 3 4 3 3 2" xfId="8711" xr:uid="{8F04F419-F702-4FE4-8907-B8EDE9BAF541}"/>
    <cellStyle name="Moneda 2 3 4 3 4" xfId="6071" xr:uid="{813901E6-0FE7-4179-BA54-D3C6C6ACB3BE}"/>
    <cellStyle name="Moneda 2 3 4 4" xfId="1450" xr:uid="{20E3C551-BD33-406A-8F59-2515CC08523F}"/>
    <cellStyle name="Moneda 2 3 4 4 2" xfId="4091" xr:uid="{B81553D1-64C8-44E2-BB8A-E3A1C66D3A8C}"/>
    <cellStyle name="Moneda 2 3 4 4 2 2" xfId="9371" xr:uid="{55EF8E90-0696-42D0-8235-32CE533C18A7}"/>
    <cellStyle name="Moneda 2 3 4 4 3" xfId="6731" xr:uid="{B215FFAA-7636-41F8-A0B3-39D02D6AC5E8}"/>
    <cellStyle name="Moneda 2 3 4 5" xfId="2771" xr:uid="{C1FE325F-F493-4BFB-BDCB-D3869F063301}"/>
    <cellStyle name="Moneda 2 3 4 5 2" xfId="8051" xr:uid="{D55B11EC-7490-4AE4-84D9-773F3DBBE2F1}"/>
    <cellStyle name="Moneda 2 3 4 6" xfId="5411" xr:uid="{B77E5625-D065-4539-AB15-4153F4A8F02C}"/>
    <cellStyle name="Moneda 2 3 5" xfId="238" xr:uid="{4B67B51E-5880-4708-9CC5-67AEBB491054}"/>
    <cellStyle name="Moneda 2 3 5 2" xfId="568" xr:uid="{0A45ECDB-21D5-4129-9F85-71A20762DBB6}"/>
    <cellStyle name="Moneda 2 3 5 2 2" xfId="1228" xr:uid="{94FE6AE0-CADA-4CE3-AA57-0D7D34DACE12}"/>
    <cellStyle name="Moneda 2 3 5 2 2 2" xfId="2549" xr:uid="{8019212C-0071-4FDD-9B07-1C4514E7F7F1}"/>
    <cellStyle name="Moneda 2 3 5 2 2 2 2" xfId="5190" xr:uid="{C7D4F2F2-9FF7-4BEC-9110-FAE3DDB46368}"/>
    <cellStyle name="Moneda 2 3 5 2 2 2 2 2" xfId="10470" xr:uid="{166E0372-D90D-41DA-82FB-587E197B1105}"/>
    <cellStyle name="Moneda 2 3 5 2 2 2 3" xfId="7830" xr:uid="{77664C16-DE82-45DF-AE78-E3F8FFBAC3C4}"/>
    <cellStyle name="Moneda 2 3 5 2 2 3" xfId="3870" xr:uid="{3892AB07-9791-46FE-A3F2-2A1FADDB89E2}"/>
    <cellStyle name="Moneda 2 3 5 2 2 3 2" xfId="9150" xr:uid="{B0B322E2-9076-4285-B1A5-230C31F93A97}"/>
    <cellStyle name="Moneda 2 3 5 2 2 4" xfId="6510" xr:uid="{F9F96F11-C0DB-41D7-8AAA-DE3DBD016A53}"/>
    <cellStyle name="Moneda 2 3 5 2 3" xfId="1889" xr:uid="{58301B08-5458-40D7-8036-5A35074C7715}"/>
    <cellStyle name="Moneda 2 3 5 2 3 2" xfId="4530" xr:uid="{E0293BD5-D75E-4E51-9E1C-6FFBDE810211}"/>
    <cellStyle name="Moneda 2 3 5 2 3 2 2" xfId="9810" xr:uid="{97302AFA-48EE-4400-B7AC-595AB5C19C11}"/>
    <cellStyle name="Moneda 2 3 5 2 3 3" xfId="7170" xr:uid="{BD859110-1AA2-4E21-A748-575A7425FC9B}"/>
    <cellStyle name="Moneda 2 3 5 2 4" xfId="3210" xr:uid="{2BB0185C-EDD5-4591-9575-9D967877B515}"/>
    <cellStyle name="Moneda 2 3 5 2 4 2" xfId="8490" xr:uid="{7843B8B0-FB6A-47C7-8880-961944F49464}"/>
    <cellStyle name="Moneda 2 3 5 2 5" xfId="5850" xr:uid="{CB4691A3-CC98-4272-B002-72F949C43333}"/>
    <cellStyle name="Moneda 2 3 5 3" xfId="899" xr:uid="{2C858208-08B1-4E79-B84F-A1A39832991E}"/>
    <cellStyle name="Moneda 2 3 5 3 2" xfId="2220" xr:uid="{918AB41E-88E2-4BAF-AD70-CDAD105B8CAE}"/>
    <cellStyle name="Moneda 2 3 5 3 2 2" xfId="4861" xr:uid="{4BEA35E6-1E32-4275-9096-6392C66C4163}"/>
    <cellStyle name="Moneda 2 3 5 3 2 2 2" xfId="10141" xr:uid="{3439EA3E-5265-46F5-BE47-8363A0CA66BE}"/>
    <cellStyle name="Moneda 2 3 5 3 2 3" xfId="7501" xr:uid="{DEEDCC69-6F68-4489-871A-4B8DC589C0B0}"/>
    <cellStyle name="Moneda 2 3 5 3 3" xfId="3541" xr:uid="{7E94A75D-F932-4FF7-8158-B882745EFE36}"/>
    <cellStyle name="Moneda 2 3 5 3 3 2" xfId="8821" xr:uid="{3D418532-54B0-4B80-AFC7-404D54D7552D}"/>
    <cellStyle name="Moneda 2 3 5 3 4" xfId="6181" xr:uid="{0CAB9839-A6E2-4344-9D69-0E487213136D}"/>
    <cellStyle name="Moneda 2 3 5 4" xfId="1560" xr:uid="{D6553B2F-572D-49B9-AF16-8294E3EB6F23}"/>
    <cellStyle name="Moneda 2 3 5 4 2" xfId="4201" xr:uid="{1D96A3A3-D146-4C79-847E-96CAEE950220}"/>
    <cellStyle name="Moneda 2 3 5 4 2 2" xfId="9481" xr:uid="{5D6A955D-3F70-4C32-9315-4D180675A1A7}"/>
    <cellStyle name="Moneda 2 3 5 4 3" xfId="6841" xr:uid="{71FCA035-DF5D-4467-9241-68C494DC2E1F}"/>
    <cellStyle name="Moneda 2 3 5 5" xfId="2881" xr:uid="{1799C46E-FAC7-47CF-98F4-A95D3CF9F87A}"/>
    <cellStyle name="Moneda 2 3 5 5 2" xfId="8161" xr:uid="{44A13F1C-32E0-4423-B9E1-2DB28834A4BD}"/>
    <cellStyle name="Moneda 2 3 5 6" xfId="5521" xr:uid="{EF5E5BC0-C51A-46FD-B0F7-E46E8C6D7203}"/>
    <cellStyle name="Moneda 2 3 6" xfId="347" xr:uid="{BEDFDEC9-EA3C-424D-850B-EF7B5ACE0B9C}"/>
    <cellStyle name="Moneda 2 3 6 2" xfId="1008" xr:uid="{C910F23B-2611-49CD-941B-2B0D5C2528B8}"/>
    <cellStyle name="Moneda 2 3 6 2 2" xfId="2329" xr:uid="{AC47EF8A-35F1-4797-BACD-64422379C26D}"/>
    <cellStyle name="Moneda 2 3 6 2 2 2" xfId="4970" xr:uid="{14221BF4-BA75-492B-8FB9-68FF11666923}"/>
    <cellStyle name="Moneda 2 3 6 2 2 2 2" xfId="10250" xr:uid="{8214C667-6E3C-4AEA-A351-5C7A7DA02CEC}"/>
    <cellStyle name="Moneda 2 3 6 2 2 3" xfId="7610" xr:uid="{DA65B5F5-7A2B-4482-B9AA-B71BD434FDB6}"/>
    <cellStyle name="Moneda 2 3 6 2 3" xfId="3650" xr:uid="{4DA492A6-0DC5-40A5-B3AA-A9F572BD84E9}"/>
    <cellStyle name="Moneda 2 3 6 2 3 2" xfId="8930" xr:uid="{E949A9BB-1224-4F49-B801-DC96FA2DAEEE}"/>
    <cellStyle name="Moneda 2 3 6 2 4" xfId="6290" xr:uid="{DFE4C751-CA96-438E-8F02-5CEEC234AD04}"/>
    <cellStyle name="Moneda 2 3 6 3" xfId="1669" xr:uid="{173E3657-50EA-4C67-861A-537596BD03F9}"/>
    <cellStyle name="Moneda 2 3 6 3 2" xfId="4310" xr:uid="{4364C650-AF7C-4CA3-B265-05104C8615C5}"/>
    <cellStyle name="Moneda 2 3 6 3 2 2" xfId="9590" xr:uid="{03934D1E-17FE-4567-ADD8-5D593E625D3A}"/>
    <cellStyle name="Moneda 2 3 6 3 3" xfId="6950" xr:uid="{211937CD-28E4-437A-A227-0055BED27FE5}"/>
    <cellStyle name="Moneda 2 3 6 4" xfId="2990" xr:uid="{FE8605EA-38C6-478D-97C9-158F48BA0F60}"/>
    <cellStyle name="Moneda 2 3 6 4 2" xfId="8270" xr:uid="{2933630F-3FCB-455E-9674-F1E4F6C43C0B}"/>
    <cellStyle name="Moneda 2 3 6 5" xfId="5630" xr:uid="{DC9A72ED-2933-4D26-A677-44E4C8A73C52}"/>
    <cellStyle name="Moneda 2 3 7" xfId="679" xr:uid="{67671CDD-20B4-4CDA-83DE-38E239615107}"/>
    <cellStyle name="Moneda 2 3 7 2" xfId="2000" xr:uid="{17674FD4-5682-477B-B147-D3BEBDF38B47}"/>
    <cellStyle name="Moneda 2 3 7 2 2" xfId="4641" xr:uid="{62577BBC-ECB9-4550-BDB1-4746580774D9}"/>
    <cellStyle name="Moneda 2 3 7 2 2 2" xfId="9921" xr:uid="{E19CF1A1-0B80-4FAB-9176-3DB06745D23D}"/>
    <cellStyle name="Moneda 2 3 7 2 3" xfId="7281" xr:uid="{680F1948-5DD0-49F5-9104-A387D4012E86}"/>
    <cellStyle name="Moneda 2 3 7 3" xfId="3321" xr:uid="{560F5F41-73E4-46E2-9C25-165DAF4EE07B}"/>
    <cellStyle name="Moneda 2 3 7 3 2" xfId="8601" xr:uid="{5FA5F225-22C5-4674-A4A9-8C6A2B2834C8}"/>
    <cellStyle name="Moneda 2 3 7 4" xfId="5961" xr:uid="{993BFCF4-F686-4D7B-B5E4-D0344AF85495}"/>
    <cellStyle name="Moneda 2 3 8" xfId="1340" xr:uid="{F7F8FE65-7963-4CDC-BE11-7666026570D0}"/>
    <cellStyle name="Moneda 2 3 8 2" xfId="3981" xr:uid="{563432C0-F1DC-4E98-A113-3C33E587EBD0}"/>
    <cellStyle name="Moneda 2 3 8 2 2" xfId="9261" xr:uid="{FDD36467-9F0E-4F3B-AE6F-832CDEE44EDA}"/>
    <cellStyle name="Moneda 2 3 8 3" xfId="6621" xr:uid="{CC1A839D-9B99-45B0-AF71-B34848600ECD}"/>
    <cellStyle name="Moneda 2 3 9" xfId="2661" xr:uid="{AD5B00C0-D459-4235-ADA3-26733ED92590}"/>
    <cellStyle name="Moneda 2 3 9 2" xfId="7941" xr:uid="{00B0997B-2613-4520-B5B7-7CC09C3493C8}"/>
    <cellStyle name="Moneda 2 4" xfId="23" xr:uid="{0AF3ECE6-B438-493C-AB88-813FAA955DEC}"/>
    <cellStyle name="Moneda 2 4 10" xfId="5308" xr:uid="{E5AEB5D9-401B-4FBA-864C-FB35AFBADEFD}"/>
    <cellStyle name="Moneda 2 4 2" xfId="47" xr:uid="{14EFEED0-515C-4C67-9276-824D53F9E776}"/>
    <cellStyle name="Moneda 2 4 2 2" xfId="98" xr:uid="{AA872F6C-9828-4367-A0CF-AFA0F3064912}"/>
    <cellStyle name="Moneda 2 4 2 2 2" xfId="210" xr:uid="{28B11330-3FE3-4524-B881-C80384CD3913}"/>
    <cellStyle name="Moneda 2 4 2 2 2 2" xfId="540" xr:uid="{F4E870F3-47B8-4D03-B31E-66D2A94B6231}"/>
    <cellStyle name="Moneda 2 4 2 2 2 2 2" xfId="1200" xr:uid="{1911FE98-BB7D-4DE3-A9B6-0542F90C2770}"/>
    <cellStyle name="Moneda 2 4 2 2 2 2 2 2" xfId="2521" xr:uid="{72CE17DF-2F76-486A-8B87-9623AD6D97AC}"/>
    <cellStyle name="Moneda 2 4 2 2 2 2 2 2 2" xfId="5162" xr:uid="{01481890-4508-4EF7-AEB6-09A6233D6A84}"/>
    <cellStyle name="Moneda 2 4 2 2 2 2 2 2 2 2" xfId="10442" xr:uid="{A586DA40-3E84-4547-A2CF-17376E72961E}"/>
    <cellStyle name="Moneda 2 4 2 2 2 2 2 2 3" xfId="7802" xr:uid="{0C3A797F-DB83-45D7-A7F0-E2813DB9AF7E}"/>
    <cellStyle name="Moneda 2 4 2 2 2 2 2 3" xfId="3842" xr:uid="{807746CD-9ADA-49A2-86E3-9F0177E9FACE}"/>
    <cellStyle name="Moneda 2 4 2 2 2 2 2 3 2" xfId="9122" xr:uid="{765315CB-2E4F-4DCF-8056-7F621741F1ED}"/>
    <cellStyle name="Moneda 2 4 2 2 2 2 2 4" xfId="6482" xr:uid="{E11F70B8-E9D6-4B25-981A-326BB1868A00}"/>
    <cellStyle name="Moneda 2 4 2 2 2 2 3" xfId="1861" xr:uid="{79F5C857-4A04-454F-B4E5-A3EBEBF3F8B5}"/>
    <cellStyle name="Moneda 2 4 2 2 2 2 3 2" xfId="4502" xr:uid="{5C75A5B6-68BB-431D-A60B-F58ED4AF7EC9}"/>
    <cellStyle name="Moneda 2 4 2 2 2 2 3 2 2" xfId="9782" xr:uid="{5D2590D6-CAD3-4981-A7F8-F1B46C315BA5}"/>
    <cellStyle name="Moneda 2 4 2 2 2 2 3 3" xfId="7142" xr:uid="{8D18EE37-ACA9-42DE-8900-B3294EFAD15F}"/>
    <cellStyle name="Moneda 2 4 2 2 2 2 4" xfId="3182" xr:uid="{C6DB8875-97A3-431D-AACB-64AEEF77CD2C}"/>
    <cellStyle name="Moneda 2 4 2 2 2 2 4 2" xfId="8462" xr:uid="{CE801019-F525-41FD-A672-53694F241D6D}"/>
    <cellStyle name="Moneda 2 4 2 2 2 2 5" xfId="5822" xr:uid="{36AE395D-E1EF-4760-A548-B0148FE119E4}"/>
    <cellStyle name="Moneda 2 4 2 2 2 3" xfId="871" xr:uid="{2132AC98-0701-4086-871D-2A84ACB164CD}"/>
    <cellStyle name="Moneda 2 4 2 2 2 3 2" xfId="2192" xr:uid="{4EDE76E2-2DF7-4880-8AD1-12BDBFCCF361}"/>
    <cellStyle name="Moneda 2 4 2 2 2 3 2 2" xfId="4833" xr:uid="{C3BD4892-C3B0-4A1A-9DFB-E8DDC28FE2D9}"/>
    <cellStyle name="Moneda 2 4 2 2 2 3 2 2 2" xfId="10113" xr:uid="{EB3C1AA1-0F59-4453-B1B5-B37B0AEB6CCD}"/>
    <cellStyle name="Moneda 2 4 2 2 2 3 2 3" xfId="7473" xr:uid="{21082320-3916-4FD8-9EE0-968E0AF5797B}"/>
    <cellStyle name="Moneda 2 4 2 2 2 3 3" xfId="3513" xr:uid="{E7BF77D5-AF4E-4FB0-A5C4-56C2CBF2232D}"/>
    <cellStyle name="Moneda 2 4 2 2 2 3 3 2" xfId="8793" xr:uid="{CDCFC858-BB0F-4638-A29B-51581EBD9B0D}"/>
    <cellStyle name="Moneda 2 4 2 2 2 3 4" xfId="6153" xr:uid="{F951D3DD-0DA4-41EE-B3D7-079314887B77}"/>
    <cellStyle name="Moneda 2 4 2 2 2 4" xfId="1532" xr:uid="{EEBFE854-EB2B-4C6D-8EF0-981C4312FC64}"/>
    <cellStyle name="Moneda 2 4 2 2 2 4 2" xfId="4173" xr:uid="{E69F95A6-5146-413C-82CC-4C364570D7BC}"/>
    <cellStyle name="Moneda 2 4 2 2 2 4 2 2" xfId="9453" xr:uid="{714FF576-64F5-4750-A20A-0DD6AC34372F}"/>
    <cellStyle name="Moneda 2 4 2 2 2 4 3" xfId="6813" xr:uid="{DF2CDA80-187A-46C6-8001-965840751851}"/>
    <cellStyle name="Moneda 2 4 2 2 2 5" xfId="2853" xr:uid="{19639A75-F0AB-4B36-B816-0E59B2F46283}"/>
    <cellStyle name="Moneda 2 4 2 2 2 5 2" xfId="8133" xr:uid="{A192FC5D-0864-4369-A624-299E90137352}"/>
    <cellStyle name="Moneda 2 4 2 2 2 6" xfId="5493" xr:uid="{413ADD6D-3D9A-4184-9536-51F6D1B38E97}"/>
    <cellStyle name="Moneda 2 4 2 2 3" xfId="320" xr:uid="{6D807178-4781-4527-8652-F4DC6B8EA263}"/>
    <cellStyle name="Moneda 2 4 2 2 3 2" xfId="650" xr:uid="{67A960CD-918E-4A20-BD8F-E6DD5D7B1571}"/>
    <cellStyle name="Moneda 2 4 2 2 3 2 2" xfId="1310" xr:uid="{ECF8114F-9719-44FC-8316-2F8180F16A01}"/>
    <cellStyle name="Moneda 2 4 2 2 3 2 2 2" xfId="2631" xr:uid="{1133D94A-085A-4481-80A0-421E07D798E6}"/>
    <cellStyle name="Moneda 2 4 2 2 3 2 2 2 2" xfId="5272" xr:uid="{1CD9E930-0494-43B2-8DD1-48BFCEAD413F}"/>
    <cellStyle name="Moneda 2 4 2 2 3 2 2 2 2 2" xfId="10552" xr:uid="{B286AE55-CCEC-4A22-A301-A8FB097B370C}"/>
    <cellStyle name="Moneda 2 4 2 2 3 2 2 2 3" xfId="7912" xr:uid="{54CA4920-0A72-425E-B8DD-6E56FD6DC437}"/>
    <cellStyle name="Moneda 2 4 2 2 3 2 2 3" xfId="3952" xr:uid="{DB46CA2B-6CC8-430F-9686-8D69F5FDF80D}"/>
    <cellStyle name="Moneda 2 4 2 2 3 2 2 3 2" xfId="9232" xr:uid="{3B4F46A2-0350-4519-9466-0A19CBA0D30A}"/>
    <cellStyle name="Moneda 2 4 2 2 3 2 2 4" xfId="6592" xr:uid="{515F9787-D37F-4F17-AB3F-4927A26F07FA}"/>
    <cellStyle name="Moneda 2 4 2 2 3 2 3" xfId="1971" xr:uid="{70CA911D-2842-477B-8A3D-17CD5A2B64FC}"/>
    <cellStyle name="Moneda 2 4 2 2 3 2 3 2" xfId="4612" xr:uid="{DB3CF50E-3043-4707-BABD-6DAEAC4E7388}"/>
    <cellStyle name="Moneda 2 4 2 2 3 2 3 2 2" xfId="9892" xr:uid="{0E259032-6538-43CB-A630-7B601A02F5AA}"/>
    <cellStyle name="Moneda 2 4 2 2 3 2 3 3" xfId="7252" xr:uid="{C12E593D-4548-4846-8D2A-38EC011CC516}"/>
    <cellStyle name="Moneda 2 4 2 2 3 2 4" xfId="3292" xr:uid="{3098B77E-D13F-4C20-8E87-EE1D25D9E9E0}"/>
    <cellStyle name="Moneda 2 4 2 2 3 2 4 2" xfId="8572" xr:uid="{A611CB35-6CCC-4D3F-9F4C-1E83B128EB74}"/>
    <cellStyle name="Moneda 2 4 2 2 3 2 5" xfId="5932" xr:uid="{D183EE32-E8D6-44D2-B20A-E4E986B9B6E8}"/>
    <cellStyle name="Moneda 2 4 2 2 3 3" xfId="981" xr:uid="{D6E315FD-A3D6-4E62-ACD5-220971C215AF}"/>
    <cellStyle name="Moneda 2 4 2 2 3 3 2" xfId="2302" xr:uid="{936D37DA-3BCB-4EE3-8765-EB557D2BF880}"/>
    <cellStyle name="Moneda 2 4 2 2 3 3 2 2" xfId="4943" xr:uid="{3FE868E4-2E61-41E4-9461-7A4C86886092}"/>
    <cellStyle name="Moneda 2 4 2 2 3 3 2 2 2" xfId="10223" xr:uid="{BB50570F-EB4C-4039-B832-C2B1C2636FDC}"/>
    <cellStyle name="Moneda 2 4 2 2 3 3 2 3" xfId="7583" xr:uid="{D5982FD8-99F7-43B7-981E-41BFC807E432}"/>
    <cellStyle name="Moneda 2 4 2 2 3 3 3" xfId="3623" xr:uid="{951B01D6-9F75-4273-8FDD-89B35D097FDB}"/>
    <cellStyle name="Moneda 2 4 2 2 3 3 3 2" xfId="8903" xr:uid="{77BE104D-5A04-4977-A116-9F3BA8F14A25}"/>
    <cellStyle name="Moneda 2 4 2 2 3 3 4" xfId="6263" xr:uid="{14FD2BC3-C1CD-4BC5-9A6B-3E6430D3F663}"/>
    <cellStyle name="Moneda 2 4 2 2 3 4" xfId="1642" xr:uid="{6E47B70E-F98B-43BF-97F2-D67A2C862519}"/>
    <cellStyle name="Moneda 2 4 2 2 3 4 2" xfId="4283" xr:uid="{D57BD6EE-5E20-430C-81BB-B1F3F957698F}"/>
    <cellStyle name="Moneda 2 4 2 2 3 4 2 2" xfId="9563" xr:uid="{500A01A6-B82D-48E2-A5E0-FBE55FF27514}"/>
    <cellStyle name="Moneda 2 4 2 2 3 4 3" xfId="6923" xr:uid="{FD452677-6640-4E09-924C-4A12DD2B1403}"/>
    <cellStyle name="Moneda 2 4 2 2 3 5" xfId="2963" xr:uid="{5EAFA713-CD79-4F40-B726-AE4C2F131250}"/>
    <cellStyle name="Moneda 2 4 2 2 3 5 2" xfId="8243" xr:uid="{010E0133-CB98-4898-958D-A23AFC38C883}"/>
    <cellStyle name="Moneda 2 4 2 2 3 6" xfId="5603" xr:uid="{098076C7-C1A5-42F1-A598-55C53A764FC2}"/>
    <cellStyle name="Moneda 2 4 2 2 4" xfId="429" xr:uid="{11B3DA66-76D5-43F3-B24D-C1CCB84E795C}"/>
    <cellStyle name="Moneda 2 4 2 2 4 2" xfId="1090" xr:uid="{875F3AF2-0BDA-4915-953E-1B2DFDC6FCDF}"/>
    <cellStyle name="Moneda 2 4 2 2 4 2 2" xfId="2411" xr:uid="{6D43AD25-9DE9-4FAB-A3E4-E88FA88B8C31}"/>
    <cellStyle name="Moneda 2 4 2 2 4 2 2 2" xfId="5052" xr:uid="{78BAF771-9BFE-41DD-BDE6-E4A93FDF81B2}"/>
    <cellStyle name="Moneda 2 4 2 2 4 2 2 2 2" xfId="10332" xr:uid="{E635512A-B4F6-4DFB-B9E5-3E87B8C2EB9D}"/>
    <cellStyle name="Moneda 2 4 2 2 4 2 2 3" xfId="7692" xr:uid="{88AAC6F6-A25F-40F8-B8E4-C36B8EF4ADB2}"/>
    <cellStyle name="Moneda 2 4 2 2 4 2 3" xfId="3732" xr:uid="{23ACDDB2-380D-49AC-B54E-A06B68B1FDE4}"/>
    <cellStyle name="Moneda 2 4 2 2 4 2 3 2" xfId="9012" xr:uid="{0512F139-A64F-44EC-9E64-4F092256E140}"/>
    <cellStyle name="Moneda 2 4 2 2 4 2 4" xfId="6372" xr:uid="{719742BA-B535-4480-BEFB-13615D18E274}"/>
    <cellStyle name="Moneda 2 4 2 2 4 3" xfId="1751" xr:uid="{2422186C-51F4-4950-9AD0-D241DD33B5E0}"/>
    <cellStyle name="Moneda 2 4 2 2 4 3 2" xfId="4392" xr:uid="{2B4D4A94-D1C0-465E-9951-EFB245A485A2}"/>
    <cellStyle name="Moneda 2 4 2 2 4 3 2 2" xfId="9672" xr:uid="{26602BDB-99EE-46D0-B7D3-BF268CEEF128}"/>
    <cellStyle name="Moneda 2 4 2 2 4 3 3" xfId="7032" xr:uid="{4876CB54-0EFD-4C89-AD3B-D3FC5EA348C3}"/>
    <cellStyle name="Moneda 2 4 2 2 4 4" xfId="3072" xr:uid="{CC1385CA-C197-4BF1-888D-6FAA8F9E31A4}"/>
    <cellStyle name="Moneda 2 4 2 2 4 4 2" xfId="8352" xr:uid="{64B0FDC6-6FE0-4AE2-9F0E-E6CC6E6A09B2}"/>
    <cellStyle name="Moneda 2 4 2 2 4 5" xfId="5712" xr:uid="{5AE7D48D-5426-42BF-8788-5EAD59B84D1A}"/>
    <cellStyle name="Moneda 2 4 2 2 5" xfId="761" xr:uid="{E4CBC85F-4460-42F8-89E5-DDC7F0B5F82D}"/>
    <cellStyle name="Moneda 2 4 2 2 5 2" xfId="2082" xr:uid="{D7C080D9-DD7B-431D-937F-FD4A66677192}"/>
    <cellStyle name="Moneda 2 4 2 2 5 2 2" xfId="4723" xr:uid="{55D8CC7D-E8E5-42DA-A191-95A39E809997}"/>
    <cellStyle name="Moneda 2 4 2 2 5 2 2 2" xfId="10003" xr:uid="{646FACEE-F54D-4050-A205-941FE2595D03}"/>
    <cellStyle name="Moneda 2 4 2 2 5 2 3" xfId="7363" xr:uid="{8476B185-A9C3-4697-AA92-BF7652B84A31}"/>
    <cellStyle name="Moneda 2 4 2 2 5 3" xfId="3403" xr:uid="{C8A3AFB9-C35B-4699-9177-29AF1CB5D23E}"/>
    <cellStyle name="Moneda 2 4 2 2 5 3 2" xfId="8683" xr:uid="{AC149CA2-C650-4AE7-AA9E-DAA2668A45A6}"/>
    <cellStyle name="Moneda 2 4 2 2 5 4" xfId="6043" xr:uid="{1A7ED574-B12A-43F1-B520-F137C9DCB370}"/>
    <cellStyle name="Moneda 2 4 2 2 6" xfId="1422" xr:uid="{64DF6284-1919-42BA-8CE8-813E1EC6FF09}"/>
    <cellStyle name="Moneda 2 4 2 2 6 2" xfId="4063" xr:uid="{0EAEDD55-C627-4FE5-933C-09A1ACA5E6D2}"/>
    <cellStyle name="Moneda 2 4 2 2 6 2 2" xfId="9343" xr:uid="{EE8F2B45-E808-4FAD-93CC-192E6FE6D188}"/>
    <cellStyle name="Moneda 2 4 2 2 6 3" xfId="6703" xr:uid="{6A3E5585-8E76-4261-AC25-C5F6B88B5102}"/>
    <cellStyle name="Moneda 2 4 2 2 7" xfId="2743" xr:uid="{CD4448F0-9ED1-4F0D-9F3A-D9DF1FCDA0C2}"/>
    <cellStyle name="Moneda 2 4 2 2 7 2" xfId="8023" xr:uid="{E991D750-0ECE-4646-8400-EC6FFC8FCB8A}"/>
    <cellStyle name="Moneda 2 4 2 2 8" xfId="5383" xr:uid="{CE930383-04E6-4735-B185-F17643C379B7}"/>
    <cellStyle name="Moneda 2 4 2 3" xfId="159" xr:uid="{A8CECC81-8F6B-4A14-9972-C8DFBC57D733}"/>
    <cellStyle name="Moneda 2 4 2 3 2" xfId="489" xr:uid="{78869DC8-3FD6-494D-8541-DC7B77590D95}"/>
    <cellStyle name="Moneda 2 4 2 3 2 2" xfId="1149" xr:uid="{D26BD686-E760-4BCC-B968-CDB4439E8609}"/>
    <cellStyle name="Moneda 2 4 2 3 2 2 2" xfId="2470" xr:uid="{DE969A4D-96EB-48DA-9F26-D35CFABB0A24}"/>
    <cellStyle name="Moneda 2 4 2 3 2 2 2 2" xfId="5111" xr:uid="{06DB2DA7-7E70-403C-AB69-5CB1C526C6CB}"/>
    <cellStyle name="Moneda 2 4 2 3 2 2 2 2 2" xfId="10391" xr:uid="{E921E680-4B31-4F1A-A72A-5A21DC3C622C}"/>
    <cellStyle name="Moneda 2 4 2 3 2 2 2 3" xfId="7751" xr:uid="{41CAF213-AAC9-4C20-9FBD-212700279398}"/>
    <cellStyle name="Moneda 2 4 2 3 2 2 3" xfId="3791" xr:uid="{989FE351-820C-47EC-B9BE-3D95E52777D7}"/>
    <cellStyle name="Moneda 2 4 2 3 2 2 3 2" xfId="9071" xr:uid="{66EC7D01-30B7-4C0A-82BE-204BC9FC01FB}"/>
    <cellStyle name="Moneda 2 4 2 3 2 2 4" xfId="6431" xr:uid="{9D2D47BF-4F8B-4C8E-AE73-89F7F8526153}"/>
    <cellStyle name="Moneda 2 4 2 3 2 3" xfId="1810" xr:uid="{1223CE1B-C594-4D02-9856-FCF3177429EA}"/>
    <cellStyle name="Moneda 2 4 2 3 2 3 2" xfId="4451" xr:uid="{0498C8D9-64FC-4C40-AFC2-D03119D92D3F}"/>
    <cellStyle name="Moneda 2 4 2 3 2 3 2 2" xfId="9731" xr:uid="{5CC97673-A176-437A-A439-AD241F3C9DDA}"/>
    <cellStyle name="Moneda 2 4 2 3 2 3 3" xfId="7091" xr:uid="{52EA2B07-9B8C-4260-ADFA-683C310FD3E9}"/>
    <cellStyle name="Moneda 2 4 2 3 2 4" xfId="3131" xr:uid="{B7F5ED2D-AF91-49A9-B4D3-765A9C44ADF9}"/>
    <cellStyle name="Moneda 2 4 2 3 2 4 2" xfId="8411" xr:uid="{36961AA5-8922-4EF5-9245-AB1DF0244329}"/>
    <cellStyle name="Moneda 2 4 2 3 2 5" xfId="5771" xr:uid="{AA30FC32-ADAB-492F-BA72-D8FB2E1CFD1F}"/>
    <cellStyle name="Moneda 2 4 2 3 3" xfId="820" xr:uid="{62BDAA4A-1718-47A3-82DB-DB6AA68EC9D5}"/>
    <cellStyle name="Moneda 2 4 2 3 3 2" xfId="2141" xr:uid="{D5FA8D2B-9A77-4671-A61B-67F01C20123B}"/>
    <cellStyle name="Moneda 2 4 2 3 3 2 2" xfId="4782" xr:uid="{F2B67527-A933-4FE5-989D-5CAE962C036B}"/>
    <cellStyle name="Moneda 2 4 2 3 3 2 2 2" xfId="10062" xr:uid="{94CF4497-281A-445F-BB18-A7887894428A}"/>
    <cellStyle name="Moneda 2 4 2 3 3 2 3" xfId="7422" xr:uid="{F4510F07-D0CA-48DD-8D18-3D83C93A9D89}"/>
    <cellStyle name="Moneda 2 4 2 3 3 3" xfId="3462" xr:uid="{DBBD6D11-AD60-4FC1-9499-F21A6019FEF7}"/>
    <cellStyle name="Moneda 2 4 2 3 3 3 2" xfId="8742" xr:uid="{3C2DC69D-0F85-4176-8928-C783D666B119}"/>
    <cellStyle name="Moneda 2 4 2 3 3 4" xfId="6102" xr:uid="{FE72839F-9D51-4F2B-9F58-2DBC3A87AB09}"/>
    <cellStyle name="Moneda 2 4 2 3 4" xfId="1481" xr:uid="{6D8E172B-BC8E-4816-947C-4CA9E864A3CE}"/>
    <cellStyle name="Moneda 2 4 2 3 4 2" xfId="4122" xr:uid="{F9F8B2E1-359B-4B2B-A1E6-9BE1CEA8EB77}"/>
    <cellStyle name="Moneda 2 4 2 3 4 2 2" xfId="9402" xr:uid="{75DFBAC7-0891-4615-9184-EB34CAE0D02E}"/>
    <cellStyle name="Moneda 2 4 2 3 4 3" xfId="6762" xr:uid="{517C234E-911C-4EB5-B555-94C2E60FDBFA}"/>
    <cellStyle name="Moneda 2 4 2 3 5" xfId="2802" xr:uid="{3B8DB5F2-3C4E-46C3-BBAF-42691F15D6B7}"/>
    <cellStyle name="Moneda 2 4 2 3 5 2" xfId="8082" xr:uid="{A3527A12-2469-431A-9A1C-B7BFA1C3F744}"/>
    <cellStyle name="Moneda 2 4 2 3 6" xfId="5442" xr:uid="{6A17DA18-3E80-405A-B5B2-6EB86E242808}"/>
    <cellStyle name="Moneda 2 4 2 4" xfId="269" xr:uid="{972B99F2-2A6C-44F2-849D-246C5B856FB4}"/>
    <cellStyle name="Moneda 2 4 2 4 2" xfId="599" xr:uid="{AB873EB2-E76F-4E1C-BB85-AD5B45888BB4}"/>
    <cellStyle name="Moneda 2 4 2 4 2 2" xfId="1259" xr:uid="{756A5FBA-E28C-4D23-B32D-1BD54D647FEE}"/>
    <cellStyle name="Moneda 2 4 2 4 2 2 2" xfId="2580" xr:uid="{BB7C1DED-E784-4E78-9E75-8D78D3EC5AD5}"/>
    <cellStyle name="Moneda 2 4 2 4 2 2 2 2" xfId="5221" xr:uid="{B045A464-553A-4A61-B383-8C5148665F36}"/>
    <cellStyle name="Moneda 2 4 2 4 2 2 2 2 2" xfId="10501" xr:uid="{5B7044CA-A53F-463C-BD64-EAA6E421B6CF}"/>
    <cellStyle name="Moneda 2 4 2 4 2 2 2 3" xfId="7861" xr:uid="{AC1EFBDF-717B-402F-B696-81EFA01A8C16}"/>
    <cellStyle name="Moneda 2 4 2 4 2 2 3" xfId="3901" xr:uid="{8276E241-7B7D-4F68-9DCC-E34A275924EA}"/>
    <cellStyle name="Moneda 2 4 2 4 2 2 3 2" xfId="9181" xr:uid="{154708B9-45E9-4093-8A4F-B6F653F4C3E3}"/>
    <cellStyle name="Moneda 2 4 2 4 2 2 4" xfId="6541" xr:uid="{BA39A536-271A-41F5-84A0-B51B96A1E16B}"/>
    <cellStyle name="Moneda 2 4 2 4 2 3" xfId="1920" xr:uid="{B5569758-431C-4644-BE4F-EE5C33A7D127}"/>
    <cellStyle name="Moneda 2 4 2 4 2 3 2" xfId="4561" xr:uid="{501EA52A-B76D-48EA-8CBB-39D57F8CA8C6}"/>
    <cellStyle name="Moneda 2 4 2 4 2 3 2 2" xfId="9841" xr:uid="{F5B9696E-8D24-4A94-ACC2-DC4CB1B469C0}"/>
    <cellStyle name="Moneda 2 4 2 4 2 3 3" xfId="7201" xr:uid="{B91CB66E-70D1-4D35-AF6A-A7F892E73795}"/>
    <cellStyle name="Moneda 2 4 2 4 2 4" xfId="3241" xr:uid="{D65A1C55-0E5F-44F2-8B56-4D1145C4DE72}"/>
    <cellStyle name="Moneda 2 4 2 4 2 4 2" xfId="8521" xr:uid="{54EE4144-E178-4224-8A20-BEA94D323C87}"/>
    <cellStyle name="Moneda 2 4 2 4 2 5" xfId="5881" xr:uid="{50728C5B-1CCE-4841-B4A1-041BF991FDCC}"/>
    <cellStyle name="Moneda 2 4 2 4 3" xfId="930" xr:uid="{292E7EF6-B57B-4819-AC05-1FBF5F0A3214}"/>
    <cellStyle name="Moneda 2 4 2 4 3 2" xfId="2251" xr:uid="{35D2537D-74DC-4BB2-87D5-52DFDCDED8C1}"/>
    <cellStyle name="Moneda 2 4 2 4 3 2 2" xfId="4892" xr:uid="{6A2B6173-0BA4-4557-8F88-13FB91DEA85C}"/>
    <cellStyle name="Moneda 2 4 2 4 3 2 2 2" xfId="10172" xr:uid="{DC155796-B1D9-40BD-B51A-C488280EE0A7}"/>
    <cellStyle name="Moneda 2 4 2 4 3 2 3" xfId="7532" xr:uid="{B6E9CAEE-EC0D-42E3-BFEB-6299868095F9}"/>
    <cellStyle name="Moneda 2 4 2 4 3 3" xfId="3572" xr:uid="{69E28D88-4551-4148-9BA9-DA34ED228EAC}"/>
    <cellStyle name="Moneda 2 4 2 4 3 3 2" xfId="8852" xr:uid="{D1205ACC-6968-4F8C-8CC3-2A3E4FA6EAEB}"/>
    <cellStyle name="Moneda 2 4 2 4 3 4" xfId="6212" xr:uid="{88E06DD1-BEB0-45F9-AF4E-FC4CA7757BD2}"/>
    <cellStyle name="Moneda 2 4 2 4 4" xfId="1591" xr:uid="{E01E44E7-595B-4A48-B016-F663871752CD}"/>
    <cellStyle name="Moneda 2 4 2 4 4 2" xfId="4232" xr:uid="{805BC9DC-822F-4419-867D-F3124BF7ED3F}"/>
    <cellStyle name="Moneda 2 4 2 4 4 2 2" xfId="9512" xr:uid="{202F10BE-B7F4-45E7-A2E1-D7DF7D2212EE}"/>
    <cellStyle name="Moneda 2 4 2 4 4 3" xfId="6872" xr:uid="{BFEA4898-A2C1-46BD-90DC-F674437DF0D4}"/>
    <cellStyle name="Moneda 2 4 2 4 5" xfId="2912" xr:uid="{780AD727-0094-4B03-8468-05DE39D0C982}"/>
    <cellStyle name="Moneda 2 4 2 4 5 2" xfId="8192" xr:uid="{F7B6D0AF-3676-48FE-B2E2-552E42D69E4A}"/>
    <cellStyle name="Moneda 2 4 2 4 6" xfId="5552" xr:uid="{93C7A0AA-48E5-4602-9315-BAFFFAF3CE11}"/>
    <cellStyle name="Moneda 2 4 2 5" xfId="378" xr:uid="{A79021E3-E4BF-4D2B-A3E4-CE798F00C3D3}"/>
    <cellStyle name="Moneda 2 4 2 5 2" xfId="1039" xr:uid="{4DEB1B5F-692B-4D3E-BE75-E731B66B26ED}"/>
    <cellStyle name="Moneda 2 4 2 5 2 2" xfId="2360" xr:uid="{493D410D-26DB-4F97-A909-710EE7C3B87C}"/>
    <cellStyle name="Moneda 2 4 2 5 2 2 2" xfId="5001" xr:uid="{0D36AEC2-59FC-4E36-B831-85878A564152}"/>
    <cellStyle name="Moneda 2 4 2 5 2 2 2 2" xfId="10281" xr:uid="{D88CE498-BDD9-42C8-A901-B2A397ED9247}"/>
    <cellStyle name="Moneda 2 4 2 5 2 2 3" xfId="7641" xr:uid="{33212D40-6AED-4CA6-9C8F-81C394A04193}"/>
    <cellStyle name="Moneda 2 4 2 5 2 3" xfId="3681" xr:uid="{4677BB9C-66E3-45F5-A949-EDE196E09BEA}"/>
    <cellStyle name="Moneda 2 4 2 5 2 3 2" xfId="8961" xr:uid="{875FFC17-0CD7-464A-B620-E87AC2320A78}"/>
    <cellStyle name="Moneda 2 4 2 5 2 4" xfId="6321" xr:uid="{4D1A572E-36F4-416F-98C8-48D3E0EE9199}"/>
    <cellStyle name="Moneda 2 4 2 5 3" xfId="1700" xr:uid="{621F72EF-D5C0-43A4-9062-43FB798FCC18}"/>
    <cellStyle name="Moneda 2 4 2 5 3 2" xfId="4341" xr:uid="{F618C17D-B4EA-46F0-8B8B-197B0EF0413E}"/>
    <cellStyle name="Moneda 2 4 2 5 3 2 2" xfId="9621" xr:uid="{D6CA9CCD-08CC-4E7B-8F75-7A58B48E800E}"/>
    <cellStyle name="Moneda 2 4 2 5 3 3" xfId="6981" xr:uid="{43806A86-7DCF-421E-A9A5-6873D0D6EBB7}"/>
    <cellStyle name="Moneda 2 4 2 5 4" xfId="3021" xr:uid="{2BBD0ACF-8C16-4199-956E-83518F8BD1EF}"/>
    <cellStyle name="Moneda 2 4 2 5 4 2" xfId="8301" xr:uid="{11DD800A-7BDD-40C3-822F-0F608C840788}"/>
    <cellStyle name="Moneda 2 4 2 5 5" xfId="5661" xr:uid="{A768C4C8-DD24-49D2-8E70-83437B5B82B0}"/>
    <cellStyle name="Moneda 2 4 2 6" xfId="710" xr:uid="{B36FFC34-7E7B-41FE-B766-6E715FEEEED8}"/>
    <cellStyle name="Moneda 2 4 2 6 2" xfId="2031" xr:uid="{381544ED-008E-409E-B3C6-1E96C4164F1B}"/>
    <cellStyle name="Moneda 2 4 2 6 2 2" xfId="4672" xr:uid="{C1CEDFA4-D4F2-4221-AA32-C5627121AB6B}"/>
    <cellStyle name="Moneda 2 4 2 6 2 2 2" xfId="9952" xr:uid="{82B7500F-64AA-447B-A6F3-22FF5972219F}"/>
    <cellStyle name="Moneda 2 4 2 6 2 3" xfId="7312" xr:uid="{432AFBE0-4B92-44B9-899B-7CB22DAA3C81}"/>
    <cellStyle name="Moneda 2 4 2 6 3" xfId="3352" xr:uid="{2A862435-CC55-4EC4-92B3-D402F805990D}"/>
    <cellStyle name="Moneda 2 4 2 6 3 2" xfId="8632" xr:uid="{F64B663F-E8CB-4DA5-9141-AAEFF084A823}"/>
    <cellStyle name="Moneda 2 4 2 6 4" xfId="5992" xr:uid="{B23DA5CE-E485-4A1E-82F7-36CF3E53E3D5}"/>
    <cellStyle name="Moneda 2 4 2 7" xfId="1371" xr:uid="{97E114E2-87D6-4019-A734-50ECA274FB99}"/>
    <cellStyle name="Moneda 2 4 2 7 2" xfId="4012" xr:uid="{D968C6A7-C115-4DF2-8E14-689C8EFD1542}"/>
    <cellStyle name="Moneda 2 4 2 7 2 2" xfId="9292" xr:uid="{012CEE3F-DA2F-4260-89BA-2BAF3B955E9D}"/>
    <cellStyle name="Moneda 2 4 2 7 3" xfId="6652" xr:uid="{3CBF916A-2FCE-4B77-B238-7DE344A15754}"/>
    <cellStyle name="Moneda 2 4 2 8" xfId="2692" xr:uid="{1F78B8C8-F6CD-4802-946D-1E5ACCA5C38F}"/>
    <cellStyle name="Moneda 2 4 2 8 2" xfId="7972" xr:uid="{A01030B5-77AA-408F-8ECB-DDBB9AB39AE7}"/>
    <cellStyle name="Moneda 2 4 2 9" xfId="5332" xr:uid="{D20FCA60-E2A2-4165-85D4-8CF9F893D2CC}"/>
    <cellStyle name="Moneda 2 4 3" xfId="74" xr:uid="{C8933007-29FA-4FFC-9B4F-3288DA8D0844}"/>
    <cellStyle name="Moneda 2 4 3 2" xfId="186" xr:uid="{4240EDE1-803E-46F1-A94F-E64F37B55021}"/>
    <cellStyle name="Moneda 2 4 3 2 2" xfId="516" xr:uid="{47B14FDE-A9D3-4B06-8E5F-62EB34887F1E}"/>
    <cellStyle name="Moneda 2 4 3 2 2 2" xfId="1176" xr:uid="{4D1115AE-B34E-41A0-A0C1-BA8BF99F4CFF}"/>
    <cellStyle name="Moneda 2 4 3 2 2 2 2" xfId="2497" xr:uid="{DDF43DB2-44FC-4847-9258-5C10DEB4B73B}"/>
    <cellStyle name="Moneda 2 4 3 2 2 2 2 2" xfId="5138" xr:uid="{D5B8D362-2837-430D-955F-BABF55A89A65}"/>
    <cellStyle name="Moneda 2 4 3 2 2 2 2 2 2" xfId="10418" xr:uid="{44711BD4-08C7-453A-9C7A-668E9687B15C}"/>
    <cellStyle name="Moneda 2 4 3 2 2 2 2 3" xfId="7778" xr:uid="{9B3FCCC1-38E4-402D-8698-2F8818F5B953}"/>
    <cellStyle name="Moneda 2 4 3 2 2 2 3" xfId="3818" xr:uid="{F59508F3-0CCA-4940-A7FD-AC46FAB5EB98}"/>
    <cellStyle name="Moneda 2 4 3 2 2 2 3 2" xfId="9098" xr:uid="{0479897B-4367-461C-8F26-F7260AD40390}"/>
    <cellStyle name="Moneda 2 4 3 2 2 2 4" xfId="6458" xr:uid="{6AA59EA2-960E-41DE-A22E-065E90B4D054}"/>
    <cellStyle name="Moneda 2 4 3 2 2 3" xfId="1837" xr:uid="{EA6D2E04-51B7-43FA-B8B7-FD7E24F27BAD}"/>
    <cellStyle name="Moneda 2 4 3 2 2 3 2" xfId="4478" xr:uid="{7558C9B3-E71E-45CB-9449-F3417F629E0B}"/>
    <cellStyle name="Moneda 2 4 3 2 2 3 2 2" xfId="9758" xr:uid="{9AFAEC4A-2084-4AB7-8999-EE9305D36823}"/>
    <cellStyle name="Moneda 2 4 3 2 2 3 3" xfId="7118" xr:uid="{64F31E4A-BB3B-478F-B051-88FEC100A1E0}"/>
    <cellStyle name="Moneda 2 4 3 2 2 4" xfId="3158" xr:uid="{C82B5FEC-411F-442E-B030-26BC8DB8910D}"/>
    <cellStyle name="Moneda 2 4 3 2 2 4 2" xfId="8438" xr:uid="{7BFCBB5A-FDE7-480C-BEAF-1420FBBFA0EF}"/>
    <cellStyle name="Moneda 2 4 3 2 2 5" xfId="5798" xr:uid="{E4586F9C-7893-4E00-961A-33A06DF32308}"/>
    <cellStyle name="Moneda 2 4 3 2 3" xfId="847" xr:uid="{C5E97B49-7046-41CF-908E-15E8F0C13CEE}"/>
    <cellStyle name="Moneda 2 4 3 2 3 2" xfId="2168" xr:uid="{7261B6BF-EAF6-4DD1-975A-7802A6E96B66}"/>
    <cellStyle name="Moneda 2 4 3 2 3 2 2" xfId="4809" xr:uid="{33FAF369-D6A6-4818-83B8-1E7570027F5F}"/>
    <cellStyle name="Moneda 2 4 3 2 3 2 2 2" xfId="10089" xr:uid="{59999B20-1626-4443-AEFA-3F5EF481D4A4}"/>
    <cellStyle name="Moneda 2 4 3 2 3 2 3" xfId="7449" xr:uid="{C41A58BD-3F74-4798-947C-7385A6723FBB}"/>
    <cellStyle name="Moneda 2 4 3 2 3 3" xfId="3489" xr:uid="{0563C9C3-78AE-42E6-8247-424502A1FF2B}"/>
    <cellStyle name="Moneda 2 4 3 2 3 3 2" xfId="8769" xr:uid="{B787020C-3D26-498D-BE3B-C6CE37C229BD}"/>
    <cellStyle name="Moneda 2 4 3 2 3 4" xfId="6129" xr:uid="{48BB1CE7-A61E-4439-842D-020C0FEDCC11}"/>
    <cellStyle name="Moneda 2 4 3 2 4" xfId="1508" xr:uid="{6032CBA5-33D9-4FA2-A21D-5F5753A27B71}"/>
    <cellStyle name="Moneda 2 4 3 2 4 2" xfId="4149" xr:uid="{75D502D4-9FF6-47BE-A22C-555B55C38271}"/>
    <cellStyle name="Moneda 2 4 3 2 4 2 2" xfId="9429" xr:uid="{90CC8CD6-3787-436A-95D9-F93671B92E83}"/>
    <cellStyle name="Moneda 2 4 3 2 4 3" xfId="6789" xr:uid="{B9F3DC33-ED32-4796-8C69-080A6DDCAAB4}"/>
    <cellStyle name="Moneda 2 4 3 2 5" xfId="2829" xr:uid="{4D9014EA-4D58-4D8C-8FC6-8BC138F6011A}"/>
    <cellStyle name="Moneda 2 4 3 2 5 2" xfId="8109" xr:uid="{41084DD0-F003-4FC3-AE84-CE271FFA634D}"/>
    <cellStyle name="Moneda 2 4 3 2 6" xfId="5469" xr:uid="{76CB0DC1-0E9D-429F-BEE1-00386465FABC}"/>
    <cellStyle name="Moneda 2 4 3 3" xfId="296" xr:uid="{6E00804B-61E2-4EA9-9033-E1B97DD3BE2E}"/>
    <cellStyle name="Moneda 2 4 3 3 2" xfId="626" xr:uid="{4C360B9D-2B06-472B-ABFE-C9DB8B47BB98}"/>
    <cellStyle name="Moneda 2 4 3 3 2 2" xfId="1286" xr:uid="{544C1CFB-2CD9-47C0-A2E5-3E44ED398FAF}"/>
    <cellStyle name="Moneda 2 4 3 3 2 2 2" xfId="2607" xr:uid="{0E24DE9C-23BF-49FB-B266-9624CFACE9A5}"/>
    <cellStyle name="Moneda 2 4 3 3 2 2 2 2" xfId="5248" xr:uid="{F0016CD2-3645-4CB1-A02A-E6D44A1F4346}"/>
    <cellStyle name="Moneda 2 4 3 3 2 2 2 2 2" xfId="10528" xr:uid="{3C501309-D135-4232-B704-D8286BAF3FF3}"/>
    <cellStyle name="Moneda 2 4 3 3 2 2 2 3" xfId="7888" xr:uid="{8F7D996D-1E76-40F4-8C73-D7555E6872AA}"/>
    <cellStyle name="Moneda 2 4 3 3 2 2 3" xfId="3928" xr:uid="{9E2C179F-D3DD-4998-B5A3-8F300E5F535A}"/>
    <cellStyle name="Moneda 2 4 3 3 2 2 3 2" xfId="9208" xr:uid="{D588C687-81B3-4F99-9F2C-57A10D9419F4}"/>
    <cellStyle name="Moneda 2 4 3 3 2 2 4" xfId="6568" xr:uid="{AB28F1C3-5FAE-444B-98ED-AF0FED73F1CE}"/>
    <cellStyle name="Moneda 2 4 3 3 2 3" xfId="1947" xr:uid="{162FC529-E127-431C-9CDB-8DDCF87E5957}"/>
    <cellStyle name="Moneda 2 4 3 3 2 3 2" xfId="4588" xr:uid="{DFE19551-3F98-40A2-803D-9B8719656ABF}"/>
    <cellStyle name="Moneda 2 4 3 3 2 3 2 2" xfId="9868" xr:uid="{8D99734A-6271-4BF3-A9F9-CB9D418A5D20}"/>
    <cellStyle name="Moneda 2 4 3 3 2 3 3" xfId="7228" xr:uid="{B9969815-12CA-4A59-93B4-157EB5051B7D}"/>
    <cellStyle name="Moneda 2 4 3 3 2 4" xfId="3268" xr:uid="{F7FAD4DE-3BAE-42E3-AA67-A7A12F59C03E}"/>
    <cellStyle name="Moneda 2 4 3 3 2 4 2" xfId="8548" xr:uid="{8F778974-D91B-448E-8E48-5806E5DDF850}"/>
    <cellStyle name="Moneda 2 4 3 3 2 5" xfId="5908" xr:uid="{EC8F3C07-7A2E-479D-A987-241AE01F13D8}"/>
    <cellStyle name="Moneda 2 4 3 3 3" xfId="957" xr:uid="{111C6DD7-4C37-4590-8046-860A1F4B1ED8}"/>
    <cellStyle name="Moneda 2 4 3 3 3 2" xfId="2278" xr:uid="{20490106-3AE3-4B79-BE7D-7CADC09EA3DC}"/>
    <cellStyle name="Moneda 2 4 3 3 3 2 2" xfId="4919" xr:uid="{CFEF2F6A-03E8-4755-808C-096F169B3143}"/>
    <cellStyle name="Moneda 2 4 3 3 3 2 2 2" xfId="10199" xr:uid="{220FD405-1248-4CA1-A447-F68E0B78427C}"/>
    <cellStyle name="Moneda 2 4 3 3 3 2 3" xfId="7559" xr:uid="{E2316F99-4E40-4212-8629-C8A0D9DF827D}"/>
    <cellStyle name="Moneda 2 4 3 3 3 3" xfId="3599" xr:uid="{2B4F2366-22D5-4D5C-8213-7057262CC1FB}"/>
    <cellStyle name="Moneda 2 4 3 3 3 3 2" xfId="8879" xr:uid="{1FAD1F23-4E6A-407F-8082-64278499C605}"/>
    <cellStyle name="Moneda 2 4 3 3 3 4" xfId="6239" xr:uid="{C08A6A3B-7C16-481A-A482-2E38D24FD75A}"/>
    <cellStyle name="Moneda 2 4 3 3 4" xfId="1618" xr:uid="{8E2191AC-8319-45A4-B8C9-75A65DAA4FAE}"/>
    <cellStyle name="Moneda 2 4 3 3 4 2" xfId="4259" xr:uid="{1D1DC828-3D5D-458B-98E3-7E5B7FA0D781}"/>
    <cellStyle name="Moneda 2 4 3 3 4 2 2" xfId="9539" xr:uid="{65D8FA99-C550-4616-9D64-7ADB402DE561}"/>
    <cellStyle name="Moneda 2 4 3 3 4 3" xfId="6899" xr:uid="{F55E8A35-517E-45DB-A76C-959FDFA710B6}"/>
    <cellStyle name="Moneda 2 4 3 3 5" xfId="2939" xr:uid="{45E60724-EEB4-4713-B387-C3BDE1B0D61A}"/>
    <cellStyle name="Moneda 2 4 3 3 5 2" xfId="8219" xr:uid="{78BED1F6-B808-425E-8DDA-79F0971B4AB1}"/>
    <cellStyle name="Moneda 2 4 3 3 6" xfId="5579" xr:uid="{891A0234-1A38-40E3-8B99-DE1E7512D170}"/>
    <cellStyle name="Moneda 2 4 3 4" xfId="405" xr:uid="{2ECAB5DC-6B5D-4F6D-BF25-3AC86B986F0F}"/>
    <cellStyle name="Moneda 2 4 3 4 2" xfId="1066" xr:uid="{25AD8FC7-5E8B-4333-879E-C196E37FA3E6}"/>
    <cellStyle name="Moneda 2 4 3 4 2 2" xfId="2387" xr:uid="{54218843-A58C-4309-9880-E64B94AB546D}"/>
    <cellStyle name="Moneda 2 4 3 4 2 2 2" xfId="5028" xr:uid="{30BA37D8-7317-4157-AD24-5B83528A2599}"/>
    <cellStyle name="Moneda 2 4 3 4 2 2 2 2" xfId="10308" xr:uid="{043FB720-2CA8-4275-AC43-E593D8768A32}"/>
    <cellStyle name="Moneda 2 4 3 4 2 2 3" xfId="7668" xr:uid="{54E4D897-42C4-4FED-B82F-B33E5FE4D195}"/>
    <cellStyle name="Moneda 2 4 3 4 2 3" xfId="3708" xr:uid="{F53B9EEA-114B-4AD3-B05B-668C1C2A0E3B}"/>
    <cellStyle name="Moneda 2 4 3 4 2 3 2" xfId="8988" xr:uid="{A4780133-1315-44E4-9B69-EE0ACED8CA15}"/>
    <cellStyle name="Moneda 2 4 3 4 2 4" xfId="6348" xr:uid="{B67C915F-908F-48A0-A018-E9D671433F45}"/>
    <cellStyle name="Moneda 2 4 3 4 3" xfId="1727" xr:uid="{8D7DE4CA-A08A-4DC4-A5D2-3A817A90933B}"/>
    <cellStyle name="Moneda 2 4 3 4 3 2" xfId="4368" xr:uid="{A1F917A3-3E2A-45AE-B6DC-DAF2F93B6A6B}"/>
    <cellStyle name="Moneda 2 4 3 4 3 2 2" xfId="9648" xr:uid="{5DA84312-1C88-41BF-8E29-532EBE5688BB}"/>
    <cellStyle name="Moneda 2 4 3 4 3 3" xfId="7008" xr:uid="{10D11D68-716A-4A7B-9A80-D84F9D063EBC}"/>
    <cellStyle name="Moneda 2 4 3 4 4" xfId="3048" xr:uid="{990E12DD-68E0-4862-9847-8B8871A551D2}"/>
    <cellStyle name="Moneda 2 4 3 4 4 2" xfId="8328" xr:uid="{D7A60380-B5CA-401A-A80C-9A0131C6F259}"/>
    <cellStyle name="Moneda 2 4 3 4 5" xfId="5688" xr:uid="{80A0A91B-1073-4D04-B357-834A00CB324E}"/>
    <cellStyle name="Moneda 2 4 3 5" xfId="737" xr:uid="{5655DAC2-484E-4F06-B98B-973482E24078}"/>
    <cellStyle name="Moneda 2 4 3 5 2" xfId="2058" xr:uid="{F466E7C9-49A7-497D-8570-A0121F11A1BF}"/>
    <cellStyle name="Moneda 2 4 3 5 2 2" xfId="4699" xr:uid="{013C2FED-FE96-4222-8814-9ABFE59D5A67}"/>
    <cellStyle name="Moneda 2 4 3 5 2 2 2" xfId="9979" xr:uid="{5218F3F3-F8EE-4628-98B9-88CE1BFF8C7F}"/>
    <cellStyle name="Moneda 2 4 3 5 2 3" xfId="7339" xr:uid="{9C3A99B2-2244-467C-A07F-1C8A0C517678}"/>
    <cellStyle name="Moneda 2 4 3 5 3" xfId="3379" xr:uid="{3C1EB17F-9298-44E7-A636-CBF64A9100A7}"/>
    <cellStyle name="Moneda 2 4 3 5 3 2" xfId="8659" xr:uid="{92A78844-96D1-4772-B93D-24390FCD7AD3}"/>
    <cellStyle name="Moneda 2 4 3 5 4" xfId="6019" xr:uid="{BA2BC1D7-B017-4529-9CCB-BDF090D3A67A}"/>
    <cellStyle name="Moneda 2 4 3 6" xfId="1398" xr:uid="{149A4C98-C00B-4F9C-A2E0-849DEE8D1992}"/>
    <cellStyle name="Moneda 2 4 3 6 2" xfId="4039" xr:uid="{03C3B9BE-2DD4-487C-8FB9-348C05320289}"/>
    <cellStyle name="Moneda 2 4 3 6 2 2" xfId="9319" xr:uid="{0E6F121B-25DB-4531-B1C9-2E373C6A821A}"/>
    <cellStyle name="Moneda 2 4 3 6 3" xfId="6679" xr:uid="{1F330A32-80CE-4EC0-914A-AB2B4F7EAA3B}"/>
    <cellStyle name="Moneda 2 4 3 7" xfId="2719" xr:uid="{C1F40E81-77C8-4977-8146-1C06B8D1080D}"/>
    <cellStyle name="Moneda 2 4 3 7 2" xfId="7999" xr:uid="{98BEFCE4-D1BF-4EED-8CD8-2A7D0B600F84}"/>
    <cellStyle name="Moneda 2 4 3 8" xfId="5359" xr:uid="{30B69B05-D132-4759-AFB1-544C228B358E}"/>
    <cellStyle name="Moneda 2 4 4" xfId="135" xr:uid="{5EA9656A-E148-4664-996D-4782FCCE621C}"/>
    <cellStyle name="Moneda 2 4 4 2" xfId="465" xr:uid="{FAAD69E3-0885-42BD-8BEF-495C60860F7B}"/>
    <cellStyle name="Moneda 2 4 4 2 2" xfId="1125" xr:uid="{DDABCCD5-8DFF-4202-BC4C-17366ABFDF85}"/>
    <cellStyle name="Moneda 2 4 4 2 2 2" xfId="2446" xr:uid="{015E9B71-6A5C-4BC8-9AE5-3CA8F91A4E7C}"/>
    <cellStyle name="Moneda 2 4 4 2 2 2 2" xfId="5087" xr:uid="{BDF3B7DA-DAAD-4754-9C59-3D3D2B98531D}"/>
    <cellStyle name="Moneda 2 4 4 2 2 2 2 2" xfId="10367" xr:uid="{186B619C-4A49-4BBA-8BC9-ADFC7BF2F5B0}"/>
    <cellStyle name="Moneda 2 4 4 2 2 2 3" xfId="7727" xr:uid="{D6E86293-1594-47E7-AF65-4BD1AEE01005}"/>
    <cellStyle name="Moneda 2 4 4 2 2 3" xfId="3767" xr:uid="{9437319C-6E07-42B4-8484-A5755B9FE644}"/>
    <cellStyle name="Moneda 2 4 4 2 2 3 2" xfId="9047" xr:uid="{CE29AA9E-0E4F-4403-99B5-5F46C1671DC9}"/>
    <cellStyle name="Moneda 2 4 4 2 2 4" xfId="6407" xr:uid="{45F947EF-37AD-477D-A8E7-7D155C2E427E}"/>
    <cellStyle name="Moneda 2 4 4 2 3" xfId="1786" xr:uid="{7620F517-858F-4563-8D72-4437ABDAA7B4}"/>
    <cellStyle name="Moneda 2 4 4 2 3 2" xfId="4427" xr:uid="{95651812-36C6-4728-80B3-3C739B4C0E21}"/>
    <cellStyle name="Moneda 2 4 4 2 3 2 2" xfId="9707" xr:uid="{BB42AC6D-B732-4EDD-956A-2EA510170861}"/>
    <cellStyle name="Moneda 2 4 4 2 3 3" xfId="7067" xr:uid="{319A21B8-2419-4C74-AD8B-B7DD37F0DE68}"/>
    <cellStyle name="Moneda 2 4 4 2 4" xfId="3107" xr:uid="{85B7DAEB-20E2-467D-A156-43415D78AC09}"/>
    <cellStyle name="Moneda 2 4 4 2 4 2" xfId="8387" xr:uid="{F03A0084-6F2E-4052-9C6C-D4B6311B3BBF}"/>
    <cellStyle name="Moneda 2 4 4 2 5" xfId="5747" xr:uid="{2364F459-BE87-4AD3-B46A-70D77BE20367}"/>
    <cellStyle name="Moneda 2 4 4 3" xfId="796" xr:uid="{82AA63F0-1DA2-4610-A9E1-B35F3FFE4D04}"/>
    <cellStyle name="Moneda 2 4 4 3 2" xfId="2117" xr:uid="{18A6F368-A759-4198-86DE-15261B88719A}"/>
    <cellStyle name="Moneda 2 4 4 3 2 2" xfId="4758" xr:uid="{972DB1C1-CC12-44AE-B5B5-5595999995ED}"/>
    <cellStyle name="Moneda 2 4 4 3 2 2 2" xfId="10038" xr:uid="{FCDBD331-8DFB-4CEC-8137-D6ECB3810E98}"/>
    <cellStyle name="Moneda 2 4 4 3 2 3" xfId="7398" xr:uid="{4AEC8B95-1E8C-463B-9A63-B83327037757}"/>
    <cellStyle name="Moneda 2 4 4 3 3" xfId="3438" xr:uid="{8F5598D6-A83C-46EB-A5AF-F16FEA309841}"/>
    <cellStyle name="Moneda 2 4 4 3 3 2" xfId="8718" xr:uid="{DEC5434B-F281-445F-A792-08F8AEA0FDE2}"/>
    <cellStyle name="Moneda 2 4 4 3 4" xfId="6078" xr:uid="{77AC09C6-2369-4742-BBBD-8AB23584DB24}"/>
    <cellStyle name="Moneda 2 4 4 4" xfId="1457" xr:uid="{673DAE66-12EB-4E88-B7E6-6CA69BFC93C8}"/>
    <cellStyle name="Moneda 2 4 4 4 2" xfId="4098" xr:uid="{1565440E-7A8C-4A87-AD7C-583B73BC954D}"/>
    <cellStyle name="Moneda 2 4 4 4 2 2" xfId="9378" xr:uid="{A0565E9C-AD9D-475D-BCAB-1F987842AAC9}"/>
    <cellStyle name="Moneda 2 4 4 4 3" xfId="6738" xr:uid="{A378C947-0764-4F85-98BA-E15ABF90323E}"/>
    <cellStyle name="Moneda 2 4 4 5" xfId="2778" xr:uid="{96A2FAA8-EF7C-4EBC-8FB6-7B967A61B2FC}"/>
    <cellStyle name="Moneda 2 4 4 5 2" xfId="8058" xr:uid="{C627A105-B693-4ABC-ACEF-9AAEF3E48D84}"/>
    <cellStyle name="Moneda 2 4 4 6" xfId="5418" xr:uid="{480EC670-4580-49E6-84EB-FA8D98046F0F}"/>
    <cellStyle name="Moneda 2 4 5" xfId="245" xr:uid="{273AC039-8EBA-484C-B55E-0299A51997EB}"/>
    <cellStyle name="Moneda 2 4 5 2" xfId="575" xr:uid="{E2399771-5BFC-4C50-94CB-7DD456512F81}"/>
    <cellStyle name="Moneda 2 4 5 2 2" xfId="1235" xr:uid="{B01FA96C-80F1-4CFA-8C5D-AA2E8832C86E}"/>
    <cellStyle name="Moneda 2 4 5 2 2 2" xfId="2556" xr:uid="{49F059C7-AAFD-407B-A671-9EEC1A4A9E00}"/>
    <cellStyle name="Moneda 2 4 5 2 2 2 2" xfId="5197" xr:uid="{F25F177C-DA94-4F12-896D-FFF8DAC59B09}"/>
    <cellStyle name="Moneda 2 4 5 2 2 2 2 2" xfId="10477" xr:uid="{3565E50A-F673-4428-846F-6695ABFA77B6}"/>
    <cellStyle name="Moneda 2 4 5 2 2 2 3" xfId="7837" xr:uid="{22689510-904F-43D5-822F-47E92F3FF618}"/>
    <cellStyle name="Moneda 2 4 5 2 2 3" xfId="3877" xr:uid="{3C12DAE4-9A27-48A7-8577-842CAC5FEC94}"/>
    <cellStyle name="Moneda 2 4 5 2 2 3 2" xfId="9157" xr:uid="{4901070A-7465-41C3-9E21-6DDA2DF1A6A7}"/>
    <cellStyle name="Moneda 2 4 5 2 2 4" xfId="6517" xr:uid="{4C68EEB8-B03C-419E-AFF3-D8BBE4BBF276}"/>
    <cellStyle name="Moneda 2 4 5 2 3" xfId="1896" xr:uid="{DF608EDA-001D-4ECE-8ED7-F2D541EC9A52}"/>
    <cellStyle name="Moneda 2 4 5 2 3 2" xfId="4537" xr:uid="{19526AED-D474-4BA1-8EBB-190AEA5AC191}"/>
    <cellStyle name="Moneda 2 4 5 2 3 2 2" xfId="9817" xr:uid="{D582FAF2-6202-4EA0-B51B-A2B22669A9E3}"/>
    <cellStyle name="Moneda 2 4 5 2 3 3" xfId="7177" xr:uid="{095A96F3-62B7-4E28-B0CE-0B9EA5D00A95}"/>
    <cellStyle name="Moneda 2 4 5 2 4" xfId="3217" xr:uid="{A9323A3D-B927-452B-87D9-A5E0D0DB1C7E}"/>
    <cellStyle name="Moneda 2 4 5 2 4 2" xfId="8497" xr:uid="{10FA014B-97C1-493A-8026-CAB5C4C69862}"/>
    <cellStyle name="Moneda 2 4 5 2 5" xfId="5857" xr:uid="{CE4BC3F0-F35D-49D2-AB30-D18BBB23EA59}"/>
    <cellStyle name="Moneda 2 4 5 3" xfId="906" xr:uid="{C0AC43A1-C036-4DF8-AA69-1B9A57AF15F2}"/>
    <cellStyle name="Moneda 2 4 5 3 2" xfId="2227" xr:uid="{3B2DB038-F435-4EDA-A9B3-9564BDFA31B0}"/>
    <cellStyle name="Moneda 2 4 5 3 2 2" xfId="4868" xr:uid="{FACDE97F-A371-4D72-AD0E-144B35115EAC}"/>
    <cellStyle name="Moneda 2 4 5 3 2 2 2" xfId="10148" xr:uid="{96664EDD-F714-4077-B458-83797E2A4D4E}"/>
    <cellStyle name="Moneda 2 4 5 3 2 3" xfId="7508" xr:uid="{F8CC3200-DD1D-44FF-9A36-A674176F0055}"/>
    <cellStyle name="Moneda 2 4 5 3 3" xfId="3548" xr:uid="{D2F1A1A5-CA9E-4D2A-BDDE-C2936B4BC39B}"/>
    <cellStyle name="Moneda 2 4 5 3 3 2" xfId="8828" xr:uid="{D21DD91D-DAE9-4EF4-A0B8-286B30CC478E}"/>
    <cellStyle name="Moneda 2 4 5 3 4" xfId="6188" xr:uid="{96A2984A-6C39-4FEC-8A8E-8F3C243D2285}"/>
    <cellStyle name="Moneda 2 4 5 4" xfId="1567" xr:uid="{C603192F-D6D6-47AF-9991-B28598B1596C}"/>
    <cellStyle name="Moneda 2 4 5 4 2" xfId="4208" xr:uid="{C57DB12B-0396-4565-9624-5BE9290CA2E3}"/>
    <cellStyle name="Moneda 2 4 5 4 2 2" xfId="9488" xr:uid="{002DA2DE-8608-4990-AF88-0B60AC6710F4}"/>
    <cellStyle name="Moneda 2 4 5 4 3" xfId="6848" xr:uid="{4775E802-D5BE-47A0-8034-B119A0B3D8E9}"/>
    <cellStyle name="Moneda 2 4 5 5" xfId="2888" xr:uid="{0F39B02F-AC5F-4206-A06D-E10F7F189097}"/>
    <cellStyle name="Moneda 2 4 5 5 2" xfId="8168" xr:uid="{B866E4FA-901A-4320-A397-0FA06FDF3F8A}"/>
    <cellStyle name="Moneda 2 4 5 6" xfId="5528" xr:uid="{5408AC73-266C-486B-9897-5A43BDE2AC1D}"/>
    <cellStyle name="Moneda 2 4 6" xfId="354" xr:uid="{265D43EC-ED0E-40FA-BEE9-33C7C20EEAB5}"/>
    <cellStyle name="Moneda 2 4 6 2" xfId="1015" xr:uid="{121008E5-AB38-4619-BB14-D80FDC07FAEB}"/>
    <cellStyle name="Moneda 2 4 6 2 2" xfId="2336" xr:uid="{F29E444D-B867-4C1B-9144-9A4C2EF470F1}"/>
    <cellStyle name="Moneda 2 4 6 2 2 2" xfId="4977" xr:uid="{405A621D-1D7B-4514-AE16-0860D3A7A73F}"/>
    <cellStyle name="Moneda 2 4 6 2 2 2 2" xfId="10257" xr:uid="{A72119C3-5088-4ECB-B00B-1196A13ABA37}"/>
    <cellStyle name="Moneda 2 4 6 2 2 3" xfId="7617" xr:uid="{21379BFF-FA76-497A-A3E7-5BD79A8CD6F8}"/>
    <cellStyle name="Moneda 2 4 6 2 3" xfId="3657" xr:uid="{0E3C5107-D4A3-4B52-875C-35AE9AB932D4}"/>
    <cellStyle name="Moneda 2 4 6 2 3 2" xfId="8937" xr:uid="{BF9515A8-4873-4383-966B-ECEF56CFB88D}"/>
    <cellStyle name="Moneda 2 4 6 2 4" xfId="6297" xr:uid="{C2FBC019-C95A-4579-8E5E-D485E99C2304}"/>
    <cellStyle name="Moneda 2 4 6 3" xfId="1676" xr:uid="{03FA3543-3687-4486-A7D1-9FD4262E70CE}"/>
    <cellStyle name="Moneda 2 4 6 3 2" xfId="4317" xr:uid="{33428429-658C-4E06-B922-A2382F128F15}"/>
    <cellStyle name="Moneda 2 4 6 3 2 2" xfId="9597" xr:uid="{214F0C92-FB6B-4DE0-9783-3CE058380255}"/>
    <cellStyle name="Moneda 2 4 6 3 3" xfId="6957" xr:uid="{726FEE7B-80B3-4A24-9870-EE7DD8618ECC}"/>
    <cellStyle name="Moneda 2 4 6 4" xfId="2997" xr:uid="{01F4A9D8-4802-4FF7-B9F5-7274BFFB7570}"/>
    <cellStyle name="Moneda 2 4 6 4 2" xfId="8277" xr:uid="{E9E61817-C8BE-4194-9EB5-AF2B9BD7C4CD}"/>
    <cellStyle name="Moneda 2 4 6 5" xfId="5637" xr:uid="{0E0E4A3E-1203-406D-AB85-CAE045155CB0}"/>
    <cellStyle name="Moneda 2 4 7" xfId="686" xr:uid="{F16A2220-A680-4501-A02E-24D110682BA2}"/>
    <cellStyle name="Moneda 2 4 7 2" xfId="2007" xr:uid="{F34527C0-1867-441D-9590-840C14F1C472}"/>
    <cellStyle name="Moneda 2 4 7 2 2" xfId="4648" xr:uid="{DF85F3B8-3DC8-4D86-A824-5ABC37C593E0}"/>
    <cellStyle name="Moneda 2 4 7 2 2 2" xfId="9928" xr:uid="{A258A0C2-65B6-4D24-B2F2-114409ACB494}"/>
    <cellStyle name="Moneda 2 4 7 2 3" xfId="7288" xr:uid="{A0DF0398-9C95-447B-9A8F-2548F80BC564}"/>
    <cellStyle name="Moneda 2 4 7 3" xfId="3328" xr:uid="{6FD68C77-09E9-4824-9416-0167EA6AC566}"/>
    <cellStyle name="Moneda 2 4 7 3 2" xfId="8608" xr:uid="{B211526A-70AA-4F62-BF87-B8AB63DF850E}"/>
    <cellStyle name="Moneda 2 4 7 4" xfId="5968" xr:uid="{09B69340-1F94-4127-8189-00F6049510FB}"/>
    <cellStyle name="Moneda 2 4 8" xfId="1347" xr:uid="{D3F208D2-A6C0-41D4-B439-ADA2E8E0D048}"/>
    <cellStyle name="Moneda 2 4 8 2" xfId="3988" xr:uid="{5610A312-002A-4D98-9868-4A74323036CF}"/>
    <cellStyle name="Moneda 2 4 8 2 2" xfId="9268" xr:uid="{CEF30203-0E62-4C16-BBE6-CFEBE6354C53}"/>
    <cellStyle name="Moneda 2 4 8 3" xfId="6628" xr:uid="{208B77D0-D685-4267-B611-01F1FC0C89C0}"/>
    <cellStyle name="Moneda 2 4 9" xfId="2668" xr:uid="{E7C055B8-8667-474F-B2F3-3A6F39158D19}"/>
    <cellStyle name="Moneda 2 4 9 2" xfId="7948" xr:uid="{FF71ED10-FB77-49C1-837A-1F12A6E5E2AB}"/>
    <cellStyle name="Moneda 2 5" xfId="33" xr:uid="{C7691F35-EEEF-4751-8155-CD28B18182D5}"/>
    <cellStyle name="Moneda 2 5 2" xfId="84" xr:uid="{E5FD9BA2-2B1B-45A2-BF33-587DB9A6DACC}"/>
    <cellStyle name="Moneda 2 5 2 2" xfId="196" xr:uid="{11A8FF5C-3422-479F-A5D6-408FFB0F4706}"/>
    <cellStyle name="Moneda 2 5 2 2 2" xfId="526" xr:uid="{28EB065D-2420-4142-BC55-6FF7FEFA92B7}"/>
    <cellStyle name="Moneda 2 5 2 2 2 2" xfId="1186" xr:uid="{59893005-46D5-46E9-8E5C-F7DB7927007B}"/>
    <cellStyle name="Moneda 2 5 2 2 2 2 2" xfId="2507" xr:uid="{C0B06F6B-28D6-4E82-8D8B-1AAC956CE7EF}"/>
    <cellStyle name="Moneda 2 5 2 2 2 2 2 2" xfId="5148" xr:uid="{3E73E6F1-504E-4DF1-BF49-49A07DE50138}"/>
    <cellStyle name="Moneda 2 5 2 2 2 2 2 2 2" xfId="10428" xr:uid="{F7E3A5F3-5351-4C5B-BCCF-56E28768CFB8}"/>
    <cellStyle name="Moneda 2 5 2 2 2 2 2 3" xfId="7788" xr:uid="{6B85F037-9282-4A58-A051-B37CFEE32508}"/>
    <cellStyle name="Moneda 2 5 2 2 2 2 3" xfId="3828" xr:uid="{B6DEE4CB-6517-4A7F-94F5-88AE883F23B4}"/>
    <cellStyle name="Moneda 2 5 2 2 2 2 3 2" xfId="9108" xr:uid="{ECDBBC52-83CF-4D2F-884B-B6112302EC3D}"/>
    <cellStyle name="Moneda 2 5 2 2 2 2 4" xfId="6468" xr:uid="{032570A9-073A-4B16-B118-F1E15563A231}"/>
    <cellStyle name="Moneda 2 5 2 2 2 3" xfId="1847" xr:uid="{C0699176-B555-4F26-B142-85B102F572BB}"/>
    <cellStyle name="Moneda 2 5 2 2 2 3 2" xfId="4488" xr:uid="{39C86EF6-E7BB-4660-B844-9F879B7FEBFC}"/>
    <cellStyle name="Moneda 2 5 2 2 2 3 2 2" xfId="9768" xr:uid="{9532309E-F161-4D6E-84EF-55BBA726813E}"/>
    <cellStyle name="Moneda 2 5 2 2 2 3 3" xfId="7128" xr:uid="{3989448E-E110-4319-8DA4-63412AF887B2}"/>
    <cellStyle name="Moneda 2 5 2 2 2 4" xfId="3168" xr:uid="{1B6A2FB9-B49F-4D14-B46D-77A228B40D0F}"/>
    <cellStyle name="Moneda 2 5 2 2 2 4 2" xfId="8448" xr:uid="{BF6E44C9-90E5-4A24-A1EC-6BF2C6AA664A}"/>
    <cellStyle name="Moneda 2 5 2 2 2 5" xfId="5808" xr:uid="{64D83162-7E00-4E54-85DD-4EB692FD8CAD}"/>
    <cellStyle name="Moneda 2 5 2 2 3" xfId="857" xr:uid="{2C59EE3D-4772-4CEA-85F4-28519DA75B20}"/>
    <cellStyle name="Moneda 2 5 2 2 3 2" xfId="2178" xr:uid="{D2456299-8961-43A0-AA34-245FB9C95ABB}"/>
    <cellStyle name="Moneda 2 5 2 2 3 2 2" xfId="4819" xr:uid="{6A187547-A944-473C-9306-AE4F3D680FC0}"/>
    <cellStyle name="Moneda 2 5 2 2 3 2 2 2" xfId="10099" xr:uid="{1AFAC586-73D3-4073-9FFD-DA1E1719477F}"/>
    <cellStyle name="Moneda 2 5 2 2 3 2 3" xfId="7459" xr:uid="{FA860AAF-C5AF-41C2-B43C-2B7784946D03}"/>
    <cellStyle name="Moneda 2 5 2 2 3 3" xfId="3499" xr:uid="{AAFDA0A6-C347-46F5-BA12-0D1527E8A897}"/>
    <cellStyle name="Moneda 2 5 2 2 3 3 2" xfId="8779" xr:uid="{DF50421F-8AA2-4AD5-B381-1D5CFC71E9CA}"/>
    <cellStyle name="Moneda 2 5 2 2 3 4" xfId="6139" xr:uid="{55521D4A-902D-4944-91E8-7DBE99A47226}"/>
    <cellStyle name="Moneda 2 5 2 2 4" xfId="1518" xr:uid="{5F3FEF8D-2803-4E1D-B219-E2059B0BF221}"/>
    <cellStyle name="Moneda 2 5 2 2 4 2" xfId="4159" xr:uid="{9EEE509D-5760-4EA5-97EC-3CFDA6653D4F}"/>
    <cellStyle name="Moneda 2 5 2 2 4 2 2" xfId="9439" xr:uid="{55DFB5F6-8A8F-4025-8E43-F127B76F1730}"/>
    <cellStyle name="Moneda 2 5 2 2 4 3" xfId="6799" xr:uid="{A23ECEA5-69D2-4AE3-A282-723C887D8100}"/>
    <cellStyle name="Moneda 2 5 2 2 5" xfId="2839" xr:uid="{AFD1A788-42FA-407B-9B4A-FCAD8B955AAC}"/>
    <cellStyle name="Moneda 2 5 2 2 5 2" xfId="8119" xr:uid="{8B2F90F3-D1EF-453A-B22C-170E21202CF3}"/>
    <cellStyle name="Moneda 2 5 2 2 6" xfId="5479" xr:uid="{5EFF06BC-E648-4784-AC0B-3FDF21F442E6}"/>
    <cellStyle name="Moneda 2 5 2 3" xfId="306" xr:uid="{E951913E-25DC-449C-9EF6-0CF07E8C4C88}"/>
    <cellStyle name="Moneda 2 5 2 3 2" xfId="636" xr:uid="{303D98AE-676F-4FED-ADCC-F86FDA36CD73}"/>
    <cellStyle name="Moneda 2 5 2 3 2 2" xfId="1296" xr:uid="{BD5DC3D5-5506-476C-BCDF-E867FEDAD14A}"/>
    <cellStyle name="Moneda 2 5 2 3 2 2 2" xfId="2617" xr:uid="{D79F17FF-057E-4E36-897D-A4AFB56046E3}"/>
    <cellStyle name="Moneda 2 5 2 3 2 2 2 2" xfId="5258" xr:uid="{69ED2232-8AD3-4736-86A5-1DAFC1A22A62}"/>
    <cellStyle name="Moneda 2 5 2 3 2 2 2 2 2" xfId="10538" xr:uid="{B5C786AE-015C-436C-9965-031A9F6AC9F9}"/>
    <cellStyle name="Moneda 2 5 2 3 2 2 2 3" xfId="7898" xr:uid="{49ED3FC9-E9AB-4469-9BBE-1FA4D982D245}"/>
    <cellStyle name="Moneda 2 5 2 3 2 2 3" xfId="3938" xr:uid="{E20AFB82-CDFE-4A31-98D6-9CDE7CCEDC3A}"/>
    <cellStyle name="Moneda 2 5 2 3 2 2 3 2" xfId="9218" xr:uid="{CB22C352-D595-4E6C-B993-8FFE148E58F0}"/>
    <cellStyle name="Moneda 2 5 2 3 2 2 4" xfId="6578" xr:uid="{545F0CC4-A8C2-4B60-B735-B28EF5925C57}"/>
    <cellStyle name="Moneda 2 5 2 3 2 3" xfId="1957" xr:uid="{DF69A1C2-715B-4BF9-8946-6B227DCADEDE}"/>
    <cellStyle name="Moneda 2 5 2 3 2 3 2" xfId="4598" xr:uid="{4D7A8303-DA8B-4AF1-BA53-4077EA350F5A}"/>
    <cellStyle name="Moneda 2 5 2 3 2 3 2 2" xfId="9878" xr:uid="{5FC99D93-3DDE-48E8-8E8A-B2D17B60561A}"/>
    <cellStyle name="Moneda 2 5 2 3 2 3 3" xfId="7238" xr:uid="{B0FDC0D6-4432-4E05-A64D-3171C2F609E1}"/>
    <cellStyle name="Moneda 2 5 2 3 2 4" xfId="3278" xr:uid="{EF913D0C-379F-489F-8B5D-B3974377593E}"/>
    <cellStyle name="Moneda 2 5 2 3 2 4 2" xfId="8558" xr:uid="{99C6031A-90D3-4CE2-B50B-2BEC717CC39D}"/>
    <cellStyle name="Moneda 2 5 2 3 2 5" xfId="5918" xr:uid="{0706AB23-4EB1-44E5-865C-71F1BD932007}"/>
    <cellStyle name="Moneda 2 5 2 3 3" xfId="967" xr:uid="{EF6A4609-4B38-465F-A53A-1D0644674CE4}"/>
    <cellStyle name="Moneda 2 5 2 3 3 2" xfId="2288" xr:uid="{31761296-1FA9-4C3D-B05B-7E3B27BC7E00}"/>
    <cellStyle name="Moneda 2 5 2 3 3 2 2" xfId="4929" xr:uid="{2D2611B7-BEDF-4899-A0DF-72B662AD0FF6}"/>
    <cellStyle name="Moneda 2 5 2 3 3 2 2 2" xfId="10209" xr:uid="{6984174C-A813-4D57-BC57-17D6C00C6467}"/>
    <cellStyle name="Moneda 2 5 2 3 3 2 3" xfId="7569" xr:uid="{F90F5667-F265-4711-9509-B7A75D407A69}"/>
    <cellStyle name="Moneda 2 5 2 3 3 3" xfId="3609" xr:uid="{001C802B-45AC-4A63-95F9-135B75AA6462}"/>
    <cellStyle name="Moneda 2 5 2 3 3 3 2" xfId="8889" xr:uid="{3DFB59A0-717C-489D-9934-010C6F5AEEF7}"/>
    <cellStyle name="Moneda 2 5 2 3 3 4" xfId="6249" xr:uid="{CB9096B4-D97F-4279-8DB0-E08581C58DD2}"/>
    <cellStyle name="Moneda 2 5 2 3 4" xfId="1628" xr:uid="{D6812AB3-2E80-4969-835D-4C3F34037795}"/>
    <cellStyle name="Moneda 2 5 2 3 4 2" xfId="4269" xr:uid="{A8C16CFE-D4C7-459C-9171-CBE89D06DB60}"/>
    <cellStyle name="Moneda 2 5 2 3 4 2 2" xfId="9549" xr:uid="{6C7F1245-B1D2-4F00-BA4D-CD427D0167DD}"/>
    <cellStyle name="Moneda 2 5 2 3 4 3" xfId="6909" xr:uid="{8071CD8A-46B1-4963-9547-43FA4F2269A6}"/>
    <cellStyle name="Moneda 2 5 2 3 5" xfId="2949" xr:uid="{280ECC34-48B5-4B90-A0D9-6CAD3CCD87CF}"/>
    <cellStyle name="Moneda 2 5 2 3 5 2" xfId="8229" xr:uid="{5769C06A-B377-4390-8BBF-F65DB08D3951}"/>
    <cellStyle name="Moneda 2 5 2 3 6" xfId="5589" xr:uid="{D1A7822A-CCD6-41D9-B44B-300592714FA6}"/>
    <cellStyle name="Moneda 2 5 2 4" xfId="415" xr:uid="{B966902A-8233-4C0D-816F-62BF46D35919}"/>
    <cellStyle name="Moneda 2 5 2 4 2" xfId="1076" xr:uid="{318A0511-F46B-4C38-8D6E-DB169F14E3D4}"/>
    <cellStyle name="Moneda 2 5 2 4 2 2" xfId="2397" xr:uid="{C104C223-8554-40DC-9583-2B42087E803C}"/>
    <cellStyle name="Moneda 2 5 2 4 2 2 2" xfId="5038" xr:uid="{39A58E36-181A-48DF-BCA9-3CCF5F1C0876}"/>
    <cellStyle name="Moneda 2 5 2 4 2 2 2 2" xfId="10318" xr:uid="{47850F5C-E8BE-4080-B4E8-E42501027B03}"/>
    <cellStyle name="Moneda 2 5 2 4 2 2 3" xfId="7678" xr:uid="{0455B586-CD41-4588-8C77-92CBFE7D73D5}"/>
    <cellStyle name="Moneda 2 5 2 4 2 3" xfId="3718" xr:uid="{9C9EB8F8-05E9-47AC-A448-BBD2CC97C1A3}"/>
    <cellStyle name="Moneda 2 5 2 4 2 3 2" xfId="8998" xr:uid="{33B9655F-0E08-4813-ABB8-11554ADD9D22}"/>
    <cellStyle name="Moneda 2 5 2 4 2 4" xfId="6358" xr:uid="{D871F28D-4687-41B2-B716-047CCC5635EE}"/>
    <cellStyle name="Moneda 2 5 2 4 3" xfId="1737" xr:uid="{8FA76A9A-FAC9-436F-9203-18B19C9CF71E}"/>
    <cellStyle name="Moneda 2 5 2 4 3 2" xfId="4378" xr:uid="{A39E40EB-1982-4DA3-8086-C55DA53F51E5}"/>
    <cellStyle name="Moneda 2 5 2 4 3 2 2" xfId="9658" xr:uid="{7F066221-281D-4FCC-A25C-C108B7E64837}"/>
    <cellStyle name="Moneda 2 5 2 4 3 3" xfId="7018" xr:uid="{2520DC9B-66CF-421A-A39E-A461CC73CFD4}"/>
    <cellStyle name="Moneda 2 5 2 4 4" xfId="3058" xr:uid="{53B50841-09C6-4BE3-BA74-2C61D09C5CB5}"/>
    <cellStyle name="Moneda 2 5 2 4 4 2" xfId="8338" xr:uid="{7C100B87-39D7-467F-8118-B3C73D35182C}"/>
    <cellStyle name="Moneda 2 5 2 4 5" xfId="5698" xr:uid="{EE027AC1-53CC-4001-A7E2-EA00B5D01AF7}"/>
    <cellStyle name="Moneda 2 5 2 5" xfId="747" xr:uid="{D62B7246-ED9B-416A-A1C8-DDD8AFB60728}"/>
    <cellStyle name="Moneda 2 5 2 5 2" xfId="2068" xr:uid="{D17EB7EF-A82C-4CE0-91E7-9BAB299D6A9C}"/>
    <cellStyle name="Moneda 2 5 2 5 2 2" xfId="4709" xr:uid="{453C9BBF-A745-42DC-AF52-196580C581CB}"/>
    <cellStyle name="Moneda 2 5 2 5 2 2 2" xfId="9989" xr:uid="{2506969F-D3ED-4908-9E1D-767BA1F876F0}"/>
    <cellStyle name="Moneda 2 5 2 5 2 3" xfId="7349" xr:uid="{13E09E7B-95F7-426A-B694-3FCE92B23DBA}"/>
    <cellStyle name="Moneda 2 5 2 5 3" xfId="3389" xr:uid="{DD536096-9800-4476-A26A-A18B890941A4}"/>
    <cellStyle name="Moneda 2 5 2 5 3 2" xfId="8669" xr:uid="{1B423D1A-08E7-4AE1-919A-3828EA3DE1A5}"/>
    <cellStyle name="Moneda 2 5 2 5 4" xfId="6029" xr:uid="{0DA20EB5-ED7D-49ED-A640-81DD94629376}"/>
    <cellStyle name="Moneda 2 5 2 6" xfId="1408" xr:uid="{09E32B2A-E0DF-46DC-9C44-8CEA8E871662}"/>
    <cellStyle name="Moneda 2 5 2 6 2" xfId="4049" xr:uid="{9F606575-A075-448D-95BE-97CF840E1CD1}"/>
    <cellStyle name="Moneda 2 5 2 6 2 2" xfId="9329" xr:uid="{240630CA-7BE2-4EA2-846A-C1AE03C3C6C8}"/>
    <cellStyle name="Moneda 2 5 2 6 3" xfId="6689" xr:uid="{AF31DBE0-49AA-40CF-A063-945054763F11}"/>
    <cellStyle name="Moneda 2 5 2 7" xfId="2729" xr:uid="{AD4F50A6-9AD9-4FD1-BF0F-0EC6C354DA90}"/>
    <cellStyle name="Moneda 2 5 2 7 2" xfId="8009" xr:uid="{DCC8F056-9E20-449D-AAF4-510F6832C6F4}"/>
    <cellStyle name="Moneda 2 5 2 8" xfId="5369" xr:uid="{8A8B6CA2-7E50-4246-BD8B-ED808CCC033B}"/>
    <cellStyle name="Moneda 2 5 3" xfId="145" xr:uid="{F09D5033-ACCD-4C1E-B31C-BDA13F81F1E8}"/>
    <cellStyle name="Moneda 2 5 3 2" xfId="475" xr:uid="{21EBD86B-F91B-4F7D-88F4-194B6709B55B}"/>
    <cellStyle name="Moneda 2 5 3 2 2" xfId="1135" xr:uid="{7AF97497-F6C3-4686-AD56-B426E0D83B9E}"/>
    <cellStyle name="Moneda 2 5 3 2 2 2" xfId="2456" xr:uid="{88DD240D-41E1-49DD-B46C-C8CF26126CE4}"/>
    <cellStyle name="Moneda 2 5 3 2 2 2 2" xfId="5097" xr:uid="{2FC2B7AD-704C-45B9-9513-CBFDCEEFA391}"/>
    <cellStyle name="Moneda 2 5 3 2 2 2 2 2" xfId="10377" xr:uid="{3F1BE1C1-F4DF-47C9-9A89-3587EA7B5D64}"/>
    <cellStyle name="Moneda 2 5 3 2 2 2 3" xfId="7737" xr:uid="{410CD985-88E1-43B3-BD81-DEE4262B6A10}"/>
    <cellStyle name="Moneda 2 5 3 2 2 3" xfId="3777" xr:uid="{F313D2F4-8C91-4D26-91E1-23B3CCCD0659}"/>
    <cellStyle name="Moneda 2 5 3 2 2 3 2" xfId="9057" xr:uid="{7364D212-7B56-426C-A613-6BCAFFEC8F60}"/>
    <cellStyle name="Moneda 2 5 3 2 2 4" xfId="6417" xr:uid="{6CAED9B4-ED22-4572-93DF-5873196E04B3}"/>
    <cellStyle name="Moneda 2 5 3 2 3" xfId="1796" xr:uid="{F7333084-897D-48C8-9232-196DF2CA762E}"/>
    <cellStyle name="Moneda 2 5 3 2 3 2" xfId="4437" xr:uid="{D21F259A-E3BE-4917-BDFC-CF3F5A860F7C}"/>
    <cellStyle name="Moneda 2 5 3 2 3 2 2" xfId="9717" xr:uid="{2CA96645-1A2D-4151-9ED7-0EE68B5C068B}"/>
    <cellStyle name="Moneda 2 5 3 2 3 3" xfId="7077" xr:uid="{8E698666-43B5-4448-B51F-368DBDEF87B5}"/>
    <cellStyle name="Moneda 2 5 3 2 4" xfId="3117" xr:uid="{32871D7F-F8F1-4ADF-992C-049C54F72688}"/>
    <cellStyle name="Moneda 2 5 3 2 4 2" xfId="8397" xr:uid="{C4945F27-30FD-4B89-90D0-8C3CC81DF19C}"/>
    <cellStyle name="Moneda 2 5 3 2 5" xfId="5757" xr:uid="{E38D7093-4192-4DB3-B5DF-EFCFC32F577E}"/>
    <cellStyle name="Moneda 2 5 3 3" xfId="806" xr:uid="{40C64754-8401-4E9A-B9C4-0AEFFF393996}"/>
    <cellStyle name="Moneda 2 5 3 3 2" xfId="2127" xr:uid="{7DB04927-19E7-4AF9-94DE-6E4098026704}"/>
    <cellStyle name="Moneda 2 5 3 3 2 2" xfId="4768" xr:uid="{E0FF7C03-3F9E-4C8A-A2B4-FD8067280769}"/>
    <cellStyle name="Moneda 2 5 3 3 2 2 2" xfId="10048" xr:uid="{0729246F-19FB-47F5-AD93-9386E909FE97}"/>
    <cellStyle name="Moneda 2 5 3 3 2 3" xfId="7408" xr:uid="{BDDC321E-D3FC-4A89-8A8D-632C9B61EFA7}"/>
    <cellStyle name="Moneda 2 5 3 3 3" xfId="3448" xr:uid="{33B4EE1F-ACFB-4213-A1BD-932641245647}"/>
    <cellStyle name="Moneda 2 5 3 3 3 2" xfId="8728" xr:uid="{E78C6B25-BFD7-4675-9597-08359B64D672}"/>
    <cellStyle name="Moneda 2 5 3 3 4" xfId="6088" xr:uid="{95262C80-850F-4196-B8EF-C9206FC53D7B}"/>
    <cellStyle name="Moneda 2 5 3 4" xfId="1467" xr:uid="{634D9932-9C3C-4224-A92A-792036C303F0}"/>
    <cellStyle name="Moneda 2 5 3 4 2" xfId="4108" xr:uid="{790DFCEF-C9FA-4332-8121-4E2341B3329B}"/>
    <cellStyle name="Moneda 2 5 3 4 2 2" xfId="9388" xr:uid="{4D12A3DB-C44A-4F12-8D61-1A101EF31874}"/>
    <cellStyle name="Moneda 2 5 3 4 3" xfId="6748" xr:uid="{14B4781B-89A3-49FD-919F-4E568EF5F83D}"/>
    <cellStyle name="Moneda 2 5 3 5" xfId="2788" xr:uid="{DE91E257-AB26-4C2C-BE5B-E43DA3B07767}"/>
    <cellStyle name="Moneda 2 5 3 5 2" xfId="8068" xr:uid="{2727D2CD-0842-49E2-A7A9-8DEAF73DAF3A}"/>
    <cellStyle name="Moneda 2 5 3 6" xfId="5428" xr:uid="{25446E1D-8781-47FC-AD4C-BB2B2EB55C1F}"/>
    <cellStyle name="Moneda 2 5 4" xfId="255" xr:uid="{C08C4C99-3A01-4805-A0C5-320716999A70}"/>
    <cellStyle name="Moneda 2 5 4 2" xfId="585" xr:uid="{951F3DDC-294D-4750-BB7C-564C3BAE36DE}"/>
    <cellStyle name="Moneda 2 5 4 2 2" xfId="1245" xr:uid="{8676CFFF-CC96-4300-BC92-CFEAED8144F9}"/>
    <cellStyle name="Moneda 2 5 4 2 2 2" xfId="2566" xr:uid="{B4D48268-4932-4A46-83A3-754766D82309}"/>
    <cellStyle name="Moneda 2 5 4 2 2 2 2" xfId="5207" xr:uid="{6AF41808-B5BF-4DCF-A7E8-5CDF8A8C349C}"/>
    <cellStyle name="Moneda 2 5 4 2 2 2 2 2" xfId="10487" xr:uid="{99BBCD91-F415-4733-88A6-25FA6E3FBA1D}"/>
    <cellStyle name="Moneda 2 5 4 2 2 2 3" xfId="7847" xr:uid="{FFC141C1-FEEA-49CF-8D9B-1DE94A026650}"/>
    <cellStyle name="Moneda 2 5 4 2 2 3" xfId="3887" xr:uid="{E30755E9-62F7-4B44-A82E-782C48B4EA67}"/>
    <cellStyle name="Moneda 2 5 4 2 2 3 2" xfId="9167" xr:uid="{2B13C0CF-F9F8-4CD7-8D10-D5FA08D6AFA0}"/>
    <cellStyle name="Moneda 2 5 4 2 2 4" xfId="6527" xr:uid="{4052A39F-EE37-4316-9D74-EFA50D596F73}"/>
    <cellStyle name="Moneda 2 5 4 2 3" xfId="1906" xr:uid="{064DBC2E-CC70-4679-89ED-C27AE113D5B9}"/>
    <cellStyle name="Moneda 2 5 4 2 3 2" xfId="4547" xr:uid="{9419000A-E1A8-4FEF-B22A-BEF405866913}"/>
    <cellStyle name="Moneda 2 5 4 2 3 2 2" xfId="9827" xr:uid="{B3561AA0-9FB3-4907-8FC0-2CF8D3CAD643}"/>
    <cellStyle name="Moneda 2 5 4 2 3 3" xfId="7187" xr:uid="{04E88EC0-F31D-40CC-9C02-65B3F39ED21E}"/>
    <cellStyle name="Moneda 2 5 4 2 4" xfId="3227" xr:uid="{79EF258F-C5D0-4EF6-935F-C68AF924B5A2}"/>
    <cellStyle name="Moneda 2 5 4 2 4 2" xfId="8507" xr:uid="{77E3843A-DAD6-4A8E-83F4-956918960775}"/>
    <cellStyle name="Moneda 2 5 4 2 5" xfId="5867" xr:uid="{4E6D5429-1FC6-4E24-860B-9A6D04BE82A6}"/>
    <cellStyle name="Moneda 2 5 4 3" xfId="916" xr:uid="{1FC9B95F-DCC3-4B13-A920-2B60EE99130E}"/>
    <cellStyle name="Moneda 2 5 4 3 2" xfId="2237" xr:uid="{9C1657BB-E50E-4491-B26D-13E87B67FABE}"/>
    <cellStyle name="Moneda 2 5 4 3 2 2" xfId="4878" xr:uid="{62AB807A-35CA-4191-84F2-5282E9259260}"/>
    <cellStyle name="Moneda 2 5 4 3 2 2 2" xfId="10158" xr:uid="{1B56F5FD-BF62-4B8D-904C-F2B7EAA38FF7}"/>
    <cellStyle name="Moneda 2 5 4 3 2 3" xfId="7518" xr:uid="{06493691-9562-4616-A64C-3AB84007795B}"/>
    <cellStyle name="Moneda 2 5 4 3 3" xfId="3558" xr:uid="{31836D86-E8E8-419F-8C36-0B61B3B905F4}"/>
    <cellStyle name="Moneda 2 5 4 3 3 2" xfId="8838" xr:uid="{19A8EFC7-6DB3-47E5-9B10-FC8E3CE830A9}"/>
    <cellStyle name="Moneda 2 5 4 3 4" xfId="6198" xr:uid="{49ACB63D-1BDD-4ED4-BDEE-9149ABAD0998}"/>
    <cellStyle name="Moneda 2 5 4 4" xfId="1577" xr:uid="{E37A3DD9-2802-4591-BFE8-62AA381E8DA8}"/>
    <cellStyle name="Moneda 2 5 4 4 2" xfId="4218" xr:uid="{A743C02B-1D33-4CF4-BEC4-F204C6AB627D}"/>
    <cellStyle name="Moneda 2 5 4 4 2 2" xfId="9498" xr:uid="{3DEC231C-A320-4C9A-B3DA-2F8FD4B94AF7}"/>
    <cellStyle name="Moneda 2 5 4 4 3" xfId="6858" xr:uid="{81B0A551-ECE9-4DB9-AA68-124D154B16F4}"/>
    <cellStyle name="Moneda 2 5 4 5" xfId="2898" xr:uid="{293A1952-DB50-4D3E-9F78-FE27E5C2EE52}"/>
    <cellStyle name="Moneda 2 5 4 5 2" xfId="8178" xr:uid="{7E544573-BE94-4E13-9F1C-835B83FBDAAE}"/>
    <cellStyle name="Moneda 2 5 4 6" xfId="5538" xr:uid="{63B670A4-AA00-4C26-99CC-639194F49684}"/>
    <cellStyle name="Moneda 2 5 5" xfId="364" xr:uid="{E2A49EB1-0FC5-41BA-B622-D42018271670}"/>
    <cellStyle name="Moneda 2 5 5 2" xfId="1025" xr:uid="{70E798D2-9092-4BA0-A811-83627B4E9A4B}"/>
    <cellStyle name="Moneda 2 5 5 2 2" xfId="2346" xr:uid="{4809B84D-6BB4-41C6-85AA-6D03BB737F64}"/>
    <cellStyle name="Moneda 2 5 5 2 2 2" xfId="4987" xr:uid="{DE58CBE7-A496-4B8A-9A6D-21F04513DD84}"/>
    <cellStyle name="Moneda 2 5 5 2 2 2 2" xfId="10267" xr:uid="{D06E4E02-6479-4EF5-A794-7E26B90E85DD}"/>
    <cellStyle name="Moneda 2 5 5 2 2 3" xfId="7627" xr:uid="{E200FBAE-F5C9-4827-BCF6-3BBE59CD92D7}"/>
    <cellStyle name="Moneda 2 5 5 2 3" xfId="3667" xr:uid="{4D6A3CA9-BA51-44FC-874F-46076943C820}"/>
    <cellStyle name="Moneda 2 5 5 2 3 2" xfId="8947" xr:uid="{1237C5DA-8B0D-4CAC-A435-73A0203C5986}"/>
    <cellStyle name="Moneda 2 5 5 2 4" xfId="6307" xr:uid="{1894A9F8-9EBD-4F43-8B19-BC5CCB29BB8C}"/>
    <cellStyle name="Moneda 2 5 5 3" xfId="1686" xr:uid="{E6ED1F2C-24AC-433B-B510-F8EF4C58035C}"/>
    <cellStyle name="Moneda 2 5 5 3 2" xfId="4327" xr:uid="{A549132A-0431-492F-894D-2290CFC118C3}"/>
    <cellStyle name="Moneda 2 5 5 3 2 2" xfId="9607" xr:uid="{070BD822-E69E-42B0-AF67-CE161DCF4986}"/>
    <cellStyle name="Moneda 2 5 5 3 3" xfId="6967" xr:uid="{3BB1A5B0-956E-4DAC-AD6D-71A6A7D8EEE1}"/>
    <cellStyle name="Moneda 2 5 5 4" xfId="3007" xr:uid="{8DBD8318-FDBF-45EB-BAB8-B49E2586AB28}"/>
    <cellStyle name="Moneda 2 5 5 4 2" xfId="8287" xr:uid="{2D7C4ABE-4E35-4FFA-950A-3E2270E48DBB}"/>
    <cellStyle name="Moneda 2 5 5 5" xfId="5647" xr:uid="{63C24154-928F-44F6-9961-B72A88538C56}"/>
    <cellStyle name="Moneda 2 5 6" xfId="696" xr:uid="{156A9810-3CBC-4DDE-A07F-2FDB065E5D21}"/>
    <cellStyle name="Moneda 2 5 6 2" xfId="2017" xr:uid="{D47A62AF-309B-4D1D-AED6-20AF3FD23EAB}"/>
    <cellStyle name="Moneda 2 5 6 2 2" xfId="4658" xr:uid="{05388B87-F315-4F0F-B1E3-F0D4AD65821E}"/>
    <cellStyle name="Moneda 2 5 6 2 2 2" xfId="9938" xr:uid="{F484A069-A06F-45BC-A741-FA6B3182EDE5}"/>
    <cellStyle name="Moneda 2 5 6 2 3" xfId="7298" xr:uid="{D4A65C06-308E-4932-998B-DADCEA1A15EA}"/>
    <cellStyle name="Moneda 2 5 6 3" xfId="3338" xr:uid="{CF86DDAB-4D81-49D5-B97A-01A59BA7E9EB}"/>
    <cellStyle name="Moneda 2 5 6 3 2" xfId="8618" xr:uid="{296ECD8F-4995-4585-B059-F9C964E9915C}"/>
    <cellStyle name="Moneda 2 5 6 4" xfId="5978" xr:uid="{3A13730F-04C0-4318-AE33-D68CC91935F7}"/>
    <cellStyle name="Moneda 2 5 7" xfId="1357" xr:uid="{F7089DA0-D62D-4248-8801-98643FAB7A5C}"/>
    <cellStyle name="Moneda 2 5 7 2" xfId="3998" xr:uid="{AA1F75D2-F45B-4441-87A9-123D2189EF40}"/>
    <cellStyle name="Moneda 2 5 7 2 2" xfId="9278" xr:uid="{9A00C06C-A1F9-46A0-8BC4-650AD5D6CB8B}"/>
    <cellStyle name="Moneda 2 5 7 3" xfId="6638" xr:uid="{BE863724-B8C4-49F7-BC5B-9BC2C2ED093B}"/>
    <cellStyle name="Moneda 2 5 8" xfId="2678" xr:uid="{89F3D987-637A-43DA-904C-33EDB2BAF344}"/>
    <cellStyle name="Moneda 2 5 8 2" xfId="7958" xr:uid="{D23F061E-2019-4C94-908A-A1F20BB0424C}"/>
    <cellStyle name="Moneda 2 5 9" xfId="5318" xr:uid="{F43BD62D-81AD-4D9D-88D1-3A7850A7B98C}"/>
    <cellStyle name="Moneda 2 6" xfId="59" xr:uid="{FB504068-98E1-4C80-BB72-0F270034ED5C}"/>
    <cellStyle name="Moneda 2 6 2" xfId="171" xr:uid="{6623660D-3654-4910-B9F3-5473B5699440}"/>
    <cellStyle name="Moneda 2 6 2 2" xfId="501" xr:uid="{EFF7B7EF-F7E2-438B-A108-71B399625D74}"/>
    <cellStyle name="Moneda 2 6 2 2 2" xfId="1161" xr:uid="{ADA72F7B-8ADF-48DA-9783-C36D25A8ACF7}"/>
    <cellStyle name="Moneda 2 6 2 2 2 2" xfId="2482" xr:uid="{BEB55B8C-5590-4F21-AF2B-DF1C10D20057}"/>
    <cellStyle name="Moneda 2 6 2 2 2 2 2" xfId="5123" xr:uid="{9A5283C9-71BF-4F3E-9748-8CE8B8E0F68E}"/>
    <cellStyle name="Moneda 2 6 2 2 2 2 2 2" xfId="10403" xr:uid="{5BE0E545-F5E4-4B2C-B3D0-9E442B15656B}"/>
    <cellStyle name="Moneda 2 6 2 2 2 2 3" xfId="7763" xr:uid="{9A515F23-4ED5-4588-88DE-8A01B4E2DE92}"/>
    <cellStyle name="Moneda 2 6 2 2 2 3" xfId="3803" xr:uid="{FB330526-4928-4E22-B57F-B9BCB370C841}"/>
    <cellStyle name="Moneda 2 6 2 2 2 3 2" xfId="9083" xr:uid="{63CCB463-395B-418B-B9EA-57F6A7A488FD}"/>
    <cellStyle name="Moneda 2 6 2 2 2 4" xfId="6443" xr:uid="{805763FA-DE6F-4E6C-B580-A064C3EFC7E4}"/>
    <cellStyle name="Moneda 2 6 2 2 3" xfId="1822" xr:uid="{EE04FB28-B6E5-49A1-AB8A-31BB1C1D67EA}"/>
    <cellStyle name="Moneda 2 6 2 2 3 2" xfId="4463" xr:uid="{1810DECF-39CB-43BE-9315-A58BD3C3E20F}"/>
    <cellStyle name="Moneda 2 6 2 2 3 2 2" xfId="9743" xr:uid="{A27BA82E-7A44-48FC-9D74-AE0183250146}"/>
    <cellStyle name="Moneda 2 6 2 2 3 3" xfId="7103" xr:uid="{744D752A-3554-4013-A68F-E2BF7CEA5BF4}"/>
    <cellStyle name="Moneda 2 6 2 2 4" xfId="3143" xr:uid="{62923974-BF6A-4D53-BC7F-3C9BE36A4FC9}"/>
    <cellStyle name="Moneda 2 6 2 2 4 2" xfId="8423" xr:uid="{9F0CCE2B-678B-4ABE-9D33-0CCF227C242E}"/>
    <cellStyle name="Moneda 2 6 2 2 5" xfId="5783" xr:uid="{55A0BF32-B54D-46B4-ADEB-0D7DAC20028D}"/>
    <cellStyle name="Moneda 2 6 2 3" xfId="832" xr:uid="{9BF273C2-8ED7-45B2-81DF-F686F6C87D60}"/>
    <cellStyle name="Moneda 2 6 2 3 2" xfId="2153" xr:uid="{D2627C3A-EFAF-44F1-A314-98D2BB26B290}"/>
    <cellStyle name="Moneda 2 6 2 3 2 2" xfId="4794" xr:uid="{F9117671-E637-4E2D-B779-4DA93FDB8B3F}"/>
    <cellStyle name="Moneda 2 6 2 3 2 2 2" xfId="10074" xr:uid="{E72F6BE7-0BA2-4C44-BAED-2A4D2CB0606E}"/>
    <cellStyle name="Moneda 2 6 2 3 2 3" xfId="7434" xr:uid="{C9531EBB-5147-4303-90B6-B33DDACB9C24}"/>
    <cellStyle name="Moneda 2 6 2 3 3" xfId="3474" xr:uid="{8C477ABC-6AFB-49D2-B040-9C64BCF18F2A}"/>
    <cellStyle name="Moneda 2 6 2 3 3 2" xfId="8754" xr:uid="{95EC0917-8515-4A6F-98B2-B77DEB9CE0C2}"/>
    <cellStyle name="Moneda 2 6 2 3 4" xfId="6114" xr:uid="{74BE6EFC-3CED-4273-890D-612DB6E24E0E}"/>
    <cellStyle name="Moneda 2 6 2 4" xfId="1493" xr:uid="{386841C7-04B7-499E-B34C-C0440F41E70D}"/>
    <cellStyle name="Moneda 2 6 2 4 2" xfId="4134" xr:uid="{5664A248-90ED-4348-B34B-B987590AFB9C}"/>
    <cellStyle name="Moneda 2 6 2 4 2 2" xfId="9414" xr:uid="{4888BD53-6503-449B-942C-490864DCC104}"/>
    <cellStyle name="Moneda 2 6 2 4 3" xfId="6774" xr:uid="{DD824B3C-243C-4EB4-8682-E98997913C7F}"/>
    <cellStyle name="Moneda 2 6 2 5" xfId="2814" xr:uid="{1F40817C-CC3B-4D0E-9552-64D077C1544D}"/>
    <cellStyle name="Moneda 2 6 2 5 2" xfId="8094" xr:uid="{1023FF9A-25DB-4D3B-8DDD-940FA697A744}"/>
    <cellStyle name="Moneda 2 6 2 6" xfId="5454" xr:uid="{7A939DA0-C58A-4E97-8BD4-DDF74C04EC71}"/>
    <cellStyle name="Moneda 2 6 3" xfId="281" xr:uid="{BF2370F7-A763-42F9-BED9-127178BD4776}"/>
    <cellStyle name="Moneda 2 6 3 2" xfId="611" xr:uid="{B43F7ABC-0444-4C8B-9500-46D614F8043C}"/>
    <cellStyle name="Moneda 2 6 3 2 2" xfId="1271" xr:uid="{DCA6FA54-E330-43B1-85B1-C3A21B87AA22}"/>
    <cellStyle name="Moneda 2 6 3 2 2 2" xfId="2592" xr:uid="{6B36695B-BC07-478E-84EA-82A6BF4D53F1}"/>
    <cellStyle name="Moneda 2 6 3 2 2 2 2" xfId="5233" xr:uid="{9B24E63B-3588-47AE-81C2-CE947BBA9291}"/>
    <cellStyle name="Moneda 2 6 3 2 2 2 2 2" xfId="10513" xr:uid="{2FF616F0-7D90-4381-995B-6DAD8E76AFAC}"/>
    <cellStyle name="Moneda 2 6 3 2 2 2 3" xfId="7873" xr:uid="{83F11C30-2482-41B2-94D6-A21C43BD2041}"/>
    <cellStyle name="Moneda 2 6 3 2 2 3" xfId="3913" xr:uid="{8370BC37-4A79-4D4B-A2B3-72A425C1DCFC}"/>
    <cellStyle name="Moneda 2 6 3 2 2 3 2" xfId="9193" xr:uid="{430F5851-1645-4F40-859B-2914157EB81C}"/>
    <cellStyle name="Moneda 2 6 3 2 2 4" xfId="6553" xr:uid="{5C58E925-F215-43D7-AB13-F46C60CDE94F}"/>
    <cellStyle name="Moneda 2 6 3 2 3" xfId="1932" xr:uid="{76D1F183-00BF-4B64-967D-68F193C4A299}"/>
    <cellStyle name="Moneda 2 6 3 2 3 2" xfId="4573" xr:uid="{0BB22578-EB00-4B31-9B54-7EEBCD485768}"/>
    <cellStyle name="Moneda 2 6 3 2 3 2 2" xfId="9853" xr:uid="{AD7AC24F-8426-40FC-AF45-B06C36500CB5}"/>
    <cellStyle name="Moneda 2 6 3 2 3 3" xfId="7213" xr:uid="{F761F749-AF21-4074-A6F9-23455CFAB718}"/>
    <cellStyle name="Moneda 2 6 3 2 4" xfId="3253" xr:uid="{2CAFD506-3ACF-4A83-8B88-7BEB6DD6B968}"/>
    <cellStyle name="Moneda 2 6 3 2 4 2" xfId="8533" xr:uid="{D1D87B06-2782-4BC6-8C75-8B48CE0D7A95}"/>
    <cellStyle name="Moneda 2 6 3 2 5" xfId="5893" xr:uid="{4DC7F629-53E1-4593-9680-282B812C2929}"/>
    <cellStyle name="Moneda 2 6 3 3" xfId="942" xr:uid="{8B9A4CEC-BF12-4110-8032-2B188F1776B6}"/>
    <cellStyle name="Moneda 2 6 3 3 2" xfId="2263" xr:uid="{BCFB27BC-917A-4903-A26D-AF70FB971E00}"/>
    <cellStyle name="Moneda 2 6 3 3 2 2" xfId="4904" xr:uid="{7557F93B-8975-4A59-9230-0D49002A5743}"/>
    <cellStyle name="Moneda 2 6 3 3 2 2 2" xfId="10184" xr:uid="{4DD266B2-B61B-4526-AEAB-0CA4F60E004A}"/>
    <cellStyle name="Moneda 2 6 3 3 2 3" xfId="7544" xr:uid="{658136C8-57C3-42AD-9F50-F3C873D75C23}"/>
    <cellStyle name="Moneda 2 6 3 3 3" xfId="3584" xr:uid="{DB67670C-F923-4924-AEAD-BE8000DB0DFE}"/>
    <cellStyle name="Moneda 2 6 3 3 3 2" xfId="8864" xr:uid="{6CA8FF1C-F7C7-4A17-ADEF-964681EF4876}"/>
    <cellStyle name="Moneda 2 6 3 3 4" xfId="6224" xr:uid="{BB0BA34B-0B5C-4B6E-8474-7E1C57A37F46}"/>
    <cellStyle name="Moneda 2 6 3 4" xfId="1603" xr:uid="{CFBB5667-B7E7-4393-B398-C9B871F902A5}"/>
    <cellStyle name="Moneda 2 6 3 4 2" xfId="4244" xr:uid="{61EFC82F-6A62-4569-B2B4-1D9AF6D30648}"/>
    <cellStyle name="Moneda 2 6 3 4 2 2" xfId="9524" xr:uid="{4F677A2D-BE7D-4E0F-B53A-49A1DDD33FD7}"/>
    <cellStyle name="Moneda 2 6 3 4 3" xfId="6884" xr:uid="{B9577630-1A47-4A36-BAB4-919FF9167B2C}"/>
    <cellStyle name="Moneda 2 6 3 5" xfId="2924" xr:uid="{8FCA540E-C305-4122-AC25-A1BD7D99A7D8}"/>
    <cellStyle name="Moneda 2 6 3 5 2" xfId="8204" xr:uid="{BFC5F8C5-9737-4DF3-A82B-1FD3F94B1B58}"/>
    <cellStyle name="Moneda 2 6 3 6" xfId="5564" xr:uid="{923D0946-3093-4BE5-B462-070A09027ABB}"/>
    <cellStyle name="Moneda 2 6 4" xfId="390" xr:uid="{6727FB67-0D32-4FEE-966E-5D2E06DA7374}"/>
    <cellStyle name="Moneda 2 6 4 2" xfId="1051" xr:uid="{856AA962-8363-44EB-A55F-AC976B4D3332}"/>
    <cellStyle name="Moneda 2 6 4 2 2" xfId="2372" xr:uid="{A2FE54C2-23D1-46A0-81BB-C4FB8BC92852}"/>
    <cellStyle name="Moneda 2 6 4 2 2 2" xfId="5013" xr:uid="{3575942D-EE16-4A52-A3D7-93AA9ED09C23}"/>
    <cellStyle name="Moneda 2 6 4 2 2 2 2" xfId="10293" xr:uid="{B8C3F44E-FC00-4E08-9E3F-B8D3C9F7DDB5}"/>
    <cellStyle name="Moneda 2 6 4 2 2 3" xfId="7653" xr:uid="{6938D1F0-2EA0-48BE-8153-4D7894BD546F}"/>
    <cellStyle name="Moneda 2 6 4 2 3" xfId="3693" xr:uid="{65AD806E-1190-48F4-8B55-43F24EE8994A}"/>
    <cellStyle name="Moneda 2 6 4 2 3 2" xfId="8973" xr:uid="{CDED796E-52B1-40C7-995F-BE797EA2C74D}"/>
    <cellStyle name="Moneda 2 6 4 2 4" xfId="6333" xr:uid="{D5634D1D-C367-46E2-8B15-A58978CAEEAE}"/>
    <cellStyle name="Moneda 2 6 4 3" xfId="1712" xr:uid="{E8654DA4-3A71-4438-A48C-1379FAEC02EA}"/>
    <cellStyle name="Moneda 2 6 4 3 2" xfId="4353" xr:uid="{68234C15-B1DD-40C3-A037-D8416C6A7FD2}"/>
    <cellStyle name="Moneda 2 6 4 3 2 2" xfId="9633" xr:uid="{094890AA-DCF6-4BC4-9022-75F494CAF045}"/>
    <cellStyle name="Moneda 2 6 4 3 3" xfId="6993" xr:uid="{194E8517-3DD6-4CD2-8755-283EDA1F56F0}"/>
    <cellStyle name="Moneda 2 6 4 4" xfId="3033" xr:uid="{81340791-02C6-4FDD-BBEF-581CE225E74B}"/>
    <cellStyle name="Moneda 2 6 4 4 2" xfId="8313" xr:uid="{4174393C-ED45-47C9-9EA0-175111D5ABCC}"/>
    <cellStyle name="Moneda 2 6 4 5" xfId="5673" xr:uid="{50B944A2-FF53-4F4F-ACA0-F130ACA2B9C8}"/>
    <cellStyle name="Moneda 2 6 5" xfId="722" xr:uid="{BAA8621A-9BA7-4F5B-9632-264129732D6E}"/>
    <cellStyle name="Moneda 2 6 5 2" xfId="2043" xr:uid="{8A1B2135-3B79-4C96-9B78-A8D245362555}"/>
    <cellStyle name="Moneda 2 6 5 2 2" xfId="4684" xr:uid="{CDE2BE65-549E-4F5C-BC16-EADC1EF5BB9C}"/>
    <cellStyle name="Moneda 2 6 5 2 2 2" xfId="9964" xr:uid="{CCEB96B1-FC5A-4B89-AC1D-8B125AA6720A}"/>
    <cellStyle name="Moneda 2 6 5 2 3" xfId="7324" xr:uid="{B8AB7124-1F23-434B-A23E-84438AC115A2}"/>
    <cellStyle name="Moneda 2 6 5 3" xfId="3364" xr:uid="{76326C36-C851-41AE-B2BC-B604D16A9271}"/>
    <cellStyle name="Moneda 2 6 5 3 2" xfId="8644" xr:uid="{87CB36AD-F578-4100-B7F9-0189CB71FCF1}"/>
    <cellStyle name="Moneda 2 6 5 4" xfId="6004" xr:uid="{E3B00CAA-88C3-49C4-94F1-8793684E8D1D}"/>
    <cellStyle name="Moneda 2 6 6" xfId="1383" xr:uid="{02CF14BB-E39B-49C8-BF03-24592571854B}"/>
    <cellStyle name="Moneda 2 6 6 2" xfId="4024" xr:uid="{5C8CDA36-BEA7-4534-B2D4-951E9B218101}"/>
    <cellStyle name="Moneda 2 6 6 2 2" xfId="9304" xr:uid="{502047D6-3095-4128-BB11-3F3633D69895}"/>
    <cellStyle name="Moneda 2 6 6 3" xfId="6664" xr:uid="{6EEC7855-679E-422A-BE47-E3D99926CC2F}"/>
    <cellStyle name="Moneda 2 6 7" xfId="2704" xr:uid="{360C3685-F0A7-4A5B-AC91-231ADACC4B70}"/>
    <cellStyle name="Moneda 2 6 7 2" xfId="7984" xr:uid="{C9D10112-4C0D-4BEA-B91B-1CA06FC6838F}"/>
    <cellStyle name="Moneda 2 6 8" xfId="5344" xr:uid="{A4FE9D6A-FFE7-4075-981A-CFA05A0627B7}"/>
    <cellStyle name="Moneda 2 7" xfId="121" xr:uid="{DA98BC92-C6A9-4D61-9080-5DF145D88536}"/>
    <cellStyle name="Moneda 2 7 2" xfId="451" xr:uid="{E6AC6DA6-8C32-4A0D-AF79-9807FC4BE6C8}"/>
    <cellStyle name="Moneda 2 7 2 2" xfId="1111" xr:uid="{61D15972-29B1-4B31-A339-EFEED24931F0}"/>
    <cellStyle name="Moneda 2 7 2 2 2" xfId="2432" xr:uid="{C6FCF5AE-8253-41F4-9FA6-3CD2A2A64233}"/>
    <cellStyle name="Moneda 2 7 2 2 2 2" xfId="5073" xr:uid="{07E07B8F-7805-4077-86BD-875DF55B1DBB}"/>
    <cellStyle name="Moneda 2 7 2 2 2 2 2" xfId="10353" xr:uid="{DE42D203-0E29-4EDE-A613-EA3DF95D8953}"/>
    <cellStyle name="Moneda 2 7 2 2 2 3" xfId="7713" xr:uid="{650DFD2A-408A-451A-9739-BA475D6CD020}"/>
    <cellStyle name="Moneda 2 7 2 2 3" xfId="3753" xr:uid="{F67F34AA-8CB0-436B-A091-0FB101B8CDB9}"/>
    <cellStyle name="Moneda 2 7 2 2 3 2" xfId="9033" xr:uid="{B874F9F7-ABB2-4DD5-B379-B1FAAB47C4CA}"/>
    <cellStyle name="Moneda 2 7 2 2 4" xfId="6393" xr:uid="{6A918B1C-4CEB-42A4-B358-6B640269AC5F}"/>
    <cellStyle name="Moneda 2 7 2 3" xfId="1772" xr:uid="{35559B06-B5C4-4408-A698-95B7CF94FCC2}"/>
    <cellStyle name="Moneda 2 7 2 3 2" xfId="4413" xr:uid="{0F7FF71E-7D55-4F5E-9F37-BCE7FCCA118D}"/>
    <cellStyle name="Moneda 2 7 2 3 2 2" xfId="9693" xr:uid="{60A5921D-B3D1-4457-B4B5-4A18477115E9}"/>
    <cellStyle name="Moneda 2 7 2 3 3" xfId="7053" xr:uid="{B5A06692-8C3A-4607-9962-763F838904D9}"/>
    <cellStyle name="Moneda 2 7 2 4" xfId="3093" xr:uid="{5E600FBF-B3B4-4704-972B-54EADA2B903D}"/>
    <cellStyle name="Moneda 2 7 2 4 2" xfId="8373" xr:uid="{A861CF6C-A009-420E-A919-A427C2A0DEF1}"/>
    <cellStyle name="Moneda 2 7 2 5" xfId="5733" xr:uid="{A04C4463-24C6-4DA5-B891-5D1C92ADBC15}"/>
    <cellStyle name="Moneda 2 7 3" xfId="782" xr:uid="{51808A65-0899-475C-914D-51E57E01EFFD}"/>
    <cellStyle name="Moneda 2 7 3 2" xfId="2103" xr:uid="{5C2AF022-E09D-42BB-9ABF-8C3BBC3E607E}"/>
    <cellStyle name="Moneda 2 7 3 2 2" xfId="4744" xr:uid="{6C898307-D9E3-4AE3-8F2D-DCE396486C08}"/>
    <cellStyle name="Moneda 2 7 3 2 2 2" xfId="10024" xr:uid="{90259D1E-93A0-440C-9E8D-F839BEB53E8E}"/>
    <cellStyle name="Moneda 2 7 3 2 3" xfId="7384" xr:uid="{0407E626-20B0-42EC-8D83-92C02FF5A7E7}"/>
    <cellStyle name="Moneda 2 7 3 3" xfId="3424" xr:uid="{0391E6D3-5134-4B41-82E8-920F9D163A8A}"/>
    <cellStyle name="Moneda 2 7 3 3 2" xfId="8704" xr:uid="{06150630-CF88-40F9-A8AF-89690877A144}"/>
    <cellStyle name="Moneda 2 7 3 4" xfId="6064" xr:uid="{0A93DFB3-8C22-44C2-B8F5-FB85F92BE6C2}"/>
    <cellStyle name="Moneda 2 7 4" xfId="1443" xr:uid="{84CE323E-F9AA-4055-8DDF-4DEDBB050800}"/>
    <cellStyle name="Moneda 2 7 4 2" xfId="4084" xr:uid="{BF26DD7B-1143-45E6-9DDF-C3227A2BD1B3}"/>
    <cellStyle name="Moneda 2 7 4 2 2" xfId="9364" xr:uid="{0087BB40-82AD-4D15-BE4C-9E335300C811}"/>
    <cellStyle name="Moneda 2 7 4 3" xfId="6724" xr:uid="{2F0E84CE-EEA3-41B1-A755-942B3B0410E6}"/>
    <cellStyle name="Moneda 2 7 5" xfId="2764" xr:uid="{0B7FE1F2-3E64-4901-B5AE-0701F083207E}"/>
    <cellStyle name="Moneda 2 7 5 2" xfId="8044" xr:uid="{792503A2-73D5-4ABE-B6E3-77F80D64E833}"/>
    <cellStyle name="Moneda 2 7 6" xfId="5404" xr:uid="{1147A4AA-84DD-4E1A-ACA1-761B827EC702}"/>
    <cellStyle name="Moneda 2 8" xfId="230" xr:uid="{2E1BD5AF-C9F7-4EB0-82BE-03F7B6008E5E}"/>
    <cellStyle name="Moneda 2 8 2" xfId="560" xr:uid="{E9C1297D-FD58-4C7F-A2C1-C220D1A5D6D9}"/>
    <cellStyle name="Moneda 2 8 2 2" xfId="1220" xr:uid="{C1EE0228-447B-40AE-9E21-4E4BDADB8096}"/>
    <cellStyle name="Moneda 2 8 2 2 2" xfId="2541" xr:uid="{2C56BA44-6062-4072-A73D-411CD733A7D0}"/>
    <cellStyle name="Moneda 2 8 2 2 2 2" xfId="5182" xr:uid="{94B8EBAA-8612-4812-83DA-6F7AD18079A2}"/>
    <cellStyle name="Moneda 2 8 2 2 2 2 2" xfId="10462" xr:uid="{795C1741-C768-4405-9883-A20AA9B8CF0F}"/>
    <cellStyle name="Moneda 2 8 2 2 2 3" xfId="7822" xr:uid="{93FCA3E4-94E7-43D4-842E-5BF3144ED110}"/>
    <cellStyle name="Moneda 2 8 2 2 3" xfId="3862" xr:uid="{4AED4ABF-CF48-4CCD-9027-A0C48B81AABB}"/>
    <cellStyle name="Moneda 2 8 2 2 3 2" xfId="9142" xr:uid="{A527A48F-AA8C-4B04-80DC-0DE162B0B0C9}"/>
    <cellStyle name="Moneda 2 8 2 2 4" xfId="6502" xr:uid="{FC365E13-1B9D-481A-BFCA-84A57BE7D0F8}"/>
    <cellStyle name="Moneda 2 8 2 3" xfId="1881" xr:uid="{51A9C457-847C-47F3-B711-03444A6CF4CF}"/>
    <cellStyle name="Moneda 2 8 2 3 2" xfId="4522" xr:uid="{67552F8E-35AB-4EBB-A8A2-F12EBF57A9C9}"/>
    <cellStyle name="Moneda 2 8 2 3 2 2" xfId="9802" xr:uid="{727CA51E-B56B-48B2-9A6B-4525399F0A4B}"/>
    <cellStyle name="Moneda 2 8 2 3 3" xfId="7162" xr:uid="{19949FA1-55FF-4A56-9768-BA80276DA627}"/>
    <cellStyle name="Moneda 2 8 2 4" xfId="3202" xr:uid="{F4E94C2A-8B91-4EF3-BE12-87A37F84CDB5}"/>
    <cellStyle name="Moneda 2 8 2 4 2" xfId="8482" xr:uid="{BB84BCE8-5871-4132-BB24-C97D65DF5E2A}"/>
    <cellStyle name="Moneda 2 8 2 5" xfId="5842" xr:uid="{940C816B-6C04-490D-84BA-4A6292E981D4}"/>
    <cellStyle name="Moneda 2 8 3" xfId="891" xr:uid="{2F67E1B1-ACD7-4B75-BB11-855371B15DF9}"/>
    <cellStyle name="Moneda 2 8 3 2" xfId="2212" xr:uid="{2F158E63-B740-45EB-AB24-3194D6B69AB7}"/>
    <cellStyle name="Moneda 2 8 3 2 2" xfId="4853" xr:uid="{DE852183-BEB9-46B0-9078-74AB07EE23CC}"/>
    <cellStyle name="Moneda 2 8 3 2 2 2" xfId="10133" xr:uid="{0EB278A2-81F9-4F45-BD4D-EDE8424D2E9E}"/>
    <cellStyle name="Moneda 2 8 3 2 3" xfId="7493" xr:uid="{B455B5F4-A884-4285-8A6D-CDEC46E1DCDB}"/>
    <cellStyle name="Moneda 2 8 3 3" xfId="3533" xr:uid="{CA6F8510-3A44-4D82-BB12-2E7472B003EC}"/>
    <cellStyle name="Moneda 2 8 3 3 2" xfId="8813" xr:uid="{8011C7A8-9258-4E7A-8430-FCDC297CDC90}"/>
    <cellStyle name="Moneda 2 8 3 4" xfId="6173" xr:uid="{A6DD1CED-36C7-43BB-9964-AC941D64B1DD}"/>
    <cellStyle name="Moneda 2 8 4" xfId="1552" xr:uid="{8A4765E0-EC40-47F3-B7C4-D6553CE046B0}"/>
    <cellStyle name="Moneda 2 8 4 2" xfId="4193" xr:uid="{C53BAD23-05AC-46AB-9A55-5679FEF1093D}"/>
    <cellStyle name="Moneda 2 8 4 2 2" xfId="9473" xr:uid="{4B3C6E42-60EF-48A6-BBAA-B00622D53399}"/>
    <cellStyle name="Moneda 2 8 4 3" xfId="6833" xr:uid="{BB6576CC-A226-4E9B-BE73-2BBCA498CF7D}"/>
    <cellStyle name="Moneda 2 8 5" xfId="2873" xr:uid="{D0FFFE99-A8E9-405C-A04E-F0D027AE17A9}"/>
    <cellStyle name="Moneda 2 8 5 2" xfId="8153" xr:uid="{52ED4A54-7047-430E-BCFE-3903DDEFF850}"/>
    <cellStyle name="Moneda 2 8 6" xfId="5513" xr:uid="{9EF926D9-4D95-4B3F-A06C-BD37792D59AE}"/>
    <cellStyle name="Moneda 2 9" xfId="340" xr:uid="{6E073422-4154-4925-94E8-AF66683557C9}"/>
    <cellStyle name="Moneda 2 9 2" xfId="1001" xr:uid="{FFBDB231-E561-4EAF-9D21-9A2B104987BE}"/>
    <cellStyle name="Moneda 2 9 2 2" xfId="2322" xr:uid="{A5B9CD7E-999A-40F9-A737-389A376D8BE2}"/>
    <cellStyle name="Moneda 2 9 2 2 2" xfId="4963" xr:uid="{D60189CA-860A-412F-A1BE-B5C68E93E03C}"/>
    <cellStyle name="Moneda 2 9 2 2 2 2" xfId="10243" xr:uid="{9C0F3947-5B1A-4EBF-9018-0A97E186DAA2}"/>
    <cellStyle name="Moneda 2 9 2 2 3" xfId="7603" xr:uid="{91052024-D717-4265-AE50-D758B32B3462}"/>
    <cellStyle name="Moneda 2 9 2 3" xfId="3643" xr:uid="{0690AF52-A365-420C-88D8-54367C0B0A97}"/>
    <cellStyle name="Moneda 2 9 2 3 2" xfId="8923" xr:uid="{DF2E662A-629E-4A59-AF47-2B9400007F3A}"/>
    <cellStyle name="Moneda 2 9 2 4" xfId="6283" xr:uid="{53A29772-1486-4EBD-8FD1-37AC6E755573}"/>
    <cellStyle name="Moneda 2 9 3" xfId="1662" xr:uid="{089CBFD7-CEB8-4AF6-B5F1-988B72D35D6D}"/>
    <cellStyle name="Moneda 2 9 3 2" xfId="4303" xr:uid="{2431EE5C-ECEE-47DC-929F-A75FB5A70325}"/>
    <cellStyle name="Moneda 2 9 3 2 2" xfId="9583" xr:uid="{69CF0062-1BD5-4211-B090-56D2D8CB22B2}"/>
    <cellStyle name="Moneda 2 9 3 3" xfId="6943" xr:uid="{9CD803CC-2EF5-4647-BC00-A0AAF2AA1461}"/>
    <cellStyle name="Moneda 2 9 4" xfId="2983" xr:uid="{71A7B61D-00D2-48EE-99A5-C5FD01107C2B}"/>
    <cellStyle name="Moneda 2 9 4 2" xfId="8263" xr:uid="{D32CFA32-3E7E-4226-9823-F3E3EBFE6112}"/>
    <cellStyle name="Moneda 2 9 5" xfId="5623" xr:uid="{B3C79B0F-9E37-47F3-8D12-D3FE344F4D68}"/>
    <cellStyle name="Moneda 20" xfId="117" xr:uid="{BFC603B4-C707-400C-B1A4-641EF5C9A5A8}"/>
    <cellStyle name="Moneda 20 2" xfId="228" xr:uid="{4FBFB6D2-3AF3-429C-99B0-801BDB77E4F0}"/>
    <cellStyle name="Moneda 20 2 2" xfId="558" xr:uid="{41F2454D-10B8-47C9-B499-495FDE153CA4}"/>
    <cellStyle name="Moneda 20 2 2 2" xfId="1218" xr:uid="{E87DCA6D-6F2D-4A45-9A1D-E10D2D1638CE}"/>
    <cellStyle name="Moneda 20 2 2 2 2" xfId="2539" xr:uid="{C5CB2998-A19D-4C66-AAE7-A337E52B5827}"/>
    <cellStyle name="Moneda 20 2 2 2 2 2" xfId="5180" xr:uid="{9D32B3FA-DD7B-44D4-A379-34F16D54F7ED}"/>
    <cellStyle name="Moneda 20 2 2 2 2 2 2" xfId="10460" xr:uid="{FD3A6100-683B-4C69-BDF0-81FA45980001}"/>
    <cellStyle name="Moneda 20 2 2 2 2 3" xfId="7820" xr:uid="{9D90C11B-9ECC-4B30-83CF-8F0950972590}"/>
    <cellStyle name="Moneda 20 2 2 2 3" xfId="3860" xr:uid="{4AE0B335-E6CF-4475-A150-D6BB558F598C}"/>
    <cellStyle name="Moneda 20 2 2 2 3 2" xfId="9140" xr:uid="{1B8A8E6C-99D8-4781-B6F7-93FD021697CB}"/>
    <cellStyle name="Moneda 20 2 2 2 4" xfId="6500" xr:uid="{C220BDB0-D75D-4A84-8F2E-0558A21A83E5}"/>
    <cellStyle name="Moneda 20 2 2 3" xfId="1879" xr:uid="{A4FA234A-C4B1-490F-9476-9CDD46C0CBF4}"/>
    <cellStyle name="Moneda 20 2 2 3 2" xfId="4520" xr:uid="{83DA19B2-B38A-4F41-9E4E-A83596D7F336}"/>
    <cellStyle name="Moneda 20 2 2 3 2 2" xfId="9800" xr:uid="{0897BB4A-D202-490D-8BBF-0DA44A825AF6}"/>
    <cellStyle name="Moneda 20 2 2 3 3" xfId="7160" xr:uid="{4BD51792-A0C0-4E5D-B15F-5456F9CC1E73}"/>
    <cellStyle name="Moneda 20 2 2 4" xfId="3200" xr:uid="{F8ED41AF-E6EB-4A7D-A2AA-E5D316D19981}"/>
    <cellStyle name="Moneda 20 2 2 4 2" xfId="8480" xr:uid="{44E7A58C-139F-497E-AC44-854BC89495E7}"/>
    <cellStyle name="Moneda 20 2 2 5" xfId="5840" xr:uid="{F6BCBDE5-3B11-4324-B838-47B1C538E0CF}"/>
    <cellStyle name="Moneda 20 2 3" xfId="889" xr:uid="{06050614-1DB5-4662-9828-4B4547F39FD8}"/>
    <cellStyle name="Moneda 20 2 3 2" xfId="2210" xr:uid="{9FA87320-1155-42B0-8A0E-F185767F9A26}"/>
    <cellStyle name="Moneda 20 2 3 2 2" xfId="4851" xr:uid="{B4A98C16-0031-4CDE-B275-8E404D5A0EA1}"/>
    <cellStyle name="Moneda 20 2 3 2 2 2" xfId="10131" xr:uid="{07B25555-9E3B-441F-A87F-FB970029C79B}"/>
    <cellStyle name="Moneda 20 2 3 2 3" xfId="7491" xr:uid="{38C3046A-EE20-4744-BD01-08D392E8D24F}"/>
    <cellStyle name="Moneda 20 2 3 3" xfId="3531" xr:uid="{0ACDFAB5-C6B2-4675-9BC6-A2FDA587D0E3}"/>
    <cellStyle name="Moneda 20 2 3 3 2" xfId="8811" xr:uid="{AB12A1F0-37DA-440F-9DF5-A13FA79F4457}"/>
    <cellStyle name="Moneda 20 2 3 4" xfId="6171" xr:uid="{E1470F2E-5660-492F-A226-F761125C8B16}"/>
    <cellStyle name="Moneda 20 2 4" xfId="1550" xr:uid="{AF9E9281-7A84-40CE-85A2-4FAFE48515C0}"/>
    <cellStyle name="Moneda 20 2 4 2" xfId="4191" xr:uid="{1F615720-391A-47A7-983F-CC69F93E2309}"/>
    <cellStyle name="Moneda 20 2 4 2 2" xfId="9471" xr:uid="{8B71779B-F0E0-46F2-A89A-D8291E8F622B}"/>
    <cellStyle name="Moneda 20 2 4 3" xfId="6831" xr:uid="{46DF4AAF-002A-45B7-93C5-34ADB1961DFA}"/>
    <cellStyle name="Moneda 20 2 5" xfId="2871" xr:uid="{A21CDA0C-88BE-4A85-9B34-EAB51ADF0AD8}"/>
    <cellStyle name="Moneda 20 2 5 2" xfId="8151" xr:uid="{4A964AAD-2B4F-4B1B-A49F-40ED48C5402C}"/>
    <cellStyle name="Moneda 20 2 6" xfId="5511" xr:uid="{2EED903E-D3F1-44B9-B433-1CA6F300BC21}"/>
    <cellStyle name="Moneda 20 3" xfId="338" xr:uid="{AE4D83E9-37F8-4344-B405-705C3BC05FA9}"/>
    <cellStyle name="Moneda 20 3 2" xfId="668" xr:uid="{9EC579BE-0B98-4B6C-90F2-C32DA6F6E683}"/>
    <cellStyle name="Moneda 20 3 2 2" xfId="1328" xr:uid="{6C6BE7CB-A7E4-4098-A5BC-A99D01DA96B6}"/>
    <cellStyle name="Moneda 20 3 2 2 2" xfId="2649" xr:uid="{F992E3B1-6F95-4033-BA1C-8D51DD9D02DE}"/>
    <cellStyle name="Moneda 20 3 2 2 2 2" xfId="5290" xr:uid="{C35631A8-F193-4F0B-BE46-117A201575B1}"/>
    <cellStyle name="Moneda 20 3 2 2 2 2 2" xfId="10570" xr:uid="{8790676D-F27F-43F9-B2BB-1BE63D5EB331}"/>
    <cellStyle name="Moneda 20 3 2 2 2 3" xfId="7930" xr:uid="{09A6FDF8-86CD-414A-B6FA-C3FB177C2B88}"/>
    <cellStyle name="Moneda 20 3 2 2 3" xfId="3970" xr:uid="{40706AC2-F646-485E-BFA7-9115BDD0C525}"/>
    <cellStyle name="Moneda 20 3 2 2 3 2" xfId="9250" xr:uid="{D3682017-B40D-416E-AC42-558ED7B194E6}"/>
    <cellStyle name="Moneda 20 3 2 2 4" xfId="6610" xr:uid="{E6ED9938-9BDF-4D2F-8FFE-F18318440393}"/>
    <cellStyle name="Moneda 20 3 2 3" xfId="1989" xr:uid="{9199AC3E-54E5-42B8-A843-1A3061578D9B}"/>
    <cellStyle name="Moneda 20 3 2 3 2" xfId="4630" xr:uid="{04A6B9A8-4D3E-4AAA-BF99-406FFC158EC1}"/>
    <cellStyle name="Moneda 20 3 2 3 2 2" xfId="9910" xr:uid="{98BA6727-9A63-4999-BAE3-ECBE20A49B34}"/>
    <cellStyle name="Moneda 20 3 2 3 3" xfId="7270" xr:uid="{6CDEC7C7-6FA8-4FF1-B197-428FB7A5D83D}"/>
    <cellStyle name="Moneda 20 3 2 4" xfId="3310" xr:uid="{2A065CDE-3FCB-481F-B997-6EE360AB24DB}"/>
    <cellStyle name="Moneda 20 3 2 4 2" xfId="8590" xr:uid="{ABA492B3-6E07-4A1D-8778-E5C9909F6B39}"/>
    <cellStyle name="Moneda 20 3 2 5" xfId="5950" xr:uid="{7F4945DE-C6B6-4650-BB61-4C17D74AAFF8}"/>
    <cellStyle name="Moneda 20 3 3" xfId="999" xr:uid="{59F5508A-EC67-409D-8F29-44E142B834FF}"/>
    <cellStyle name="Moneda 20 3 3 2" xfId="2320" xr:uid="{C287463A-2764-4554-A6E2-01F86907EF59}"/>
    <cellStyle name="Moneda 20 3 3 2 2" xfId="4961" xr:uid="{DDC5ADF7-D71E-445B-BD10-F0E79893F657}"/>
    <cellStyle name="Moneda 20 3 3 2 2 2" xfId="10241" xr:uid="{D10AAC01-DA11-4E5A-8323-453D1C7D38F4}"/>
    <cellStyle name="Moneda 20 3 3 2 3" xfId="7601" xr:uid="{73F07BCD-D08C-42CB-A240-EE512F0947FE}"/>
    <cellStyle name="Moneda 20 3 3 3" xfId="3641" xr:uid="{0B161EB5-C96E-4BF0-A657-EEE381D72643}"/>
    <cellStyle name="Moneda 20 3 3 3 2" xfId="8921" xr:uid="{7CBA4FE3-84C7-4F23-9173-CCBEFE4E2CD8}"/>
    <cellStyle name="Moneda 20 3 3 4" xfId="6281" xr:uid="{51EF0DD9-4816-406E-BFCE-2B1051E839DE}"/>
    <cellStyle name="Moneda 20 3 4" xfId="1660" xr:uid="{616967B1-3599-4C6B-B300-48507F95A40F}"/>
    <cellStyle name="Moneda 20 3 4 2" xfId="4301" xr:uid="{35E1E4D7-4B5B-4DB9-979F-E26573FB28E9}"/>
    <cellStyle name="Moneda 20 3 4 2 2" xfId="9581" xr:uid="{325BEA6D-2860-4AD2-B732-C5EEC2B80912}"/>
    <cellStyle name="Moneda 20 3 4 3" xfId="6941" xr:uid="{08A11FB9-4EE2-4214-8656-3C7FAAA409B6}"/>
    <cellStyle name="Moneda 20 3 5" xfId="2981" xr:uid="{577094A9-63F9-4744-8D03-B5046C82F92A}"/>
    <cellStyle name="Moneda 20 3 5 2" xfId="8261" xr:uid="{CB90480B-BD7A-428B-9ABA-4114FE41D47B}"/>
    <cellStyle name="Moneda 20 3 6" xfId="5621" xr:uid="{9FDF1199-2E44-477B-83FC-681A936008DA}"/>
    <cellStyle name="Moneda 20 4" xfId="447" xr:uid="{F1B915C4-7CB3-41F6-A2DF-3CCC8F995AF9}"/>
    <cellStyle name="Moneda 20 4 2" xfId="1108" xr:uid="{2D1942C1-CF94-4A33-93D6-6FB322A2508B}"/>
    <cellStyle name="Moneda 20 4 2 2" xfId="2429" xr:uid="{B6492215-78F6-41CF-BEF9-B638FBE9ADC9}"/>
    <cellStyle name="Moneda 20 4 2 2 2" xfId="5070" xr:uid="{533C46BE-0FA9-410F-A192-25AD7D222535}"/>
    <cellStyle name="Moneda 20 4 2 2 2 2" xfId="10350" xr:uid="{3FF882DA-6665-4ADB-91DE-73E05BBBA180}"/>
    <cellStyle name="Moneda 20 4 2 2 3" xfId="7710" xr:uid="{858DBF47-50DB-41F7-957C-E4C4DE470689}"/>
    <cellStyle name="Moneda 20 4 2 3" xfId="3750" xr:uid="{31700E7B-E9CB-4D92-A735-03CCA971C91C}"/>
    <cellStyle name="Moneda 20 4 2 3 2" xfId="9030" xr:uid="{40687777-C1AF-454E-9A44-793EB23511A3}"/>
    <cellStyle name="Moneda 20 4 2 4" xfId="6390" xr:uid="{D97310AC-B5F1-4D24-AE30-4CE457611968}"/>
    <cellStyle name="Moneda 20 4 3" xfId="1769" xr:uid="{08C18769-98F1-44F1-9FE8-A1BB3F47FCDA}"/>
    <cellStyle name="Moneda 20 4 3 2" xfId="4410" xr:uid="{0A853934-7266-499A-B24F-EA2FE1FF4967}"/>
    <cellStyle name="Moneda 20 4 3 2 2" xfId="9690" xr:uid="{B6D079FA-EC1F-44EC-8330-3B48850CB74F}"/>
    <cellStyle name="Moneda 20 4 3 3" xfId="7050" xr:uid="{9BBD82D1-2942-415F-981A-751DC663D66D}"/>
    <cellStyle name="Moneda 20 4 4" xfId="3090" xr:uid="{6B29F653-580D-4A36-BA8F-30FE4090119B}"/>
    <cellStyle name="Moneda 20 4 4 2" xfId="8370" xr:uid="{8D486F4B-DCEE-4AFD-B140-B4C6A81C22F7}"/>
    <cellStyle name="Moneda 20 4 5" xfId="5730" xr:uid="{AF7D15B3-D06F-4448-BF4C-C6DD600E5BB7}"/>
    <cellStyle name="Moneda 20 5" xfId="779" xr:uid="{2B2C320B-5D9B-4D69-955C-9CC2F98B3BCB}"/>
    <cellStyle name="Moneda 20 5 2" xfId="2100" xr:uid="{B3753CC7-F07A-4272-93CD-843E664E16AF}"/>
    <cellStyle name="Moneda 20 5 2 2" xfId="4741" xr:uid="{49EDA406-F961-45D0-B7F7-2B5FC1362A5A}"/>
    <cellStyle name="Moneda 20 5 2 2 2" xfId="10021" xr:uid="{2D40B9DE-E9E6-4569-AB89-9B97FD71D82F}"/>
    <cellStyle name="Moneda 20 5 2 3" xfId="7381" xr:uid="{3ABE3265-3963-459A-B85B-04EAC8443D44}"/>
    <cellStyle name="Moneda 20 5 3" xfId="3421" xr:uid="{B995B131-570D-424A-9826-386377D56C2A}"/>
    <cellStyle name="Moneda 20 5 3 2" xfId="8701" xr:uid="{ED077528-D720-4D9E-A51C-2EF416EFB695}"/>
    <cellStyle name="Moneda 20 5 4" xfId="6061" xr:uid="{D7D76E28-09DE-44A9-B72F-6812D4A2BE2D}"/>
    <cellStyle name="Moneda 20 6" xfId="1440" xr:uid="{352594C0-BD63-4217-A45C-B563F2928350}"/>
    <cellStyle name="Moneda 20 6 2" xfId="4081" xr:uid="{955F7682-052B-46DA-B793-C5B9B6DDA7B0}"/>
    <cellStyle name="Moneda 20 6 2 2" xfId="9361" xr:uid="{840D76EB-EE97-4C3E-8A33-FF58A0088006}"/>
    <cellStyle name="Moneda 20 6 3" xfId="6721" xr:uid="{7BFE1C59-89C2-4C2A-92CE-EBE7C0F2561D}"/>
    <cellStyle name="Moneda 20 7" xfId="2761" xr:uid="{00C213C9-1D9F-4A28-B8EA-AFA15C8FBF18}"/>
    <cellStyle name="Moneda 20 7 2" xfId="8041" xr:uid="{ECCBD64A-DB7B-4078-8163-A66703DC4F48}"/>
    <cellStyle name="Moneda 20 8" xfId="5401" xr:uid="{9BF95431-4BC9-4FBC-8794-16FB4CA009CD}"/>
    <cellStyle name="Moneda 21" xfId="116" xr:uid="{98D8B2BA-3A2C-4F98-9A92-F8CED5558D85}"/>
    <cellStyle name="Moneda 21 2" xfId="227" xr:uid="{971344D6-DAFC-49F6-BE72-87B2E87CC58A}"/>
    <cellStyle name="Moneda 21 2 2" xfId="557" xr:uid="{B7DFD1DB-DBA8-41C1-8CD4-EC2C7B2ABE9B}"/>
    <cellStyle name="Moneda 21 2 2 2" xfId="1217" xr:uid="{FE2FF005-4323-4B3C-84D7-D929BC2F8F46}"/>
    <cellStyle name="Moneda 21 2 2 2 2" xfId="2538" xr:uid="{72CC65A4-55A0-4201-A20C-DB16711A3F8D}"/>
    <cellStyle name="Moneda 21 2 2 2 2 2" xfId="5179" xr:uid="{F90F51C6-2ED1-428E-B3BF-D4F8542F6F6C}"/>
    <cellStyle name="Moneda 21 2 2 2 2 2 2" xfId="10459" xr:uid="{A1CE1374-200F-481B-9A6F-4FC5689F17BE}"/>
    <cellStyle name="Moneda 21 2 2 2 2 3" xfId="7819" xr:uid="{EABBC07F-68F1-40CC-85FD-70233719AAAD}"/>
    <cellStyle name="Moneda 21 2 2 2 3" xfId="3859" xr:uid="{7D21D395-BFB7-4E31-83CD-A75A2352C9DD}"/>
    <cellStyle name="Moneda 21 2 2 2 3 2" xfId="9139" xr:uid="{20C8B0DD-7593-43D1-8081-CD907FA6235C}"/>
    <cellStyle name="Moneda 21 2 2 2 4" xfId="6499" xr:uid="{DFF97C34-A00D-4711-B8A4-99DC691F8C0C}"/>
    <cellStyle name="Moneda 21 2 2 3" xfId="1878" xr:uid="{86AADD45-3B1A-42D8-A24A-794A270DEBA9}"/>
    <cellStyle name="Moneda 21 2 2 3 2" xfId="4519" xr:uid="{485102FD-95D2-4FEC-AAEA-F2498944FB02}"/>
    <cellStyle name="Moneda 21 2 2 3 2 2" xfId="9799" xr:uid="{451D0E3E-E237-452C-9D0B-BAD4CEE60F12}"/>
    <cellStyle name="Moneda 21 2 2 3 3" xfId="7159" xr:uid="{6EE77C47-DD87-40AE-94F6-0EBAE97E1E7D}"/>
    <cellStyle name="Moneda 21 2 2 4" xfId="3199" xr:uid="{2073637B-FC62-4B24-80A9-CD30B24903CC}"/>
    <cellStyle name="Moneda 21 2 2 4 2" xfId="8479" xr:uid="{CA31E487-574F-4A3A-B3D2-E594AF4973AE}"/>
    <cellStyle name="Moneda 21 2 2 5" xfId="5839" xr:uid="{280235B7-8293-495F-B6FE-965A655C7051}"/>
    <cellStyle name="Moneda 21 2 3" xfId="888" xr:uid="{66DEA0D5-1DA9-4DA2-B062-556C172B9EBC}"/>
    <cellStyle name="Moneda 21 2 3 2" xfId="2209" xr:uid="{656452F0-3036-488C-810F-07BCB3749A8B}"/>
    <cellStyle name="Moneda 21 2 3 2 2" xfId="4850" xr:uid="{6D4BB2BE-DD5A-4257-8F97-1B791A6CEFE6}"/>
    <cellStyle name="Moneda 21 2 3 2 2 2" xfId="10130" xr:uid="{12BDE57B-8BFE-4880-80A8-56063EA52465}"/>
    <cellStyle name="Moneda 21 2 3 2 3" xfId="7490" xr:uid="{1977DDD1-A21E-468B-9075-7DCFCAB11E1A}"/>
    <cellStyle name="Moneda 21 2 3 3" xfId="3530" xr:uid="{672F6B41-A043-4B3C-9845-1DF998CE43A6}"/>
    <cellStyle name="Moneda 21 2 3 3 2" xfId="8810" xr:uid="{93924AE7-DC77-495F-8B7D-81B2CCB9ACD6}"/>
    <cellStyle name="Moneda 21 2 3 4" xfId="6170" xr:uid="{C475DE5E-6319-425C-9B55-E314B15CE483}"/>
    <cellStyle name="Moneda 21 2 4" xfId="1549" xr:uid="{77358B33-4341-4B80-AD72-05091A9458AD}"/>
    <cellStyle name="Moneda 21 2 4 2" xfId="4190" xr:uid="{4B69C708-DFCF-4DFA-9BD1-E2F2244DB0AF}"/>
    <cellStyle name="Moneda 21 2 4 2 2" xfId="9470" xr:uid="{B95BAC6E-54D1-4578-B0E5-3F20ED874E7C}"/>
    <cellStyle name="Moneda 21 2 4 3" xfId="6830" xr:uid="{71CD9FAD-22B3-455E-B5F5-5BA7CAAD1BEA}"/>
    <cellStyle name="Moneda 21 2 5" xfId="2870" xr:uid="{9FFF2743-750F-48CA-9FD9-AD9DD6B7FEDE}"/>
    <cellStyle name="Moneda 21 2 5 2" xfId="8150" xr:uid="{6F691FFB-5B5F-4079-A077-F8A879CD284B}"/>
    <cellStyle name="Moneda 21 2 6" xfId="5510" xr:uid="{F26C5BF3-1759-45BD-8DBC-4D02A4D2814D}"/>
    <cellStyle name="Moneda 21 3" xfId="337" xr:uid="{A36EE5A5-F0F2-4194-8F12-43DA61830691}"/>
    <cellStyle name="Moneda 21 3 2" xfId="667" xr:uid="{4496CD49-F742-4562-8E3B-A394E597D7A0}"/>
    <cellStyle name="Moneda 21 3 2 2" xfId="1327" xr:uid="{52C34C2E-FB66-49D1-8D67-29B2DECF691E}"/>
    <cellStyle name="Moneda 21 3 2 2 2" xfId="2648" xr:uid="{B99FF813-09EC-4E66-8C76-613C06227B74}"/>
    <cellStyle name="Moneda 21 3 2 2 2 2" xfId="5289" xr:uid="{366DFADC-BCE0-402A-982D-354B82CD7CC7}"/>
    <cellStyle name="Moneda 21 3 2 2 2 2 2" xfId="10569" xr:uid="{B4349BDF-F1B3-483C-9632-FD5D70F118E0}"/>
    <cellStyle name="Moneda 21 3 2 2 2 3" xfId="7929" xr:uid="{8DF4A251-3708-403A-92F2-DD0442C5A5AB}"/>
    <cellStyle name="Moneda 21 3 2 2 3" xfId="3969" xr:uid="{0990FAE8-465D-49F8-B3CD-6EE9F5A70122}"/>
    <cellStyle name="Moneda 21 3 2 2 3 2" xfId="9249" xr:uid="{53610E87-2ADD-495A-8397-D539901E3F5E}"/>
    <cellStyle name="Moneda 21 3 2 2 4" xfId="6609" xr:uid="{25C9AC8C-26AB-4031-A779-39B2041DC1D2}"/>
    <cellStyle name="Moneda 21 3 2 3" xfId="1988" xr:uid="{4AFC64B5-B311-4613-9A24-63668298CD33}"/>
    <cellStyle name="Moneda 21 3 2 3 2" xfId="4629" xr:uid="{669AAC09-A698-46D0-B01C-49E0997648BD}"/>
    <cellStyle name="Moneda 21 3 2 3 2 2" xfId="9909" xr:uid="{33E4C863-B1BE-4146-90BD-77949FF2DA0E}"/>
    <cellStyle name="Moneda 21 3 2 3 3" xfId="7269" xr:uid="{77662970-AB35-493C-A42C-F0633AC57C32}"/>
    <cellStyle name="Moneda 21 3 2 4" xfId="3309" xr:uid="{CAB83DB6-F338-46DD-BBED-88599B500DE1}"/>
    <cellStyle name="Moneda 21 3 2 4 2" xfId="8589" xr:uid="{DFAD5232-6877-42D1-981B-FAE25FE0E77A}"/>
    <cellStyle name="Moneda 21 3 2 5" xfId="5949" xr:uid="{E99E8CDA-DCAA-44C8-B3A9-7E4C8B86221A}"/>
    <cellStyle name="Moneda 21 3 3" xfId="998" xr:uid="{4114B405-E8AE-4C02-9E06-E49C848CF823}"/>
    <cellStyle name="Moneda 21 3 3 2" xfId="2319" xr:uid="{B5F67524-6306-411D-AEE0-EC376F075685}"/>
    <cellStyle name="Moneda 21 3 3 2 2" xfId="4960" xr:uid="{0C83219F-EFFB-4997-9027-C4C3384BFC83}"/>
    <cellStyle name="Moneda 21 3 3 2 2 2" xfId="10240" xr:uid="{3A99048A-B14B-4CE1-A960-A1FC7D0F1C6F}"/>
    <cellStyle name="Moneda 21 3 3 2 3" xfId="7600" xr:uid="{6EDE49F3-4099-4163-95CE-89090A69B78A}"/>
    <cellStyle name="Moneda 21 3 3 3" xfId="3640" xr:uid="{A35BCA7A-CDB0-4332-BFBE-638E3D40F412}"/>
    <cellStyle name="Moneda 21 3 3 3 2" xfId="8920" xr:uid="{CFA09F56-7E2B-4DBF-949B-164F95C61150}"/>
    <cellStyle name="Moneda 21 3 3 4" xfId="6280" xr:uid="{1982E8B0-CB07-4455-90F3-AAFF4255F8AF}"/>
    <cellStyle name="Moneda 21 3 4" xfId="1659" xr:uid="{2C504A74-8D0E-448F-9135-110BD19BFBB5}"/>
    <cellStyle name="Moneda 21 3 4 2" xfId="4300" xr:uid="{E497EFA0-5890-4CE3-96FC-44CDFED171D9}"/>
    <cellStyle name="Moneda 21 3 4 2 2" xfId="9580" xr:uid="{EFC90DBA-50E9-4B8C-BEF7-F8EF6C44BD53}"/>
    <cellStyle name="Moneda 21 3 4 3" xfId="6940" xr:uid="{9D904A64-0876-4EEE-8E09-FBC68B10EF3D}"/>
    <cellStyle name="Moneda 21 3 5" xfId="2980" xr:uid="{260C4889-18B6-438F-8A84-E2706E1AD5A8}"/>
    <cellStyle name="Moneda 21 3 5 2" xfId="8260" xr:uid="{74C62184-DA2A-40E9-9438-7D62AF91C34D}"/>
    <cellStyle name="Moneda 21 3 6" xfId="5620" xr:uid="{FC032194-4713-4879-830B-4C153199D342}"/>
    <cellStyle name="Moneda 21 4" xfId="446" xr:uid="{C353902E-A5D4-46D9-BE72-37FA2B6E7AB0}"/>
    <cellStyle name="Moneda 21 4 2" xfId="1107" xr:uid="{1C97920B-E469-4D84-B8F6-81B80DE0597A}"/>
    <cellStyle name="Moneda 21 4 2 2" xfId="2428" xr:uid="{8D2CB117-1C6D-478C-ACC6-9844D740EE34}"/>
    <cellStyle name="Moneda 21 4 2 2 2" xfId="5069" xr:uid="{828614A5-4A46-4CB6-8AE8-B48852B9A8AB}"/>
    <cellStyle name="Moneda 21 4 2 2 2 2" xfId="10349" xr:uid="{579E7855-A091-490F-BC19-6848A920718F}"/>
    <cellStyle name="Moneda 21 4 2 2 3" xfId="7709" xr:uid="{D854FB3E-AD15-4B3E-97D5-EAB1EA8C6BB5}"/>
    <cellStyle name="Moneda 21 4 2 3" xfId="3749" xr:uid="{171FBFF3-9C84-4F4E-8C0B-A0AEB1EDB310}"/>
    <cellStyle name="Moneda 21 4 2 3 2" xfId="9029" xr:uid="{4FF8603F-C160-48A7-90B8-A20A10F13E40}"/>
    <cellStyle name="Moneda 21 4 2 4" xfId="6389" xr:uid="{048AA1EC-28B3-4DA5-ADF3-0F38BA36AB48}"/>
    <cellStyle name="Moneda 21 4 3" xfId="1768" xr:uid="{6524BD53-3D97-40DF-8DEE-70BA30018F7B}"/>
    <cellStyle name="Moneda 21 4 3 2" xfId="4409" xr:uid="{599A5AFB-4923-41DD-86D3-0A76AF8E453F}"/>
    <cellStyle name="Moneda 21 4 3 2 2" xfId="9689" xr:uid="{2FC42D63-D429-43F4-8251-50FB0686BDB5}"/>
    <cellStyle name="Moneda 21 4 3 3" xfId="7049" xr:uid="{D4CFC418-5258-4FB3-B2F0-025D907B01FC}"/>
    <cellStyle name="Moneda 21 4 4" xfId="3089" xr:uid="{2FB5E9AF-45A6-4BBA-B2E1-479C24C89F2C}"/>
    <cellStyle name="Moneda 21 4 4 2" xfId="8369" xr:uid="{344F3AA8-5246-4E31-93E7-AD268C1EB444}"/>
    <cellStyle name="Moneda 21 4 5" xfId="5729" xr:uid="{43A33A17-4536-446E-9E49-6A4A20FB579A}"/>
    <cellStyle name="Moneda 21 5" xfId="778" xr:uid="{4964881C-28B6-4D33-84EA-D99EFFD5A8CA}"/>
    <cellStyle name="Moneda 21 5 2" xfId="2099" xr:uid="{C6E04A4B-BBBE-411C-87AE-41543B19718A}"/>
    <cellStyle name="Moneda 21 5 2 2" xfId="4740" xr:uid="{DB07EC11-5744-4767-97BB-1DCEB4E54652}"/>
    <cellStyle name="Moneda 21 5 2 2 2" xfId="10020" xr:uid="{3651D70D-8930-4F85-B26F-56EC930AA919}"/>
    <cellStyle name="Moneda 21 5 2 3" xfId="7380" xr:uid="{4C24DD5E-7D80-4337-BF55-00AE6A2A6269}"/>
    <cellStyle name="Moneda 21 5 3" xfId="3420" xr:uid="{5736B715-BBC3-4B53-A86F-2831B6AAE084}"/>
    <cellStyle name="Moneda 21 5 3 2" xfId="8700" xr:uid="{D46CD96E-37AC-445E-9B42-634354642081}"/>
    <cellStyle name="Moneda 21 5 4" xfId="6060" xr:uid="{75D90CB2-A3E6-496B-A397-63207E081E77}"/>
    <cellStyle name="Moneda 21 6" xfId="1439" xr:uid="{FBD88E16-9483-440A-8D2A-4C360A6910A3}"/>
    <cellStyle name="Moneda 21 6 2" xfId="4080" xr:uid="{7DB320C2-764B-462C-921A-E3D77A863052}"/>
    <cellStyle name="Moneda 21 6 2 2" xfId="9360" xr:uid="{2DD91A19-7F9A-4B7E-B836-80A5929C6AC7}"/>
    <cellStyle name="Moneda 21 6 3" xfId="6720" xr:uid="{35A4E99D-00E7-46C0-B3F2-0EDA4CD4C045}"/>
    <cellStyle name="Moneda 21 7" xfId="2760" xr:uid="{FFA9C196-D3C2-4D2F-93E4-BB081BD9894E}"/>
    <cellStyle name="Moneda 21 7 2" xfId="8040" xr:uid="{669C8D0A-6EDE-4B0E-AA92-51B7B1CEC1D6}"/>
    <cellStyle name="Moneda 21 8" xfId="5400" xr:uid="{BF6C9951-AA46-4F12-B91D-2F14C001E4CD}"/>
    <cellStyle name="Moneda 22" xfId="119" xr:uid="{5132951D-CDA9-4257-BFE7-56DDA5FD08DA}"/>
    <cellStyle name="Moneda 22 2" xfId="449" xr:uid="{12F33051-0168-4DE8-AACD-CF3107734722}"/>
    <cellStyle name="Moneda 22 2 2" xfId="1109" xr:uid="{9E2475FB-FA13-42EF-AE4C-6B7BD9254B7A}"/>
    <cellStyle name="Moneda 22 2 2 2" xfId="2430" xr:uid="{3D4A0F70-D167-4F87-BF50-F5F65C981BAA}"/>
    <cellStyle name="Moneda 22 2 2 2 2" xfId="5071" xr:uid="{4568E106-0530-4134-A58B-18C9AAD8D55A}"/>
    <cellStyle name="Moneda 22 2 2 2 2 2" xfId="10351" xr:uid="{820E2F66-1C73-488C-8B98-41D2E356C641}"/>
    <cellStyle name="Moneda 22 2 2 2 3" xfId="7711" xr:uid="{24F5DC61-2AE7-4DCA-B787-FC8C959CA6DA}"/>
    <cellStyle name="Moneda 22 2 2 3" xfId="3751" xr:uid="{FCE57379-AB0C-4DA1-9B20-B238D54982A2}"/>
    <cellStyle name="Moneda 22 2 2 3 2" xfId="9031" xr:uid="{6370AB69-E3EB-49BE-A759-7EF2C8A82068}"/>
    <cellStyle name="Moneda 22 2 2 4" xfId="6391" xr:uid="{CAD94F99-852A-4B9E-8E82-45DCF158E2AA}"/>
    <cellStyle name="Moneda 22 2 3" xfId="1770" xr:uid="{0357E67C-90AD-4733-A4D9-FB39B39AC5B5}"/>
    <cellStyle name="Moneda 22 2 3 2" xfId="4411" xr:uid="{E69C76B1-6FA9-4A5C-83CC-213DBFE55C61}"/>
    <cellStyle name="Moneda 22 2 3 2 2" xfId="9691" xr:uid="{16935C8F-5662-41FA-A69B-4610005170E0}"/>
    <cellStyle name="Moneda 22 2 3 3" xfId="7051" xr:uid="{6C523DA5-7E13-4278-AD63-41E1530B5B5F}"/>
    <cellStyle name="Moneda 22 2 4" xfId="3091" xr:uid="{7A6D5148-542C-4D77-B567-C3188CDD51B6}"/>
    <cellStyle name="Moneda 22 2 4 2" xfId="8371" xr:uid="{3B29F9B9-60A4-4546-BD89-F070B2B54CFF}"/>
    <cellStyle name="Moneda 22 2 5" xfId="5731" xr:uid="{309ADF0E-DFC8-4EE3-9CCB-861766D8FA24}"/>
    <cellStyle name="Moneda 22 3" xfId="780" xr:uid="{0F679CA0-BD2D-4160-B309-313AFFFE319F}"/>
    <cellStyle name="Moneda 22 3 2" xfId="2101" xr:uid="{27632D75-83EC-422F-B322-31E3C93AC2A0}"/>
    <cellStyle name="Moneda 22 3 2 2" xfId="4742" xr:uid="{6D8A8F3B-7947-45CC-B49A-3A2C758A5409}"/>
    <cellStyle name="Moneda 22 3 2 2 2" xfId="10022" xr:uid="{70FFF555-6492-402E-B6B8-99DA6B2F429A}"/>
    <cellStyle name="Moneda 22 3 2 3" xfId="7382" xr:uid="{E0ED66CC-A4C8-42FF-AD10-1C33E8A42794}"/>
    <cellStyle name="Moneda 22 3 3" xfId="3422" xr:uid="{2000C9E8-DD42-4188-AE0B-F1650B9427A3}"/>
    <cellStyle name="Moneda 22 3 3 2" xfId="8702" xr:uid="{8187C7A3-6969-4B6C-A27F-41B15F4C3AE0}"/>
    <cellStyle name="Moneda 22 3 4" xfId="6062" xr:uid="{CC29C1F9-4D1D-41F8-8E33-6464FEF1F55A}"/>
    <cellStyle name="Moneda 22 4" xfId="1441" xr:uid="{79E0A493-D538-4590-8086-E4A1946BDE99}"/>
    <cellStyle name="Moneda 22 4 2" xfId="4082" xr:uid="{55AC19C9-F058-47F3-AF9D-CD0EE9B1B0D7}"/>
    <cellStyle name="Moneda 22 4 2 2" xfId="9362" xr:uid="{98420571-5A39-4E00-9812-E306DE576567}"/>
    <cellStyle name="Moneda 22 4 3" xfId="6722" xr:uid="{7D76A32F-4042-4BA5-8E46-8DBF4B5F4681}"/>
    <cellStyle name="Moneda 22 5" xfId="2762" xr:uid="{13A545F2-488C-4BDE-998C-AAE90C6EC0C4}"/>
    <cellStyle name="Moneda 22 5 2" xfId="8042" xr:uid="{BB9E7B48-3CC1-45C9-AD33-627E6C789639}"/>
    <cellStyle name="Moneda 22 6" xfId="5402" xr:uid="{CB6C3A38-1B8F-4CF1-B060-8BE4B9C9296A}"/>
    <cellStyle name="Moneda 23" xfId="120" xr:uid="{599B6656-B9D3-4684-AC87-26294E4087EF}"/>
    <cellStyle name="Moneda 23 2" xfId="450" xr:uid="{B1199761-F842-4570-A8B4-264A4EAF2377}"/>
    <cellStyle name="Moneda 23 2 2" xfId="1110" xr:uid="{CD8BC202-FAB2-4651-B571-640910071294}"/>
    <cellStyle name="Moneda 23 2 2 2" xfId="2431" xr:uid="{873ADE07-F987-40F0-AC6E-3F31E6D12F9D}"/>
    <cellStyle name="Moneda 23 2 2 2 2" xfId="5072" xr:uid="{D73F8FAF-1F2D-4D63-8918-9C1EE07F43EC}"/>
    <cellStyle name="Moneda 23 2 2 2 2 2" xfId="10352" xr:uid="{CD445FCC-54C1-4D31-8195-2EFA552172FF}"/>
    <cellStyle name="Moneda 23 2 2 2 3" xfId="7712" xr:uid="{B316E6E8-5B1F-4B09-877D-1F5297F97E76}"/>
    <cellStyle name="Moneda 23 2 2 3" xfId="3752" xr:uid="{F8D1BE12-8C1B-455A-BD6C-3C951800A141}"/>
    <cellStyle name="Moneda 23 2 2 3 2" xfId="9032" xr:uid="{1CF2F25D-16EC-4C98-9BC2-0C6AB7DFA41F}"/>
    <cellStyle name="Moneda 23 2 2 4" xfId="6392" xr:uid="{C4A8DDF6-A398-4D08-95CA-C0D53D7C96DE}"/>
    <cellStyle name="Moneda 23 2 3" xfId="1771" xr:uid="{CCD449F8-4968-4CD1-9180-01362AC265FF}"/>
    <cellStyle name="Moneda 23 2 3 2" xfId="4412" xr:uid="{B2210586-0C26-4976-A66E-F67436AD2A47}"/>
    <cellStyle name="Moneda 23 2 3 2 2" xfId="9692" xr:uid="{FD46DC3D-7F7F-4D31-A5D9-BB9A481189E8}"/>
    <cellStyle name="Moneda 23 2 3 3" xfId="7052" xr:uid="{98BF697B-B165-479D-9AF4-167CDA8536AA}"/>
    <cellStyle name="Moneda 23 2 4" xfId="3092" xr:uid="{0DC85239-1F8D-48A3-A892-28196CDDC64B}"/>
    <cellStyle name="Moneda 23 2 4 2" xfId="8372" xr:uid="{3D37AF52-256A-48D1-BCBF-BD452FB2AA99}"/>
    <cellStyle name="Moneda 23 2 5" xfId="5732" xr:uid="{F1A64F93-8B56-46D1-B73A-62C2CAA40CD3}"/>
    <cellStyle name="Moneda 23 3" xfId="781" xr:uid="{515EC576-DAA9-4977-9267-9FC2A468D0B6}"/>
    <cellStyle name="Moneda 23 3 2" xfId="2102" xr:uid="{FECA62C1-D4C6-475E-88F1-7D044DCE4B94}"/>
    <cellStyle name="Moneda 23 3 2 2" xfId="4743" xr:uid="{D09BE859-D150-4B90-9B91-47D87D51FE19}"/>
    <cellStyle name="Moneda 23 3 2 2 2" xfId="10023" xr:uid="{C77E86CE-BB0C-4083-A642-710837D2F2C9}"/>
    <cellStyle name="Moneda 23 3 2 3" xfId="7383" xr:uid="{7736BED4-E839-4245-9805-EB45DA5FEAE5}"/>
    <cellStyle name="Moneda 23 3 3" xfId="3423" xr:uid="{00FAA99B-155C-49DD-885A-041C430EFD68}"/>
    <cellStyle name="Moneda 23 3 3 2" xfId="8703" xr:uid="{33FE76FA-99C0-4E9A-B853-CA05F0AE2F86}"/>
    <cellStyle name="Moneda 23 3 4" xfId="6063" xr:uid="{FC71A18C-4ABD-41AE-A0A0-0623968D89C4}"/>
    <cellStyle name="Moneda 23 4" xfId="1442" xr:uid="{533C9D1C-8528-48A4-8DCE-CF9B21DD56EF}"/>
    <cellStyle name="Moneda 23 4 2" xfId="4083" xr:uid="{2BA7B9C7-353B-4FF6-831F-93F7D084C332}"/>
    <cellStyle name="Moneda 23 4 2 2" xfId="9363" xr:uid="{A284D3EE-73CE-4F74-A48F-0E20AFE9FD90}"/>
    <cellStyle name="Moneda 23 4 3" xfId="6723" xr:uid="{C9000F0F-C889-49A6-A462-A23D43FCC430}"/>
    <cellStyle name="Moneda 23 5" xfId="2763" xr:uid="{96147E3A-129D-4843-85A4-7719358B95BC}"/>
    <cellStyle name="Moneda 23 5 2" xfId="8043" xr:uid="{E5C961A1-2E58-47F4-A54E-739835D0FBE1}"/>
    <cellStyle name="Moneda 23 6" xfId="5403" xr:uid="{57F95FD3-506F-42C5-AADC-53B881E8196D}"/>
    <cellStyle name="Moneda 24" xfId="229" xr:uid="{B3CA792A-DEB5-4548-9D1E-C8895CBFF48B}"/>
    <cellStyle name="Moneda 24 2" xfId="559" xr:uid="{ADFD0F71-C459-4D93-8AB9-4A0DC6FB2D1C}"/>
    <cellStyle name="Moneda 24 2 2" xfId="1219" xr:uid="{41617B91-AC92-45ED-ADC0-0AD3EE735292}"/>
    <cellStyle name="Moneda 24 2 2 2" xfId="2540" xr:uid="{1A0C309F-4C62-4973-BC64-5942EEB3E225}"/>
    <cellStyle name="Moneda 24 2 2 2 2" xfId="5181" xr:uid="{5D0FD1F2-3059-4C70-84B9-C0746712CB84}"/>
    <cellStyle name="Moneda 24 2 2 2 2 2" xfId="10461" xr:uid="{357B4F45-7CB9-4C26-8471-86A6DBA7D5A7}"/>
    <cellStyle name="Moneda 24 2 2 2 3" xfId="7821" xr:uid="{6A8F32CA-700A-4BA1-934E-849573C75E70}"/>
    <cellStyle name="Moneda 24 2 2 3" xfId="3861" xr:uid="{7502BD93-5B9B-4BB5-8B11-E91CF34EC258}"/>
    <cellStyle name="Moneda 24 2 2 3 2" xfId="9141" xr:uid="{9EA55750-B136-45D3-934E-2F3B58C06DF5}"/>
    <cellStyle name="Moneda 24 2 2 4" xfId="6501" xr:uid="{C2EF223B-D056-4B0A-8423-104DFE7DC050}"/>
    <cellStyle name="Moneda 24 2 3" xfId="1880" xr:uid="{778A431D-BC36-467A-A931-587A6FB358CA}"/>
    <cellStyle name="Moneda 24 2 3 2" xfId="4521" xr:uid="{1B90F798-9F7C-44D1-91A8-C5082ED2AFDF}"/>
    <cellStyle name="Moneda 24 2 3 2 2" xfId="9801" xr:uid="{07E5FBB2-8B2F-4959-AF41-485EBB41F529}"/>
    <cellStyle name="Moneda 24 2 3 3" xfId="7161" xr:uid="{8BDC9CDC-6C1D-4E76-BE44-A6D0B1B1C3DD}"/>
    <cellStyle name="Moneda 24 2 4" xfId="3201" xr:uid="{A19B9872-FC1D-4347-8C56-5CF5A6D88444}"/>
    <cellStyle name="Moneda 24 2 4 2" xfId="8481" xr:uid="{52668919-E8D8-42C7-8EF5-1778D21DF0D5}"/>
    <cellStyle name="Moneda 24 2 5" xfId="5841" xr:uid="{C1D96EB7-FED8-44A1-8647-108AF6966462}"/>
    <cellStyle name="Moneda 24 3" xfId="890" xr:uid="{16815124-ED55-4C2A-B03E-DED086219557}"/>
    <cellStyle name="Moneda 24 3 2" xfId="2211" xr:uid="{8933E55E-0AA0-413E-8597-5168D653F906}"/>
    <cellStyle name="Moneda 24 3 2 2" xfId="4852" xr:uid="{FA214754-3D9E-49ED-A021-ADD9C03788BE}"/>
    <cellStyle name="Moneda 24 3 2 2 2" xfId="10132" xr:uid="{4EDDC440-6870-4313-8921-D7045E697444}"/>
    <cellStyle name="Moneda 24 3 2 3" xfId="7492" xr:uid="{E54BD8AC-CA50-4C1B-B409-B2171603B620}"/>
    <cellStyle name="Moneda 24 3 3" xfId="3532" xr:uid="{420F4B4A-A138-4414-8C8B-25DD6E83003D}"/>
    <cellStyle name="Moneda 24 3 3 2" xfId="8812" xr:uid="{BD3BF746-D31E-409C-A025-0BF013925414}"/>
    <cellStyle name="Moneda 24 3 4" xfId="6172" xr:uid="{C4D89F4C-F71C-442E-9DCE-B07A7DCFF0E7}"/>
    <cellStyle name="Moneda 24 4" xfId="1551" xr:uid="{154B198B-C4E4-441B-B034-B2129EA05FD1}"/>
    <cellStyle name="Moneda 24 4 2" xfId="4192" xr:uid="{D6F81761-4578-41E7-A2D0-83C87F9BCF94}"/>
    <cellStyle name="Moneda 24 4 2 2" xfId="9472" xr:uid="{D50A2E18-9B4F-4D5E-AD88-73AC422E58DC}"/>
    <cellStyle name="Moneda 24 4 3" xfId="6832" xr:uid="{0436912B-E902-4C72-B280-40B2E1B9F1B9}"/>
    <cellStyle name="Moneda 24 5" xfId="2872" xr:uid="{88A0C175-6F31-4759-B2C6-BECAA98045E6}"/>
    <cellStyle name="Moneda 24 5 2" xfId="8152" xr:uid="{E9AD3860-254A-425B-B8FF-E569CD65706C}"/>
    <cellStyle name="Moneda 24 6" xfId="5512" xr:uid="{5BD540D0-08D7-4368-BB50-C04E2DB04900}"/>
    <cellStyle name="Moneda 25" xfId="231" xr:uid="{7520AA73-885C-41C2-B371-7C65D6ECCFB6}"/>
    <cellStyle name="Moneda 25 2" xfId="561" xr:uid="{92D55762-19EE-485C-9E3D-5259A2DF3CA9}"/>
    <cellStyle name="Moneda 25 2 2" xfId="1221" xr:uid="{BBFD2E21-2A04-4BCE-B4E4-6B44AA15662E}"/>
    <cellStyle name="Moneda 25 2 2 2" xfId="2542" xr:uid="{3BA4767A-8D87-4890-A390-FC600595FDF8}"/>
    <cellStyle name="Moneda 25 2 2 2 2" xfId="5183" xr:uid="{D45CA4CA-4A77-443B-BEA0-7277A1A96175}"/>
    <cellStyle name="Moneda 25 2 2 2 2 2" xfId="10463" xr:uid="{1D524903-6E56-4985-859B-F784853F3FE1}"/>
    <cellStyle name="Moneda 25 2 2 2 3" xfId="7823" xr:uid="{E0447C04-A9F0-4717-8F08-54C13C8AA2F3}"/>
    <cellStyle name="Moneda 25 2 2 3" xfId="3863" xr:uid="{8C98CBA0-8B73-4A2A-A86A-E55845E92884}"/>
    <cellStyle name="Moneda 25 2 2 3 2" xfId="9143" xr:uid="{94B600C8-FAAD-4B1E-A529-301620A219DC}"/>
    <cellStyle name="Moneda 25 2 2 4" xfId="6503" xr:uid="{39DA6DEC-A388-4194-9ED4-97B63FCF0A25}"/>
    <cellStyle name="Moneda 25 2 3" xfId="1882" xr:uid="{5EE0B3E1-3BDE-48AC-ADED-087EEF942D48}"/>
    <cellStyle name="Moneda 25 2 3 2" xfId="4523" xr:uid="{067DC775-246A-404C-AFF8-748E08BD89F8}"/>
    <cellStyle name="Moneda 25 2 3 2 2" xfId="9803" xr:uid="{20FC3122-167E-46F6-80B0-D667A145FA4B}"/>
    <cellStyle name="Moneda 25 2 3 3" xfId="7163" xr:uid="{62D8D69D-FC04-4785-B208-02B96063F416}"/>
    <cellStyle name="Moneda 25 2 4" xfId="3203" xr:uid="{5B6AABD8-2E17-46F9-84BA-7FE04AF3628C}"/>
    <cellStyle name="Moneda 25 2 4 2" xfId="8483" xr:uid="{8F8D0A94-77C3-495A-BC9F-7432F818ADDC}"/>
    <cellStyle name="Moneda 25 2 5" xfId="5843" xr:uid="{6F464B11-1716-4ED7-B082-4EF48B79486F}"/>
    <cellStyle name="Moneda 25 3" xfId="892" xr:uid="{ADABD6A4-0F54-4E30-BC6C-0527EA6DED60}"/>
    <cellStyle name="Moneda 25 3 2" xfId="2213" xr:uid="{43C0BA54-6BB0-4BFD-BE6D-40F7C8560550}"/>
    <cellStyle name="Moneda 25 3 2 2" xfId="4854" xr:uid="{4178984E-FFA0-46A4-B866-9840CE2EC831}"/>
    <cellStyle name="Moneda 25 3 2 2 2" xfId="10134" xr:uid="{64E3B621-03CE-461D-921E-286EFB0EFF1D}"/>
    <cellStyle name="Moneda 25 3 2 3" xfId="7494" xr:uid="{C999F553-5416-4777-BA98-440D3A029F84}"/>
    <cellStyle name="Moneda 25 3 3" xfId="3534" xr:uid="{D82B26E8-A367-4874-A032-9817502B1B34}"/>
    <cellStyle name="Moneda 25 3 3 2" xfId="8814" xr:uid="{C085B042-38E7-42BD-B98C-8EEC3598DBB3}"/>
    <cellStyle name="Moneda 25 3 4" xfId="6174" xr:uid="{9E27B7CB-5639-4514-B4E9-2C66EF54BCC9}"/>
    <cellStyle name="Moneda 25 4" xfId="1553" xr:uid="{C5F26384-8AED-4394-B778-497961FBD27A}"/>
    <cellStyle name="Moneda 25 4 2" xfId="4194" xr:uid="{E4E4BD34-2D87-4A78-B71E-40274F2E883C}"/>
    <cellStyle name="Moneda 25 4 2 2" xfId="9474" xr:uid="{35077DA6-301A-4044-850E-199BD5DAD729}"/>
    <cellStyle name="Moneda 25 4 3" xfId="6834" xr:uid="{912E70A6-7698-489C-8238-E227C0F3C386}"/>
    <cellStyle name="Moneda 25 5" xfId="2874" xr:uid="{90C58CCB-E937-4BCF-A788-7E6CEEBBC3F4}"/>
    <cellStyle name="Moneda 25 5 2" xfId="8154" xr:uid="{79606E68-9512-48EF-8F4C-8A037DDE8D6E}"/>
    <cellStyle name="Moneda 25 6" xfId="5514" xr:uid="{E3208957-FE37-4F0B-A94A-84F674E0090C}"/>
    <cellStyle name="Moneda 26" xfId="339" xr:uid="{5076BC63-04F2-42D1-9CC1-30DEDCB0059B}"/>
    <cellStyle name="Moneda 26 2" xfId="1000" xr:uid="{C88CE8F0-99DD-42E7-B61B-3F41877A9D79}"/>
    <cellStyle name="Moneda 26 2 2" xfId="2321" xr:uid="{F5AA9C26-4263-4323-84DB-E06CD24B11FF}"/>
    <cellStyle name="Moneda 26 2 2 2" xfId="4962" xr:uid="{92D621FF-488F-43A1-A8BE-2337817A8EE8}"/>
    <cellStyle name="Moneda 26 2 2 2 2" xfId="10242" xr:uid="{4B9078AF-3B03-4ED8-B520-1E7705FE2FEF}"/>
    <cellStyle name="Moneda 26 2 2 3" xfId="7602" xr:uid="{9634130C-62AA-416E-B901-A3F13A13C083}"/>
    <cellStyle name="Moneda 26 2 3" xfId="3642" xr:uid="{9E3C9E63-E902-4CD9-A79A-9DBECE0F4223}"/>
    <cellStyle name="Moneda 26 2 3 2" xfId="8922" xr:uid="{516EDA8E-B125-41E0-BB89-36C8DC5152D8}"/>
    <cellStyle name="Moneda 26 2 4" xfId="6282" xr:uid="{D51B42B5-884A-4EA9-A395-5F5CC6AD688F}"/>
    <cellStyle name="Moneda 26 3" xfId="1661" xr:uid="{31C500AA-9F0C-4290-B85B-99FBE30034F5}"/>
    <cellStyle name="Moneda 26 3 2" xfId="4302" xr:uid="{0F306FE6-1560-45B6-A29F-CE05923C6421}"/>
    <cellStyle name="Moneda 26 3 2 2" xfId="9582" xr:uid="{DC391790-DBF6-4B20-BFF8-E635E46850DA}"/>
    <cellStyle name="Moneda 26 3 3" xfId="6942" xr:uid="{49E1011A-DD5C-45EC-AC09-926E49667F6A}"/>
    <cellStyle name="Moneda 26 4" xfId="2982" xr:uid="{6865C337-96BA-4110-B61E-5752E8C7DAB5}"/>
    <cellStyle name="Moneda 26 4 2" xfId="8262" xr:uid="{F6381933-B28A-4EF0-B376-9BBFC4935DC9}"/>
    <cellStyle name="Moneda 26 5" xfId="5622" xr:uid="{820A8CD0-19A3-4F59-BA80-9620CEDFDF3F}"/>
    <cellStyle name="Moneda 27" xfId="669" xr:uid="{722A45C6-42CC-4A94-B278-272A78D1F7DB}"/>
    <cellStyle name="Moneda 27 2" xfId="1329" xr:uid="{87ADD1A2-056E-4A3B-8F63-B234F144D9CD}"/>
    <cellStyle name="Moneda 27 2 2" xfId="2650" xr:uid="{71EB9246-FD69-4EA7-BDCB-ED4D0DF7C00E}"/>
    <cellStyle name="Moneda 27 2 2 2" xfId="5291" xr:uid="{155B3430-45C1-4007-968F-77231907FC9D}"/>
    <cellStyle name="Moneda 27 2 2 2 2" xfId="10571" xr:uid="{7F9E074E-999F-47C9-AD8A-D204E876795E}"/>
    <cellStyle name="Moneda 27 2 2 3" xfId="7931" xr:uid="{FD2846CE-A7E4-4439-B3BC-5687BA07266C}"/>
    <cellStyle name="Moneda 27 2 3" xfId="3971" xr:uid="{F91F80EC-6053-426F-B370-96B4B1E0C127}"/>
    <cellStyle name="Moneda 27 2 3 2" xfId="9251" xr:uid="{184BE2C5-5257-49B9-A5F1-A907AA49EECD}"/>
    <cellStyle name="Moneda 27 2 4" xfId="6611" xr:uid="{7D206F3C-754A-45EC-8892-3246EAB7B001}"/>
    <cellStyle name="Moneda 27 3" xfId="1990" xr:uid="{14DCB502-859C-4ACE-8B87-3D330EA00CBE}"/>
    <cellStyle name="Moneda 27 3 2" xfId="4631" xr:uid="{9F65BF3A-95CA-4DF7-8E8F-5C4981555A34}"/>
    <cellStyle name="Moneda 27 3 2 2" xfId="9911" xr:uid="{8849DAFD-9B24-4A1A-90B5-ECACDF9325A1}"/>
    <cellStyle name="Moneda 27 3 3" xfId="7271" xr:uid="{2E967584-19F0-4E85-AC31-447204E095FD}"/>
    <cellStyle name="Moneda 27 4" xfId="3311" xr:uid="{402C2114-0181-41C3-B13C-00A35E52F947}"/>
    <cellStyle name="Moneda 27 4 2" xfId="8591" xr:uid="{6AB4BBE3-D523-4B5C-A306-43AF983CA9A3}"/>
    <cellStyle name="Moneda 27 5" xfId="5951" xr:uid="{3C2016EE-8B8B-4116-B568-D62F850BB9A7}"/>
    <cellStyle name="Moneda 28" xfId="670" xr:uid="{D0BB8819-4562-41D7-99A5-BA781575B84F}"/>
    <cellStyle name="Moneda 28 2" xfId="1330" xr:uid="{6B0049EB-7031-46E9-81D6-2FF384A8B730}"/>
    <cellStyle name="Moneda 28 2 2" xfId="2651" xr:uid="{23342238-98A3-4E58-9396-C2014AA8870E}"/>
    <cellStyle name="Moneda 28 2 2 2" xfId="5292" xr:uid="{3DA6622F-D1C4-45E1-AF01-0B632028BCD8}"/>
    <cellStyle name="Moneda 28 2 2 2 2" xfId="10572" xr:uid="{63370DC1-6281-436A-8E14-591D6EC55B99}"/>
    <cellStyle name="Moneda 28 2 2 3" xfId="7932" xr:uid="{3A43B22C-A702-421D-91A8-484CC1E8BF38}"/>
    <cellStyle name="Moneda 28 2 3" xfId="3972" xr:uid="{7E961624-7A82-4207-AABD-F0B90D35C67C}"/>
    <cellStyle name="Moneda 28 2 3 2" xfId="9252" xr:uid="{88B84D2E-6EEB-42AF-9CCF-3F5F6EDC513D}"/>
    <cellStyle name="Moneda 28 2 4" xfId="6612" xr:uid="{A78FF6A9-64A4-423C-A2ED-21CD4649CCBC}"/>
    <cellStyle name="Moneda 28 3" xfId="1991" xr:uid="{7DD24E71-E752-49FE-AC35-6AFD0DE6C72D}"/>
    <cellStyle name="Moneda 28 3 2" xfId="4632" xr:uid="{6B299540-BA7D-4884-BAA1-82590B3A04A2}"/>
    <cellStyle name="Moneda 28 3 2 2" xfId="9912" xr:uid="{294A44C3-89F0-4C7E-8D49-123BD499D0ED}"/>
    <cellStyle name="Moneda 28 3 3" xfId="7272" xr:uid="{40BA805F-8959-448A-848A-BD79A46B4C08}"/>
    <cellStyle name="Moneda 28 4" xfId="3312" xr:uid="{87006783-5FB2-403F-9E12-53308D84B020}"/>
    <cellStyle name="Moneda 28 4 2" xfId="8592" xr:uid="{629BC087-B389-4EF6-9FE1-38B137D33106}"/>
    <cellStyle name="Moneda 28 5" xfId="5952" xr:uid="{7EC1F057-B2A5-4F0A-A19B-4266849D4490}"/>
    <cellStyle name="Moneda 29" xfId="671" xr:uid="{F00D3E87-30B0-43E3-9A74-2725D9A610B2}"/>
    <cellStyle name="Moneda 29 2" xfId="1992" xr:uid="{F27DF9AD-DFFD-403D-B973-E4630CDA570D}"/>
    <cellStyle name="Moneda 29 2 2" xfId="4633" xr:uid="{370DB941-A086-4E4F-84DB-ECE74A498B74}"/>
    <cellStyle name="Moneda 29 2 2 2" xfId="9913" xr:uid="{BBD81251-5EE5-4F6D-B9AE-02CA73E150B2}"/>
    <cellStyle name="Moneda 29 2 3" xfId="7273" xr:uid="{850C49EC-20F0-4240-919A-ABBC5EC331B4}"/>
    <cellStyle name="Moneda 29 3" xfId="3313" xr:uid="{193E14E8-A0DD-433A-BCB7-D241127C0BAC}"/>
    <cellStyle name="Moneda 29 3 2" xfId="8593" xr:uid="{DAEDB776-8834-4371-8068-712422F18E32}"/>
    <cellStyle name="Moneda 29 4" xfId="5953" xr:uid="{930ECA7F-105A-4873-A643-5F885C69B4DF}"/>
    <cellStyle name="Moneda 3" xfId="10" xr:uid="{62CCDBAE-685E-42AD-B5B4-C70E1D6D755E}"/>
    <cellStyle name="Moneda 3 10" xfId="1335" xr:uid="{477BA29F-A4C7-4757-8584-7D0E66500B33}"/>
    <cellStyle name="Moneda 3 10 2" xfId="3976" xr:uid="{012AFC8E-5050-4F25-8C14-B9B3523871CA}"/>
    <cellStyle name="Moneda 3 10 2 2" xfId="9256" xr:uid="{1AC2313D-E491-4F23-98DB-D76B6AFF619B}"/>
    <cellStyle name="Moneda 3 10 3" xfId="6616" xr:uid="{511B5350-4136-4424-A742-27EFDEB3AB21}"/>
    <cellStyle name="Moneda 3 11" xfId="2656" xr:uid="{F0A19D90-CB6A-401C-8C4E-DE15ACD5EB8E}"/>
    <cellStyle name="Moneda 3 11 2" xfId="7936" xr:uid="{E926475B-9092-47DF-A488-55BABFA6A5F8}"/>
    <cellStyle name="Moneda 3 12" xfId="5296" xr:uid="{D389B5C1-1B44-41A8-8B5B-B80AC63A9BA4}"/>
    <cellStyle name="Moneda 3 2" xfId="18" xr:uid="{C0E586A4-E26E-4C27-AB95-0B98429A950B}"/>
    <cellStyle name="Moneda 3 2 10" xfId="5303" xr:uid="{29C372D5-F271-4BCF-85A3-9BF8DBBE26E9}"/>
    <cellStyle name="Moneda 3 2 2" xfId="42" xr:uid="{F5D172A8-C5A3-4795-B13B-5CF92EB6E43E}"/>
    <cellStyle name="Moneda 3 2 2 2" xfId="93" xr:uid="{52DCC9E8-ED6D-45E1-AB26-5E4BD5CAAE9C}"/>
    <cellStyle name="Moneda 3 2 2 2 2" xfId="205" xr:uid="{A71605C2-164A-4811-AB20-F680DB34C4AD}"/>
    <cellStyle name="Moneda 3 2 2 2 2 2" xfId="535" xr:uid="{09FF1B6C-0D9C-4D87-8815-41E41E093306}"/>
    <cellStyle name="Moneda 3 2 2 2 2 2 2" xfId="1195" xr:uid="{70DFDBBC-2641-4496-9698-4F38E8D4D7C7}"/>
    <cellStyle name="Moneda 3 2 2 2 2 2 2 2" xfId="2516" xr:uid="{DD217DB4-2DBE-438C-BE65-1EEFDCACF20A}"/>
    <cellStyle name="Moneda 3 2 2 2 2 2 2 2 2" xfId="5157" xr:uid="{DA655F78-2C08-4162-A94C-0FF5CF809147}"/>
    <cellStyle name="Moneda 3 2 2 2 2 2 2 2 2 2" xfId="10437" xr:uid="{C15914F8-2871-459D-A4A8-F0F493318A43}"/>
    <cellStyle name="Moneda 3 2 2 2 2 2 2 2 3" xfId="7797" xr:uid="{5C453669-5D9E-47BE-B87D-178DD9649304}"/>
    <cellStyle name="Moneda 3 2 2 2 2 2 2 3" xfId="3837" xr:uid="{14680672-79DD-4999-A8F5-690F5F6345E7}"/>
    <cellStyle name="Moneda 3 2 2 2 2 2 2 3 2" xfId="9117" xr:uid="{9F82DFA5-2E3B-4572-97B0-2B3A37EF6CA3}"/>
    <cellStyle name="Moneda 3 2 2 2 2 2 2 4" xfId="6477" xr:uid="{884B37B9-9C65-470F-9890-2D0B28B7B51F}"/>
    <cellStyle name="Moneda 3 2 2 2 2 2 3" xfId="1856" xr:uid="{AB9B08FF-2E8A-492E-BA4B-5F56685D51B1}"/>
    <cellStyle name="Moneda 3 2 2 2 2 2 3 2" xfId="4497" xr:uid="{633176E5-8D82-4B32-B2D7-967CDBB8FE37}"/>
    <cellStyle name="Moneda 3 2 2 2 2 2 3 2 2" xfId="9777" xr:uid="{15464F5E-5B9F-485D-A1DA-7D94F013F6F6}"/>
    <cellStyle name="Moneda 3 2 2 2 2 2 3 3" xfId="7137" xr:uid="{C9B5F8BF-1B29-44C6-8557-163B72D9A470}"/>
    <cellStyle name="Moneda 3 2 2 2 2 2 4" xfId="3177" xr:uid="{3642664D-2D68-4EAA-B177-495406E3EEF4}"/>
    <cellStyle name="Moneda 3 2 2 2 2 2 4 2" xfId="8457" xr:uid="{14B9BD28-0E44-4C6F-B8EE-3B8CBA42EE3B}"/>
    <cellStyle name="Moneda 3 2 2 2 2 2 5" xfId="5817" xr:uid="{38533E21-CFC4-4852-AB23-FD36612457EF}"/>
    <cellStyle name="Moneda 3 2 2 2 2 3" xfId="866" xr:uid="{D4BA8CF9-AC3C-4C20-932B-1D7CAE716D7B}"/>
    <cellStyle name="Moneda 3 2 2 2 2 3 2" xfId="2187" xr:uid="{593E95D3-E9A2-4C8C-B25F-166C14A604E8}"/>
    <cellStyle name="Moneda 3 2 2 2 2 3 2 2" xfId="4828" xr:uid="{B96CDC82-02D1-40DD-B61C-FF8EDB3E6E04}"/>
    <cellStyle name="Moneda 3 2 2 2 2 3 2 2 2" xfId="10108" xr:uid="{DFABC549-DD1D-40E7-838D-575AA2800034}"/>
    <cellStyle name="Moneda 3 2 2 2 2 3 2 3" xfId="7468" xr:uid="{0498161C-55D3-48E9-BDCA-E13AC09639D1}"/>
    <cellStyle name="Moneda 3 2 2 2 2 3 3" xfId="3508" xr:uid="{DB425514-8B75-4F01-BFE6-4B466A67A6BC}"/>
    <cellStyle name="Moneda 3 2 2 2 2 3 3 2" xfId="8788" xr:uid="{FFB7CCB9-4472-44AB-9686-68C61DF9DBA5}"/>
    <cellStyle name="Moneda 3 2 2 2 2 3 4" xfId="6148" xr:uid="{1B6FDE11-3E5B-4C96-A808-23F173FD2992}"/>
    <cellStyle name="Moneda 3 2 2 2 2 4" xfId="1527" xr:uid="{9B984B18-16F9-4A1A-AFFE-5B91BBB2D9F1}"/>
    <cellStyle name="Moneda 3 2 2 2 2 4 2" xfId="4168" xr:uid="{FAD48DF2-4EC3-474B-A25D-689CE07B32DF}"/>
    <cellStyle name="Moneda 3 2 2 2 2 4 2 2" xfId="9448" xr:uid="{9909C2C3-6DDE-40D7-8BE2-748868C9EFED}"/>
    <cellStyle name="Moneda 3 2 2 2 2 4 3" xfId="6808" xr:uid="{B9C82C13-A88E-4601-A612-38FBBCDDB0F4}"/>
    <cellStyle name="Moneda 3 2 2 2 2 5" xfId="2848" xr:uid="{EE1EE935-FC6B-4C79-976B-B570CAD9D47E}"/>
    <cellStyle name="Moneda 3 2 2 2 2 5 2" xfId="8128" xr:uid="{FDE4FC5D-FB50-4A30-ACE7-57AF943F4FB6}"/>
    <cellStyle name="Moneda 3 2 2 2 2 6" xfId="5488" xr:uid="{A6C3B441-C19A-48BB-92E7-A7BED61BEB39}"/>
    <cellStyle name="Moneda 3 2 2 2 3" xfId="315" xr:uid="{38558C04-311D-475B-BD64-1472B156E837}"/>
    <cellStyle name="Moneda 3 2 2 2 3 2" xfId="645" xr:uid="{90AEA6E4-613B-49C5-A808-F1F42CFDDE76}"/>
    <cellStyle name="Moneda 3 2 2 2 3 2 2" xfId="1305" xr:uid="{4D05AA1F-0EE1-442B-BA8C-FAEC766A2381}"/>
    <cellStyle name="Moneda 3 2 2 2 3 2 2 2" xfId="2626" xr:uid="{05340C7E-2B5E-40F9-B646-14E895031182}"/>
    <cellStyle name="Moneda 3 2 2 2 3 2 2 2 2" xfId="5267" xr:uid="{E4DB9A1B-38A5-4B93-AEB6-38EB04C7FA63}"/>
    <cellStyle name="Moneda 3 2 2 2 3 2 2 2 2 2" xfId="10547" xr:uid="{4BFA848F-26B0-49C3-ABA4-97CDEDFFF8CF}"/>
    <cellStyle name="Moneda 3 2 2 2 3 2 2 2 3" xfId="7907" xr:uid="{FB8BD610-FF5F-45AF-BB5F-09A513ADC20F}"/>
    <cellStyle name="Moneda 3 2 2 2 3 2 2 3" xfId="3947" xr:uid="{640D07DE-1D15-42C0-ACA7-7046C70C0995}"/>
    <cellStyle name="Moneda 3 2 2 2 3 2 2 3 2" xfId="9227" xr:uid="{2A012388-3861-41B7-92BE-1586D63868E5}"/>
    <cellStyle name="Moneda 3 2 2 2 3 2 2 4" xfId="6587" xr:uid="{FB478F3F-2C73-4FC5-8430-F93043D0C6C6}"/>
    <cellStyle name="Moneda 3 2 2 2 3 2 3" xfId="1966" xr:uid="{66264281-3D3E-461F-B37C-61FA04A117D7}"/>
    <cellStyle name="Moneda 3 2 2 2 3 2 3 2" xfId="4607" xr:uid="{FBABDFF1-60F5-49CA-94E4-9A3482321AB8}"/>
    <cellStyle name="Moneda 3 2 2 2 3 2 3 2 2" xfId="9887" xr:uid="{F335C920-84D2-4950-92B2-29604ABFB781}"/>
    <cellStyle name="Moneda 3 2 2 2 3 2 3 3" xfId="7247" xr:uid="{8642749E-9F00-4BB4-BFAB-05AE656259CB}"/>
    <cellStyle name="Moneda 3 2 2 2 3 2 4" xfId="3287" xr:uid="{51465148-91B2-4FB8-A0BA-359DF3268FF5}"/>
    <cellStyle name="Moneda 3 2 2 2 3 2 4 2" xfId="8567" xr:uid="{CD9021A2-A38B-45C7-B740-E266A1EB8883}"/>
    <cellStyle name="Moneda 3 2 2 2 3 2 5" xfId="5927" xr:uid="{B0D8279E-C6AD-4C9A-8001-8201E6153007}"/>
    <cellStyle name="Moneda 3 2 2 2 3 3" xfId="976" xr:uid="{07238DD5-D949-4D78-95DA-8E39913F6899}"/>
    <cellStyle name="Moneda 3 2 2 2 3 3 2" xfId="2297" xr:uid="{2F286CA4-2B69-4F9B-AC7E-85BBF6322E0A}"/>
    <cellStyle name="Moneda 3 2 2 2 3 3 2 2" xfId="4938" xr:uid="{22DE0840-4D63-4E10-8C2E-76286554236B}"/>
    <cellStyle name="Moneda 3 2 2 2 3 3 2 2 2" xfId="10218" xr:uid="{81C48A20-6A89-43BA-894D-8833B4C323E9}"/>
    <cellStyle name="Moneda 3 2 2 2 3 3 2 3" xfId="7578" xr:uid="{9D174D96-FB4D-4D36-BE28-F4AC25968335}"/>
    <cellStyle name="Moneda 3 2 2 2 3 3 3" xfId="3618" xr:uid="{8DF929A5-147B-4703-BD2F-5EF8020C16EB}"/>
    <cellStyle name="Moneda 3 2 2 2 3 3 3 2" xfId="8898" xr:uid="{8D2339D2-8DCB-4AF2-B6AB-43FBEDE9D14C}"/>
    <cellStyle name="Moneda 3 2 2 2 3 3 4" xfId="6258" xr:uid="{C7C5BA82-E98F-4371-8E0D-7EBFA2DC9E22}"/>
    <cellStyle name="Moneda 3 2 2 2 3 4" xfId="1637" xr:uid="{5B3AEEDC-A4AC-4462-8D8F-FF494021E78C}"/>
    <cellStyle name="Moneda 3 2 2 2 3 4 2" xfId="4278" xr:uid="{C3584697-D737-490F-91D6-A346E641E8E1}"/>
    <cellStyle name="Moneda 3 2 2 2 3 4 2 2" xfId="9558" xr:uid="{83446EB6-0DEE-4ADE-B9D5-63633ADB9B01}"/>
    <cellStyle name="Moneda 3 2 2 2 3 4 3" xfId="6918" xr:uid="{D49F4690-4280-4F5C-BC10-49520DB0482A}"/>
    <cellStyle name="Moneda 3 2 2 2 3 5" xfId="2958" xr:uid="{FCAA4DEF-2A3B-40BA-9792-A2822D931299}"/>
    <cellStyle name="Moneda 3 2 2 2 3 5 2" xfId="8238" xr:uid="{2011EC29-1E62-449F-AB1D-F7B92A7EF7C2}"/>
    <cellStyle name="Moneda 3 2 2 2 3 6" xfId="5598" xr:uid="{1421CE3D-81EA-4E23-A71E-9F49A85A9313}"/>
    <cellStyle name="Moneda 3 2 2 2 4" xfId="424" xr:uid="{791306C9-5D57-4513-AE9F-659663238724}"/>
    <cellStyle name="Moneda 3 2 2 2 4 2" xfId="1085" xr:uid="{2FE00E96-70AB-433F-9373-E1501C0ABBFC}"/>
    <cellStyle name="Moneda 3 2 2 2 4 2 2" xfId="2406" xr:uid="{0ED41301-BE8C-43EF-8F55-776B5B739745}"/>
    <cellStyle name="Moneda 3 2 2 2 4 2 2 2" xfId="5047" xr:uid="{EFB1DD2E-1FCB-49C3-8924-B9869FEA8208}"/>
    <cellStyle name="Moneda 3 2 2 2 4 2 2 2 2" xfId="10327" xr:uid="{47A49C7E-D7E6-45C7-9C90-C15AE1F77D64}"/>
    <cellStyle name="Moneda 3 2 2 2 4 2 2 3" xfId="7687" xr:uid="{F73FEA94-6C75-4829-9D2F-6752B81E7EA9}"/>
    <cellStyle name="Moneda 3 2 2 2 4 2 3" xfId="3727" xr:uid="{4EAA81C9-263A-4ED2-8985-E11799F8AE4A}"/>
    <cellStyle name="Moneda 3 2 2 2 4 2 3 2" xfId="9007" xr:uid="{996634E3-6D53-4897-90D7-4CCB8910058F}"/>
    <cellStyle name="Moneda 3 2 2 2 4 2 4" xfId="6367" xr:uid="{35130BBE-2932-4B40-B93F-B2F9B53C2B32}"/>
    <cellStyle name="Moneda 3 2 2 2 4 3" xfId="1746" xr:uid="{EA6FB26D-8D4C-4A54-B75B-2621AC468518}"/>
    <cellStyle name="Moneda 3 2 2 2 4 3 2" xfId="4387" xr:uid="{462EF958-5893-45E7-BF7C-D888903E38B0}"/>
    <cellStyle name="Moneda 3 2 2 2 4 3 2 2" xfId="9667" xr:uid="{993C75EA-DC34-447E-8549-9CEDD6FD1337}"/>
    <cellStyle name="Moneda 3 2 2 2 4 3 3" xfId="7027" xr:uid="{43FA9D58-347C-49C1-A8C4-2CA7968583F9}"/>
    <cellStyle name="Moneda 3 2 2 2 4 4" xfId="3067" xr:uid="{D8B9C167-F1F8-472D-8922-15684E68FF82}"/>
    <cellStyle name="Moneda 3 2 2 2 4 4 2" xfId="8347" xr:uid="{AAFC5062-A0F7-45EB-A4CC-70ECE5B009FE}"/>
    <cellStyle name="Moneda 3 2 2 2 4 5" xfId="5707" xr:uid="{C26BBFF2-4172-4999-BFE3-4BA0571962F0}"/>
    <cellStyle name="Moneda 3 2 2 2 5" xfId="756" xr:uid="{D074F9D2-A96B-43EB-B877-A8F3E65B017B}"/>
    <cellStyle name="Moneda 3 2 2 2 5 2" xfId="2077" xr:uid="{660A9F5F-F156-4264-8274-3DA6768C2551}"/>
    <cellStyle name="Moneda 3 2 2 2 5 2 2" xfId="4718" xr:uid="{58DAAA70-43F3-46ED-B509-F3BD88795EFA}"/>
    <cellStyle name="Moneda 3 2 2 2 5 2 2 2" xfId="9998" xr:uid="{EAD3636F-0902-475F-BA90-1529DABEBA4B}"/>
    <cellStyle name="Moneda 3 2 2 2 5 2 3" xfId="7358" xr:uid="{118D8C14-934D-4D26-9D9F-9CC57ACC1B7E}"/>
    <cellStyle name="Moneda 3 2 2 2 5 3" xfId="3398" xr:uid="{1E7C8909-6CD4-40DB-911D-0FA29E8FAC1B}"/>
    <cellStyle name="Moneda 3 2 2 2 5 3 2" xfId="8678" xr:uid="{889DF67F-A0C4-40F5-A156-5DDA36942676}"/>
    <cellStyle name="Moneda 3 2 2 2 5 4" xfId="6038" xr:uid="{0BF8DE9D-0E05-4C7A-BE6B-44BD32162D03}"/>
    <cellStyle name="Moneda 3 2 2 2 6" xfId="1417" xr:uid="{6203662D-FAAC-49FD-A60D-2EA47E378BC4}"/>
    <cellStyle name="Moneda 3 2 2 2 6 2" xfId="4058" xr:uid="{3AD17BFF-0B78-4556-AF5C-D90E359CBBA9}"/>
    <cellStyle name="Moneda 3 2 2 2 6 2 2" xfId="9338" xr:uid="{B442BEF7-7351-4422-8A01-551BA2A93DE3}"/>
    <cellStyle name="Moneda 3 2 2 2 6 3" xfId="6698" xr:uid="{31DD2725-C5DB-40C4-BE91-0F64ABA1B3C8}"/>
    <cellStyle name="Moneda 3 2 2 2 7" xfId="2738" xr:uid="{7F934F1A-BD68-4D46-926C-AABD8AB19C37}"/>
    <cellStyle name="Moneda 3 2 2 2 7 2" xfId="8018" xr:uid="{D958E1F9-97C8-43D1-BF4E-473BF051ED6D}"/>
    <cellStyle name="Moneda 3 2 2 2 8" xfId="5378" xr:uid="{B6FB02B7-5882-46DC-AD66-1C3092134D1E}"/>
    <cellStyle name="Moneda 3 2 2 3" xfId="154" xr:uid="{C7CC97BD-330F-4804-87CE-9885BAA092F6}"/>
    <cellStyle name="Moneda 3 2 2 3 2" xfId="484" xr:uid="{B07143F4-ACF0-48F2-B41D-800E987C47C9}"/>
    <cellStyle name="Moneda 3 2 2 3 2 2" xfId="1144" xr:uid="{4B11EA36-E2C3-41E1-A997-2FC61D569426}"/>
    <cellStyle name="Moneda 3 2 2 3 2 2 2" xfId="2465" xr:uid="{30E90777-A059-4B59-93CE-92D7062037C4}"/>
    <cellStyle name="Moneda 3 2 2 3 2 2 2 2" xfId="5106" xr:uid="{0D09F9A9-8AFF-4A60-8673-CDF1DEB63389}"/>
    <cellStyle name="Moneda 3 2 2 3 2 2 2 2 2" xfId="10386" xr:uid="{E6114A59-72F7-46D7-8EAD-C5C466F756C6}"/>
    <cellStyle name="Moneda 3 2 2 3 2 2 2 3" xfId="7746" xr:uid="{DA4EB9EB-5517-4D4D-AA58-4A97F5CE0D14}"/>
    <cellStyle name="Moneda 3 2 2 3 2 2 3" xfId="3786" xr:uid="{F10B43A6-07F6-47C9-9FFA-14864DE5D7C1}"/>
    <cellStyle name="Moneda 3 2 2 3 2 2 3 2" xfId="9066" xr:uid="{01DAA1B1-794D-4EEF-B6C8-708A7C630B80}"/>
    <cellStyle name="Moneda 3 2 2 3 2 2 4" xfId="6426" xr:uid="{4185873C-E11B-4C19-8C9E-85F070E8A549}"/>
    <cellStyle name="Moneda 3 2 2 3 2 3" xfId="1805" xr:uid="{D6014995-C71A-41F6-A386-A09752B0FEE5}"/>
    <cellStyle name="Moneda 3 2 2 3 2 3 2" xfId="4446" xr:uid="{729D4862-407E-4DD3-90DA-2C6B99BEE26C}"/>
    <cellStyle name="Moneda 3 2 2 3 2 3 2 2" xfId="9726" xr:uid="{4BDDE777-8457-446A-B9C8-50B64AA82F7C}"/>
    <cellStyle name="Moneda 3 2 2 3 2 3 3" xfId="7086" xr:uid="{44CF7BC4-B21B-40FF-92C7-B565D1F9E2E4}"/>
    <cellStyle name="Moneda 3 2 2 3 2 4" xfId="3126" xr:uid="{757225C4-E4FC-424A-955D-5ED0E158689C}"/>
    <cellStyle name="Moneda 3 2 2 3 2 4 2" xfId="8406" xr:uid="{C2B7DD43-5EC5-4C51-96F3-32596A4672B8}"/>
    <cellStyle name="Moneda 3 2 2 3 2 5" xfId="5766" xr:uid="{6253C96C-9B13-43D0-A69D-DAA0210BE5BE}"/>
    <cellStyle name="Moneda 3 2 2 3 3" xfId="815" xr:uid="{26897A96-C42A-4FC8-8FD7-75DE2F18644B}"/>
    <cellStyle name="Moneda 3 2 2 3 3 2" xfId="2136" xr:uid="{4B6A30B1-FC1F-409A-948F-439A0D94CB02}"/>
    <cellStyle name="Moneda 3 2 2 3 3 2 2" xfId="4777" xr:uid="{2D0295FC-5493-4540-AF95-590A3848D8C9}"/>
    <cellStyle name="Moneda 3 2 2 3 3 2 2 2" xfId="10057" xr:uid="{7363150F-7A6E-4629-A84C-97E20D443256}"/>
    <cellStyle name="Moneda 3 2 2 3 3 2 3" xfId="7417" xr:uid="{C8222D2A-DB3A-498C-BC64-7E855EC6AE5E}"/>
    <cellStyle name="Moneda 3 2 2 3 3 3" xfId="3457" xr:uid="{25588D00-DB8E-45E4-9B57-7AAF27059ED0}"/>
    <cellStyle name="Moneda 3 2 2 3 3 3 2" xfId="8737" xr:uid="{C55AA711-6DF6-45D6-AD7F-A74A519CFF42}"/>
    <cellStyle name="Moneda 3 2 2 3 3 4" xfId="6097" xr:uid="{E0ED32C9-0EB7-4825-87C7-2BB1F5D5D018}"/>
    <cellStyle name="Moneda 3 2 2 3 4" xfId="1476" xr:uid="{E7328FE0-E4DF-493F-8F7F-BD533766C2E3}"/>
    <cellStyle name="Moneda 3 2 2 3 4 2" xfId="4117" xr:uid="{B5A817DC-14B0-4B73-AD7E-1D4B319B42AB}"/>
    <cellStyle name="Moneda 3 2 2 3 4 2 2" xfId="9397" xr:uid="{FA4AB951-8B5F-4036-803E-DF2536FA2F7D}"/>
    <cellStyle name="Moneda 3 2 2 3 4 3" xfId="6757" xr:uid="{9B7A8A43-1369-4338-A4ED-FA86FC118529}"/>
    <cellStyle name="Moneda 3 2 2 3 5" xfId="2797" xr:uid="{B6D355A4-7546-4ABF-8507-63C145C4F1BA}"/>
    <cellStyle name="Moneda 3 2 2 3 5 2" xfId="8077" xr:uid="{8CC27649-3B92-4E44-B415-CB9F3B16A298}"/>
    <cellStyle name="Moneda 3 2 2 3 6" xfId="5437" xr:uid="{6F36061B-1117-44CC-A634-95FA8F28B2FF}"/>
    <cellStyle name="Moneda 3 2 2 4" xfId="264" xr:uid="{B3A27F9D-4EFF-4546-8440-66ACC7303A7A}"/>
    <cellStyle name="Moneda 3 2 2 4 2" xfId="594" xr:uid="{FE1404F3-D411-407F-871B-C70D980D8DE9}"/>
    <cellStyle name="Moneda 3 2 2 4 2 2" xfId="1254" xr:uid="{E21F51A4-3EA5-46FA-9B25-B54137E3A365}"/>
    <cellStyle name="Moneda 3 2 2 4 2 2 2" xfId="2575" xr:uid="{9F9EB3DF-7F75-4494-9D00-313877C93D3D}"/>
    <cellStyle name="Moneda 3 2 2 4 2 2 2 2" xfId="5216" xr:uid="{E0190114-A182-497C-8BC0-9AEB56AE0DB1}"/>
    <cellStyle name="Moneda 3 2 2 4 2 2 2 2 2" xfId="10496" xr:uid="{8A679DB2-EC13-43ED-A1E5-BC4462C5D18C}"/>
    <cellStyle name="Moneda 3 2 2 4 2 2 2 3" xfId="7856" xr:uid="{1481FD92-30C7-4CAD-A47C-3D1631E6CC4A}"/>
    <cellStyle name="Moneda 3 2 2 4 2 2 3" xfId="3896" xr:uid="{BE727B30-DDAD-4E1D-B660-43687B6B424E}"/>
    <cellStyle name="Moneda 3 2 2 4 2 2 3 2" xfId="9176" xr:uid="{759748CF-76C3-46C9-8C36-1A0BD8CC0102}"/>
    <cellStyle name="Moneda 3 2 2 4 2 2 4" xfId="6536" xr:uid="{595A8FF9-6AF4-4748-9DB7-01C0720C21F4}"/>
    <cellStyle name="Moneda 3 2 2 4 2 3" xfId="1915" xr:uid="{793AA5BF-67AD-4513-8637-BABBA2FD0E12}"/>
    <cellStyle name="Moneda 3 2 2 4 2 3 2" xfId="4556" xr:uid="{2E5CD9D1-B08D-4475-8256-4F240BD0E9E4}"/>
    <cellStyle name="Moneda 3 2 2 4 2 3 2 2" xfId="9836" xr:uid="{04956C1D-CA61-44AD-A5E5-B6A8C2EFCCF3}"/>
    <cellStyle name="Moneda 3 2 2 4 2 3 3" xfId="7196" xr:uid="{E1DEE3F1-9241-4E7F-B647-99AFB57D3015}"/>
    <cellStyle name="Moneda 3 2 2 4 2 4" xfId="3236" xr:uid="{C1CC364A-59FC-4B9A-8C93-EFF9EEA77D6B}"/>
    <cellStyle name="Moneda 3 2 2 4 2 4 2" xfId="8516" xr:uid="{5A1090A8-76D1-4187-8B1E-F16DB672E9CD}"/>
    <cellStyle name="Moneda 3 2 2 4 2 5" xfId="5876" xr:uid="{71545E1F-A4A6-4B75-A1B4-FEF779624C96}"/>
    <cellStyle name="Moneda 3 2 2 4 3" xfId="925" xr:uid="{EB7B5715-9B0F-4FF1-8C39-73AD0D310807}"/>
    <cellStyle name="Moneda 3 2 2 4 3 2" xfId="2246" xr:uid="{47A1F8A8-F2FC-4293-824F-5F31F895F02B}"/>
    <cellStyle name="Moneda 3 2 2 4 3 2 2" xfId="4887" xr:uid="{0F073464-9D65-4E0C-AB01-B8082F9C8A60}"/>
    <cellStyle name="Moneda 3 2 2 4 3 2 2 2" xfId="10167" xr:uid="{3E63300A-DEC5-49F4-B97A-0114F8A2F807}"/>
    <cellStyle name="Moneda 3 2 2 4 3 2 3" xfId="7527" xr:uid="{087C4146-5066-4051-BCD0-EA43FE07D614}"/>
    <cellStyle name="Moneda 3 2 2 4 3 3" xfId="3567" xr:uid="{5516879F-AB59-4127-99D6-7A14813AA435}"/>
    <cellStyle name="Moneda 3 2 2 4 3 3 2" xfId="8847" xr:uid="{58AB16B8-4F5C-45F4-B70F-FA8E553D51AB}"/>
    <cellStyle name="Moneda 3 2 2 4 3 4" xfId="6207" xr:uid="{C735DDBE-CF9E-4A51-B8E0-05DAE85BEEAE}"/>
    <cellStyle name="Moneda 3 2 2 4 4" xfId="1586" xr:uid="{FDB849C6-23C7-4EAF-AAA5-4630165BB740}"/>
    <cellStyle name="Moneda 3 2 2 4 4 2" xfId="4227" xr:uid="{AF143CE1-EE03-4ACA-9696-060971F1C098}"/>
    <cellStyle name="Moneda 3 2 2 4 4 2 2" xfId="9507" xr:uid="{26574AD9-E4DF-49E4-B1E3-ECEC34006C84}"/>
    <cellStyle name="Moneda 3 2 2 4 4 3" xfId="6867" xr:uid="{AA6B9E97-9C7D-4025-92C5-A3017AF9BE3E}"/>
    <cellStyle name="Moneda 3 2 2 4 5" xfId="2907" xr:uid="{D3143A0D-D26A-4C08-8C1B-FA787CF863B5}"/>
    <cellStyle name="Moneda 3 2 2 4 5 2" xfId="8187" xr:uid="{F01372F7-EE56-4425-91BB-FC6AE1342FFE}"/>
    <cellStyle name="Moneda 3 2 2 4 6" xfId="5547" xr:uid="{4F229C88-03F1-4D18-927D-6E9BA4CB8894}"/>
    <cellStyle name="Moneda 3 2 2 5" xfId="373" xr:uid="{35B611B3-DB00-43E7-AB6D-9D1462AA2995}"/>
    <cellStyle name="Moneda 3 2 2 5 2" xfId="1034" xr:uid="{989F8ADD-ED8F-4931-A338-6B4E0527DA29}"/>
    <cellStyle name="Moneda 3 2 2 5 2 2" xfId="2355" xr:uid="{BF1BCF5C-4AD8-4AE2-88AB-8380AB60B172}"/>
    <cellStyle name="Moneda 3 2 2 5 2 2 2" xfId="4996" xr:uid="{583687EB-49B3-47B0-8CBD-EB95BEABB0A0}"/>
    <cellStyle name="Moneda 3 2 2 5 2 2 2 2" xfId="10276" xr:uid="{2F0AB2C6-7351-4B52-816C-F1047796109E}"/>
    <cellStyle name="Moneda 3 2 2 5 2 2 3" xfId="7636" xr:uid="{0116A5E5-39A0-4146-AF9C-90052EB866AB}"/>
    <cellStyle name="Moneda 3 2 2 5 2 3" xfId="3676" xr:uid="{9ED413EE-F50E-4568-9D0E-57CB3F7951CE}"/>
    <cellStyle name="Moneda 3 2 2 5 2 3 2" xfId="8956" xr:uid="{2B1910EE-BD2A-4054-9F53-E480F135C212}"/>
    <cellStyle name="Moneda 3 2 2 5 2 4" xfId="6316" xr:uid="{7D095A0F-5F77-4399-973A-AF651EBBD35D}"/>
    <cellStyle name="Moneda 3 2 2 5 3" xfId="1695" xr:uid="{3515036A-14AD-4BEE-B9A5-075EE9703870}"/>
    <cellStyle name="Moneda 3 2 2 5 3 2" xfId="4336" xr:uid="{8E64F9DF-ACD6-474A-9096-AD936F54C031}"/>
    <cellStyle name="Moneda 3 2 2 5 3 2 2" xfId="9616" xr:uid="{4B8E73A1-2107-4F02-AFE9-13B5004F85CD}"/>
    <cellStyle name="Moneda 3 2 2 5 3 3" xfId="6976" xr:uid="{779FA470-C0A5-43EB-B251-8A780413A5C2}"/>
    <cellStyle name="Moneda 3 2 2 5 4" xfId="3016" xr:uid="{7F8C9E81-D00D-4258-B3BC-C9F8055AEDC0}"/>
    <cellStyle name="Moneda 3 2 2 5 4 2" xfId="8296" xr:uid="{9A0D0B8C-1608-4583-AF76-5C0DF01AC3C7}"/>
    <cellStyle name="Moneda 3 2 2 5 5" xfId="5656" xr:uid="{16B13207-6CD5-458A-B8FA-10EF5E407E80}"/>
    <cellStyle name="Moneda 3 2 2 6" xfId="705" xr:uid="{7C4E19F0-B7E9-47E7-8056-76825526C6D3}"/>
    <cellStyle name="Moneda 3 2 2 6 2" xfId="2026" xr:uid="{9C9D814E-D233-430F-8822-ACCE1563E852}"/>
    <cellStyle name="Moneda 3 2 2 6 2 2" xfId="4667" xr:uid="{66C84065-74EA-4AC9-A6FD-E3039B480F1B}"/>
    <cellStyle name="Moneda 3 2 2 6 2 2 2" xfId="9947" xr:uid="{89E8D14E-9E5B-4BD2-9442-DA445D203743}"/>
    <cellStyle name="Moneda 3 2 2 6 2 3" xfId="7307" xr:uid="{1295C440-FB56-4675-9EEF-9BE6A9E113E3}"/>
    <cellStyle name="Moneda 3 2 2 6 3" xfId="3347" xr:uid="{97AC6289-9337-4121-B6DF-CF88910B29EC}"/>
    <cellStyle name="Moneda 3 2 2 6 3 2" xfId="8627" xr:uid="{F7072E7B-82AC-4AF7-8292-D4F9E56B3112}"/>
    <cellStyle name="Moneda 3 2 2 6 4" xfId="5987" xr:uid="{F23702DE-BD1B-4B52-9E9B-4ED0DE5221A0}"/>
    <cellStyle name="Moneda 3 2 2 7" xfId="1366" xr:uid="{5B7299EC-AC68-4075-86C1-E3066F0832FC}"/>
    <cellStyle name="Moneda 3 2 2 7 2" xfId="4007" xr:uid="{6509065B-18C5-42D5-AB3C-B003E488F87C}"/>
    <cellStyle name="Moneda 3 2 2 7 2 2" xfId="9287" xr:uid="{FA7ADE9F-C0F2-4EAF-A2BF-03A5DEAE4264}"/>
    <cellStyle name="Moneda 3 2 2 7 3" xfId="6647" xr:uid="{2BB9C658-51D5-4766-BE4A-DD3E778B4053}"/>
    <cellStyle name="Moneda 3 2 2 8" xfId="2687" xr:uid="{4C2E31C0-C6B1-47EA-951C-610D0609E651}"/>
    <cellStyle name="Moneda 3 2 2 8 2" xfId="7967" xr:uid="{28E8B7F7-6844-499B-A1A5-3BADC9854F79}"/>
    <cellStyle name="Moneda 3 2 2 9" xfId="5327" xr:uid="{6B8CC042-B7CC-4DBC-AB59-E60162881E48}"/>
    <cellStyle name="Moneda 3 2 3" xfId="69" xr:uid="{2B30260F-BBAA-4544-B59B-BAADCE560CB3}"/>
    <cellStyle name="Moneda 3 2 3 2" xfId="181" xr:uid="{685DA8AF-D273-44E2-B24D-A6C38EA710EF}"/>
    <cellStyle name="Moneda 3 2 3 2 2" xfId="511" xr:uid="{AA904C21-9ABF-4FA0-BAD8-1A9ECBA6207B}"/>
    <cellStyle name="Moneda 3 2 3 2 2 2" xfId="1171" xr:uid="{1E745317-BC2F-458E-97F7-4D51C067B4A3}"/>
    <cellStyle name="Moneda 3 2 3 2 2 2 2" xfId="2492" xr:uid="{174EC173-0DB0-4EAF-BEC0-4E043BBB034F}"/>
    <cellStyle name="Moneda 3 2 3 2 2 2 2 2" xfId="5133" xr:uid="{CDE9F5AE-94FF-4199-806A-7DCACC113737}"/>
    <cellStyle name="Moneda 3 2 3 2 2 2 2 2 2" xfId="10413" xr:uid="{4A8F7E35-74D7-4432-A85B-5B1CE55F391F}"/>
    <cellStyle name="Moneda 3 2 3 2 2 2 2 3" xfId="7773" xr:uid="{54550646-0DE8-4E4C-B04D-20DAF6316848}"/>
    <cellStyle name="Moneda 3 2 3 2 2 2 3" xfId="3813" xr:uid="{59FB8B65-CBFA-4701-8201-55BFC3F83945}"/>
    <cellStyle name="Moneda 3 2 3 2 2 2 3 2" xfId="9093" xr:uid="{3038BC6D-2D87-4B6A-8D72-BB133B7D2D72}"/>
    <cellStyle name="Moneda 3 2 3 2 2 2 4" xfId="6453" xr:uid="{75E68544-EEC4-4266-BF7C-9A11733DA5FD}"/>
    <cellStyle name="Moneda 3 2 3 2 2 3" xfId="1832" xr:uid="{5BDEDB7B-D48D-4FB1-BF48-0E5393D16DF3}"/>
    <cellStyle name="Moneda 3 2 3 2 2 3 2" xfId="4473" xr:uid="{6396696B-779F-44AE-AA15-7234D6D316E4}"/>
    <cellStyle name="Moneda 3 2 3 2 2 3 2 2" xfId="9753" xr:uid="{66B0402A-67BB-4A49-A429-1EB46A75F656}"/>
    <cellStyle name="Moneda 3 2 3 2 2 3 3" xfId="7113" xr:uid="{EA8662DC-5E21-4AE0-A0AC-2FAFD9114C1D}"/>
    <cellStyle name="Moneda 3 2 3 2 2 4" xfId="3153" xr:uid="{DB5CF2AB-AADA-49E3-AE29-25978A94C0E2}"/>
    <cellStyle name="Moneda 3 2 3 2 2 4 2" xfId="8433" xr:uid="{944AB7AB-518D-434D-B366-B4929CE44E1D}"/>
    <cellStyle name="Moneda 3 2 3 2 2 5" xfId="5793" xr:uid="{5C17D4E9-2D3E-4F98-8E86-89C4E239B101}"/>
    <cellStyle name="Moneda 3 2 3 2 3" xfId="842" xr:uid="{BEFE4CAD-8707-46E8-9A20-F4DFE076BF44}"/>
    <cellStyle name="Moneda 3 2 3 2 3 2" xfId="2163" xr:uid="{245DD520-6BCA-410B-9233-0CB28177482B}"/>
    <cellStyle name="Moneda 3 2 3 2 3 2 2" xfId="4804" xr:uid="{C2D992E9-4B89-44E3-B6EC-CB5675880BCC}"/>
    <cellStyle name="Moneda 3 2 3 2 3 2 2 2" xfId="10084" xr:uid="{CC2D1EAA-ECAF-4F41-9D4E-FEE73740F4CF}"/>
    <cellStyle name="Moneda 3 2 3 2 3 2 3" xfId="7444" xr:uid="{F5ABDF2F-A125-4DD5-AFC1-446BF30C033D}"/>
    <cellStyle name="Moneda 3 2 3 2 3 3" xfId="3484" xr:uid="{07C5D678-B08F-4ED2-871C-6F0C848FB1C4}"/>
    <cellStyle name="Moneda 3 2 3 2 3 3 2" xfId="8764" xr:uid="{BEE8B1E4-D09C-4D6F-9FA7-FC0E142EC7BB}"/>
    <cellStyle name="Moneda 3 2 3 2 3 4" xfId="6124" xr:uid="{ACE46696-A389-45AD-B5AE-FFA20EB2D2DF}"/>
    <cellStyle name="Moneda 3 2 3 2 4" xfId="1503" xr:uid="{1A17413E-C4D1-4123-BDB4-26C5A5C5073A}"/>
    <cellStyle name="Moneda 3 2 3 2 4 2" xfId="4144" xr:uid="{F26C8115-5A15-4A14-A65C-C1125EEFA62A}"/>
    <cellStyle name="Moneda 3 2 3 2 4 2 2" xfId="9424" xr:uid="{9D288D03-6C7F-40A8-B236-1D289127E545}"/>
    <cellStyle name="Moneda 3 2 3 2 4 3" xfId="6784" xr:uid="{F553DE32-AD40-414A-AD94-C5BE00F77B19}"/>
    <cellStyle name="Moneda 3 2 3 2 5" xfId="2824" xr:uid="{703199BB-CC35-4516-B6F4-F4B27F261329}"/>
    <cellStyle name="Moneda 3 2 3 2 5 2" xfId="8104" xr:uid="{FC1C4623-98A5-455C-94EB-DB3FBCBD1B76}"/>
    <cellStyle name="Moneda 3 2 3 2 6" xfId="5464" xr:uid="{E9F33CD8-4DB3-42E9-BF5B-D7AF07C9073E}"/>
    <cellStyle name="Moneda 3 2 3 3" xfId="291" xr:uid="{B8001E8A-A189-410B-8885-38887D41792A}"/>
    <cellStyle name="Moneda 3 2 3 3 2" xfId="621" xr:uid="{7BC1F6FE-01DE-46AD-9E44-555BC6D969F4}"/>
    <cellStyle name="Moneda 3 2 3 3 2 2" xfId="1281" xr:uid="{A8087564-27BA-435E-8CEA-00C2C6AC2BEF}"/>
    <cellStyle name="Moneda 3 2 3 3 2 2 2" xfId="2602" xr:uid="{A19BCB20-F2D5-4D43-8ED6-5E0DBC23C343}"/>
    <cellStyle name="Moneda 3 2 3 3 2 2 2 2" xfId="5243" xr:uid="{C11B4BF3-455E-4364-BB42-C00F2CA808C1}"/>
    <cellStyle name="Moneda 3 2 3 3 2 2 2 2 2" xfId="10523" xr:uid="{6CBAF395-8FA5-4C7D-832E-AE291D48297F}"/>
    <cellStyle name="Moneda 3 2 3 3 2 2 2 3" xfId="7883" xr:uid="{B5F4B533-3073-4555-8E08-F8E895CF52FB}"/>
    <cellStyle name="Moneda 3 2 3 3 2 2 3" xfId="3923" xr:uid="{89F4C862-903C-4CAD-8286-5F5FE329E90D}"/>
    <cellStyle name="Moneda 3 2 3 3 2 2 3 2" xfId="9203" xr:uid="{E8F7E7EF-42C2-4E7F-8FCE-094097A3C035}"/>
    <cellStyle name="Moneda 3 2 3 3 2 2 4" xfId="6563" xr:uid="{99B272AD-CD7F-430D-9EC9-B99686BC8675}"/>
    <cellStyle name="Moneda 3 2 3 3 2 3" xfId="1942" xr:uid="{8AEE7622-BA8D-4EF5-97FA-44E98FA0529C}"/>
    <cellStyle name="Moneda 3 2 3 3 2 3 2" xfId="4583" xr:uid="{D790440D-2B88-4517-A086-F615DED8DC6B}"/>
    <cellStyle name="Moneda 3 2 3 3 2 3 2 2" xfId="9863" xr:uid="{184603F8-C1BE-4561-A6A2-37A3D7F2F79D}"/>
    <cellStyle name="Moneda 3 2 3 3 2 3 3" xfId="7223" xr:uid="{1E46CBCC-5A59-4631-BBA5-3FEFEBAB11F0}"/>
    <cellStyle name="Moneda 3 2 3 3 2 4" xfId="3263" xr:uid="{DE0D5FAB-9FC4-4D81-848E-3D94E1D4859F}"/>
    <cellStyle name="Moneda 3 2 3 3 2 4 2" xfId="8543" xr:uid="{5EC1504E-FACA-40CA-B9A7-6E613F1E0B41}"/>
    <cellStyle name="Moneda 3 2 3 3 2 5" xfId="5903" xr:uid="{C71B10F1-AC59-4778-8740-D8AA2C1205D8}"/>
    <cellStyle name="Moneda 3 2 3 3 3" xfId="952" xr:uid="{730FA7D7-347D-4167-A69B-20D868D43666}"/>
    <cellStyle name="Moneda 3 2 3 3 3 2" xfId="2273" xr:uid="{4FC9CC1A-4D4B-4740-AA4C-80FD9E050527}"/>
    <cellStyle name="Moneda 3 2 3 3 3 2 2" xfId="4914" xr:uid="{49414889-61CD-4153-834E-2A059C996837}"/>
    <cellStyle name="Moneda 3 2 3 3 3 2 2 2" xfId="10194" xr:uid="{9BFF638B-9593-45A9-99C8-2E75CD2474B6}"/>
    <cellStyle name="Moneda 3 2 3 3 3 2 3" xfId="7554" xr:uid="{3E411ABB-4E0F-4BA9-B031-A56016E08AEF}"/>
    <cellStyle name="Moneda 3 2 3 3 3 3" xfId="3594" xr:uid="{2F34337F-A06E-4844-B0DB-F1D63D5952D7}"/>
    <cellStyle name="Moneda 3 2 3 3 3 3 2" xfId="8874" xr:uid="{A0D353DB-0D3B-4B5D-8FF4-DC084CDE54CB}"/>
    <cellStyle name="Moneda 3 2 3 3 3 4" xfId="6234" xr:uid="{577C4BD7-0082-4D56-B28A-6F115112FF91}"/>
    <cellStyle name="Moneda 3 2 3 3 4" xfId="1613" xr:uid="{DE9A4711-0BE6-4316-B0EC-A45231260B1E}"/>
    <cellStyle name="Moneda 3 2 3 3 4 2" xfId="4254" xr:uid="{3456A428-DCDA-41E1-8FEA-CCB129C18D0C}"/>
    <cellStyle name="Moneda 3 2 3 3 4 2 2" xfId="9534" xr:uid="{59C51379-8D7C-423B-8BAB-57F619914EDE}"/>
    <cellStyle name="Moneda 3 2 3 3 4 3" xfId="6894" xr:uid="{C3FDF28A-AF19-46DF-A349-012885324CB4}"/>
    <cellStyle name="Moneda 3 2 3 3 5" xfId="2934" xr:uid="{637662FB-FDAD-485C-B503-265F38B5D22E}"/>
    <cellStyle name="Moneda 3 2 3 3 5 2" xfId="8214" xr:uid="{63B396BF-C18F-42EF-BE44-3048AA242C46}"/>
    <cellStyle name="Moneda 3 2 3 3 6" xfId="5574" xr:uid="{96B9116A-4C9C-47BA-9B16-8FFF21245A51}"/>
    <cellStyle name="Moneda 3 2 3 4" xfId="400" xr:uid="{90C28C7F-22A1-4DA7-BC42-4AC2DCF031AC}"/>
    <cellStyle name="Moneda 3 2 3 4 2" xfId="1061" xr:uid="{E11B2628-4527-4CF0-8127-2ACDB223763C}"/>
    <cellStyle name="Moneda 3 2 3 4 2 2" xfId="2382" xr:uid="{CC388FDF-7632-49CE-A8C6-AF38E9E2059E}"/>
    <cellStyle name="Moneda 3 2 3 4 2 2 2" xfId="5023" xr:uid="{4316BFD8-4B66-46DA-8919-5D45BDA4154F}"/>
    <cellStyle name="Moneda 3 2 3 4 2 2 2 2" xfId="10303" xr:uid="{4D4D0F36-2BB1-4EB5-BEEE-AB4213F1BD13}"/>
    <cellStyle name="Moneda 3 2 3 4 2 2 3" xfId="7663" xr:uid="{E7C63BAD-EF1D-40E8-BEA2-092DCF2D958C}"/>
    <cellStyle name="Moneda 3 2 3 4 2 3" xfId="3703" xr:uid="{EEF89A71-BA5F-457B-A964-325E2627062A}"/>
    <cellStyle name="Moneda 3 2 3 4 2 3 2" xfId="8983" xr:uid="{14241515-6085-4585-B048-A2DC2EE18E5C}"/>
    <cellStyle name="Moneda 3 2 3 4 2 4" xfId="6343" xr:uid="{3243E518-7B38-4CD5-8F95-5A75869F88C5}"/>
    <cellStyle name="Moneda 3 2 3 4 3" xfId="1722" xr:uid="{586164AB-1504-4940-8F3C-9973F8F46F42}"/>
    <cellStyle name="Moneda 3 2 3 4 3 2" xfId="4363" xr:uid="{8B3D6278-3276-4FC3-99FE-F9E581F9311C}"/>
    <cellStyle name="Moneda 3 2 3 4 3 2 2" xfId="9643" xr:uid="{FE36ABBC-F90A-4950-95EB-43B8964D8938}"/>
    <cellStyle name="Moneda 3 2 3 4 3 3" xfId="7003" xr:uid="{DB0B1494-3874-4A8F-A94B-FB60DA2796F2}"/>
    <cellStyle name="Moneda 3 2 3 4 4" xfId="3043" xr:uid="{7BABEF2B-AFA4-4DD0-B0F9-679154FC82ED}"/>
    <cellStyle name="Moneda 3 2 3 4 4 2" xfId="8323" xr:uid="{9AE55BF1-5AC5-41EF-AB8A-FEF736A8AE72}"/>
    <cellStyle name="Moneda 3 2 3 4 5" xfId="5683" xr:uid="{90034795-A82C-46DC-A5D0-391901505B56}"/>
    <cellStyle name="Moneda 3 2 3 5" xfId="732" xr:uid="{F695C21A-7EDC-40F4-8200-2326ACC41541}"/>
    <cellStyle name="Moneda 3 2 3 5 2" xfId="2053" xr:uid="{34021B46-2B22-46B8-9FB6-C6E2F31BF244}"/>
    <cellStyle name="Moneda 3 2 3 5 2 2" xfId="4694" xr:uid="{F91ED856-610C-4DD5-A2A8-0E4DA13BFF37}"/>
    <cellStyle name="Moneda 3 2 3 5 2 2 2" xfId="9974" xr:uid="{9E426604-979B-46EE-9319-A3A8A4A686C3}"/>
    <cellStyle name="Moneda 3 2 3 5 2 3" xfId="7334" xr:uid="{FB685EFC-43FA-4773-A5F7-ED0D9B65513A}"/>
    <cellStyle name="Moneda 3 2 3 5 3" xfId="3374" xr:uid="{CC9FFDD9-89AA-4321-BCA5-EA70BE8EC60E}"/>
    <cellStyle name="Moneda 3 2 3 5 3 2" xfId="8654" xr:uid="{843EC764-76AA-4D39-B357-F16C9ABE540B}"/>
    <cellStyle name="Moneda 3 2 3 5 4" xfId="6014" xr:uid="{FB40BC2E-2460-4BCF-B534-2FDFA54B0F57}"/>
    <cellStyle name="Moneda 3 2 3 6" xfId="1393" xr:uid="{88A07E63-E348-4010-8967-29757B1A5676}"/>
    <cellStyle name="Moneda 3 2 3 6 2" xfId="4034" xr:uid="{71B906D3-ECBA-4198-96A9-857602F0057B}"/>
    <cellStyle name="Moneda 3 2 3 6 2 2" xfId="9314" xr:uid="{048743B1-FE7A-45D4-A8B2-F59AC88003AA}"/>
    <cellStyle name="Moneda 3 2 3 6 3" xfId="6674" xr:uid="{727C8E46-3A48-43BD-813A-D9B5E4F91DA8}"/>
    <cellStyle name="Moneda 3 2 3 7" xfId="2714" xr:uid="{6BDC795B-464A-4D86-ACEB-C3868DFB7588}"/>
    <cellStyle name="Moneda 3 2 3 7 2" xfId="7994" xr:uid="{45C2835C-7E53-4560-B632-74211D7D7E1C}"/>
    <cellStyle name="Moneda 3 2 3 8" xfId="5354" xr:uid="{784F5D56-3246-4E57-9745-15F0165712DF}"/>
    <cellStyle name="Moneda 3 2 4" xfId="130" xr:uid="{C3D15FC6-6462-4C66-84A2-2841139ACB1B}"/>
    <cellStyle name="Moneda 3 2 4 2" xfId="460" xr:uid="{DE8E8A0D-E0CB-4C9B-B050-4DAB569A08DB}"/>
    <cellStyle name="Moneda 3 2 4 2 2" xfId="1120" xr:uid="{4C6D80D2-FC96-4D84-9BA2-D0F4875174DF}"/>
    <cellStyle name="Moneda 3 2 4 2 2 2" xfId="2441" xr:uid="{B1FB4B3B-9AB9-46D1-8921-3C66310DFC89}"/>
    <cellStyle name="Moneda 3 2 4 2 2 2 2" xfId="5082" xr:uid="{3F059D7A-C888-474F-9C30-4A90163D012B}"/>
    <cellStyle name="Moneda 3 2 4 2 2 2 2 2" xfId="10362" xr:uid="{19AA89C9-2F42-47FF-96A4-BA6DEDC40C75}"/>
    <cellStyle name="Moneda 3 2 4 2 2 2 3" xfId="7722" xr:uid="{B86F7C54-E0B6-4F1F-90D3-39A996CC6BC8}"/>
    <cellStyle name="Moneda 3 2 4 2 2 3" xfId="3762" xr:uid="{B5610D83-80C3-4A47-B674-10AAF3AAF31F}"/>
    <cellStyle name="Moneda 3 2 4 2 2 3 2" xfId="9042" xr:uid="{DCFF0672-46D6-4FEF-80B2-E314FD449C2F}"/>
    <cellStyle name="Moneda 3 2 4 2 2 4" xfId="6402" xr:uid="{6A3C928B-3CC0-4A0F-B139-4AA8E3AA4556}"/>
    <cellStyle name="Moneda 3 2 4 2 3" xfId="1781" xr:uid="{C1EBE303-828E-4A93-A401-E38318DF4A58}"/>
    <cellStyle name="Moneda 3 2 4 2 3 2" xfId="4422" xr:uid="{7089CE52-C93C-4544-955B-683138DB7734}"/>
    <cellStyle name="Moneda 3 2 4 2 3 2 2" xfId="9702" xr:uid="{BF8DC1A7-B6B9-4475-842C-65D61050F391}"/>
    <cellStyle name="Moneda 3 2 4 2 3 3" xfId="7062" xr:uid="{8A4FC5ED-A14D-4429-8B44-298F98A056A7}"/>
    <cellStyle name="Moneda 3 2 4 2 4" xfId="3102" xr:uid="{92ECAE38-8674-4D23-A72A-3B0DDA0646C8}"/>
    <cellStyle name="Moneda 3 2 4 2 4 2" xfId="8382" xr:uid="{9A905F19-A386-426E-8952-FDCF9136ABCE}"/>
    <cellStyle name="Moneda 3 2 4 2 5" xfId="5742" xr:uid="{F8204381-94A2-47DA-92B4-6D360C334491}"/>
    <cellStyle name="Moneda 3 2 4 3" xfId="791" xr:uid="{2FF5E013-B06F-4B8E-9583-72FC32B3B1FC}"/>
    <cellStyle name="Moneda 3 2 4 3 2" xfId="2112" xr:uid="{13F63F96-9C17-4126-9A7B-E9545DA2FCEA}"/>
    <cellStyle name="Moneda 3 2 4 3 2 2" xfId="4753" xr:uid="{9BA54E7A-C744-4466-B63B-C540521B3025}"/>
    <cellStyle name="Moneda 3 2 4 3 2 2 2" xfId="10033" xr:uid="{AD39FCA5-5394-483A-AE8B-6084C13D21DC}"/>
    <cellStyle name="Moneda 3 2 4 3 2 3" xfId="7393" xr:uid="{1A64AC0B-AD9F-40C1-9A4B-4FB1F0C34757}"/>
    <cellStyle name="Moneda 3 2 4 3 3" xfId="3433" xr:uid="{7C42BE16-D59C-48CA-AB4B-ADCD9D57A222}"/>
    <cellStyle name="Moneda 3 2 4 3 3 2" xfId="8713" xr:uid="{95A9472B-9F93-441A-96F1-EB692489D26C}"/>
    <cellStyle name="Moneda 3 2 4 3 4" xfId="6073" xr:uid="{4CE9E5C0-B237-47E8-82B5-146AEFB86D39}"/>
    <cellStyle name="Moneda 3 2 4 4" xfId="1452" xr:uid="{D0657072-6987-457E-973A-A2EACE35E0C7}"/>
    <cellStyle name="Moneda 3 2 4 4 2" xfId="4093" xr:uid="{530B317B-F784-4CC9-B5E3-3CD700A2BB6D}"/>
    <cellStyle name="Moneda 3 2 4 4 2 2" xfId="9373" xr:uid="{D93D6178-6C17-41A5-993D-EDA801A2073B}"/>
    <cellStyle name="Moneda 3 2 4 4 3" xfId="6733" xr:uid="{CC130D66-0688-45E7-84D2-A8E51528AB77}"/>
    <cellStyle name="Moneda 3 2 4 5" xfId="2773" xr:uid="{5880B819-E06F-41B3-B241-2F268EBD8BB9}"/>
    <cellStyle name="Moneda 3 2 4 5 2" xfId="8053" xr:uid="{EE547CF5-ECAB-4A33-BAFA-53BCE6C59120}"/>
    <cellStyle name="Moneda 3 2 4 6" xfId="5413" xr:uid="{F611BBED-FC7F-42B8-822D-05D05AED1F8A}"/>
    <cellStyle name="Moneda 3 2 5" xfId="240" xr:uid="{440C9CFE-5DFC-42AB-96C6-03063DD10F44}"/>
    <cellStyle name="Moneda 3 2 5 2" xfId="570" xr:uid="{19FBD528-7B1A-43FE-8C28-C57F5FE1920B}"/>
    <cellStyle name="Moneda 3 2 5 2 2" xfId="1230" xr:uid="{0611B3DE-5F19-4956-BE7F-A1CE3F43F4D8}"/>
    <cellStyle name="Moneda 3 2 5 2 2 2" xfId="2551" xr:uid="{0DEC62E6-E0D9-47E1-AD99-E633FEF8505E}"/>
    <cellStyle name="Moneda 3 2 5 2 2 2 2" xfId="5192" xr:uid="{3D6F414F-CBA2-445B-AA6B-F9C9B8DC63B4}"/>
    <cellStyle name="Moneda 3 2 5 2 2 2 2 2" xfId="10472" xr:uid="{C2ECE0E6-856A-496F-BA8B-39892FD4BD16}"/>
    <cellStyle name="Moneda 3 2 5 2 2 2 3" xfId="7832" xr:uid="{B9A07B00-A060-4E3C-A604-F899DB4A6DBA}"/>
    <cellStyle name="Moneda 3 2 5 2 2 3" xfId="3872" xr:uid="{1639A573-5CC7-4D36-AB6A-DAEA9F603B6B}"/>
    <cellStyle name="Moneda 3 2 5 2 2 3 2" xfId="9152" xr:uid="{ED414F56-15EC-47EF-AEE0-17E4B647B780}"/>
    <cellStyle name="Moneda 3 2 5 2 2 4" xfId="6512" xr:uid="{97545DED-A40A-4EFE-BCA1-DC01D210D3AD}"/>
    <cellStyle name="Moneda 3 2 5 2 3" xfId="1891" xr:uid="{633C139C-A05B-4300-9BDB-C3C79B477D75}"/>
    <cellStyle name="Moneda 3 2 5 2 3 2" xfId="4532" xr:uid="{89C374FF-B83E-4669-ADD6-6727BE8FC265}"/>
    <cellStyle name="Moneda 3 2 5 2 3 2 2" xfId="9812" xr:uid="{3D2A05F0-6DB0-47DD-9826-ACAA4468831A}"/>
    <cellStyle name="Moneda 3 2 5 2 3 3" xfId="7172" xr:uid="{54F0A332-6D28-4094-AFDC-5CCEB8C6A61F}"/>
    <cellStyle name="Moneda 3 2 5 2 4" xfId="3212" xr:uid="{003AC83A-7975-4FBE-B573-79BFD2838558}"/>
    <cellStyle name="Moneda 3 2 5 2 4 2" xfId="8492" xr:uid="{F93B3839-1A1A-4476-B480-20CB94DAA0BB}"/>
    <cellStyle name="Moneda 3 2 5 2 5" xfId="5852" xr:uid="{C1B00629-64AF-4DF6-BE33-1D4595CF7385}"/>
    <cellStyle name="Moneda 3 2 5 3" xfId="901" xr:uid="{5A5F587A-15C7-4A7C-9F54-2AFD64AA485E}"/>
    <cellStyle name="Moneda 3 2 5 3 2" xfId="2222" xr:uid="{813DDE38-A80E-47A2-936E-6C0C9ABFCE75}"/>
    <cellStyle name="Moneda 3 2 5 3 2 2" xfId="4863" xr:uid="{F6E12042-29DE-4225-9DE2-EAE0F8E722BC}"/>
    <cellStyle name="Moneda 3 2 5 3 2 2 2" xfId="10143" xr:uid="{0CE70775-8453-4FFA-8337-4F8DBFF5E4C0}"/>
    <cellStyle name="Moneda 3 2 5 3 2 3" xfId="7503" xr:uid="{48AA9B2B-5476-46CF-8ED2-2CAF0BD0C1FA}"/>
    <cellStyle name="Moneda 3 2 5 3 3" xfId="3543" xr:uid="{9A1752F7-B7F5-4B4A-A99B-D601EC81353E}"/>
    <cellStyle name="Moneda 3 2 5 3 3 2" xfId="8823" xr:uid="{4B82ED2D-C1C2-4FF6-B479-945795071977}"/>
    <cellStyle name="Moneda 3 2 5 3 4" xfId="6183" xr:uid="{85ABFFE3-03ED-4B27-91AA-8DA253FA6B3D}"/>
    <cellStyle name="Moneda 3 2 5 4" xfId="1562" xr:uid="{15F5D999-C449-4945-9A01-B8A4C62CDD70}"/>
    <cellStyle name="Moneda 3 2 5 4 2" xfId="4203" xr:uid="{F867BBBC-340F-4832-8FCD-F3DDFE94CA55}"/>
    <cellStyle name="Moneda 3 2 5 4 2 2" xfId="9483" xr:uid="{9C6AD45F-876C-4B54-B281-4A1DC786EF71}"/>
    <cellStyle name="Moneda 3 2 5 4 3" xfId="6843" xr:uid="{DB88995D-97B1-4D6C-9D04-F19ED0CF253A}"/>
    <cellStyle name="Moneda 3 2 5 5" xfId="2883" xr:uid="{53B00B71-E76D-4967-82BB-BFB209A5157A}"/>
    <cellStyle name="Moneda 3 2 5 5 2" xfId="8163" xr:uid="{B67C8B67-EE40-415F-8F10-79E07B4093B9}"/>
    <cellStyle name="Moneda 3 2 5 6" xfId="5523" xr:uid="{A5C67709-DE30-41D1-AEB1-E4BEA6C2D21D}"/>
    <cellStyle name="Moneda 3 2 6" xfId="349" xr:uid="{6D35A433-48E0-4702-A45C-5CFE3EF35C7F}"/>
    <cellStyle name="Moneda 3 2 6 2" xfId="1010" xr:uid="{E9CAB1CC-9175-49EE-938A-017DA24BC46D}"/>
    <cellStyle name="Moneda 3 2 6 2 2" xfId="2331" xr:uid="{6AFEF68F-6E78-40FD-B22D-0FFCF315D9F0}"/>
    <cellStyle name="Moneda 3 2 6 2 2 2" xfId="4972" xr:uid="{0DF4DC87-CD47-4739-990E-93535058F767}"/>
    <cellStyle name="Moneda 3 2 6 2 2 2 2" xfId="10252" xr:uid="{191A5A1B-CBB6-4267-ADEF-CDDA16675FA7}"/>
    <cellStyle name="Moneda 3 2 6 2 2 3" xfId="7612" xr:uid="{53EAD439-3ABF-48BC-AD99-EDF783476046}"/>
    <cellStyle name="Moneda 3 2 6 2 3" xfId="3652" xr:uid="{0C953D63-8DA0-4227-A632-DB2FDA71237B}"/>
    <cellStyle name="Moneda 3 2 6 2 3 2" xfId="8932" xr:uid="{92F9BAEF-A752-4F28-ACC1-1289C7F9256F}"/>
    <cellStyle name="Moneda 3 2 6 2 4" xfId="6292" xr:uid="{BA1B2630-A1D6-45F6-876B-8D1402EC2812}"/>
    <cellStyle name="Moneda 3 2 6 3" xfId="1671" xr:uid="{C68EF38C-E71F-414D-94D1-AA0F89D0F115}"/>
    <cellStyle name="Moneda 3 2 6 3 2" xfId="4312" xr:uid="{8D0E4EEB-2724-4194-A70F-15116EEA049F}"/>
    <cellStyle name="Moneda 3 2 6 3 2 2" xfId="9592" xr:uid="{028668A9-B371-4229-B73E-424D54182093}"/>
    <cellStyle name="Moneda 3 2 6 3 3" xfId="6952" xr:uid="{615FD20A-C52C-49A5-9344-A3DB0209308C}"/>
    <cellStyle name="Moneda 3 2 6 4" xfId="2992" xr:uid="{501E149D-02E6-4201-A10B-56EB39AFD3DF}"/>
    <cellStyle name="Moneda 3 2 6 4 2" xfId="8272" xr:uid="{75A3B405-9BAF-4686-8F00-F0F32BEEBC20}"/>
    <cellStyle name="Moneda 3 2 6 5" xfId="5632" xr:uid="{0676C845-A3D4-4208-86DF-E0FEBCBD23B2}"/>
    <cellStyle name="Moneda 3 2 7" xfId="681" xr:uid="{ACC39BCA-55D0-4ACE-AFC0-DBCB632ED608}"/>
    <cellStyle name="Moneda 3 2 7 2" xfId="2002" xr:uid="{C584697A-47A7-4414-99A0-E43D82EB8F8F}"/>
    <cellStyle name="Moneda 3 2 7 2 2" xfId="4643" xr:uid="{A8FFFD73-2186-4DAB-99A9-FE9530324103}"/>
    <cellStyle name="Moneda 3 2 7 2 2 2" xfId="9923" xr:uid="{F7937A90-BA88-43DB-99A2-E596894DDB03}"/>
    <cellStyle name="Moneda 3 2 7 2 3" xfId="7283" xr:uid="{D1A75567-A098-40F2-AAC5-533C817AD9CB}"/>
    <cellStyle name="Moneda 3 2 7 3" xfId="3323" xr:uid="{66428033-0C40-42AB-93FC-88DE4EB6A025}"/>
    <cellStyle name="Moneda 3 2 7 3 2" xfId="8603" xr:uid="{869F9CCC-5920-40AB-8848-BA8B3C6B9BDB}"/>
    <cellStyle name="Moneda 3 2 7 4" xfId="5963" xr:uid="{96C6D73D-CA1A-432A-9C30-83BE66616002}"/>
    <cellStyle name="Moneda 3 2 8" xfId="1342" xr:uid="{F3EEAC3A-3F83-4978-8161-B9273DA67500}"/>
    <cellStyle name="Moneda 3 2 8 2" xfId="3983" xr:uid="{6A2F505C-FCE9-4BA0-AAA6-C022EC353DFB}"/>
    <cellStyle name="Moneda 3 2 8 2 2" xfId="9263" xr:uid="{FBBE036D-C138-4607-9925-24217644E973}"/>
    <cellStyle name="Moneda 3 2 8 3" xfId="6623" xr:uid="{4BA11A1F-C770-489A-BCAA-B61D53205AF1}"/>
    <cellStyle name="Moneda 3 2 9" xfId="2663" xr:uid="{559D6659-C3D2-4451-B134-440012663A14}"/>
    <cellStyle name="Moneda 3 2 9 2" xfId="7943" xr:uid="{4BF32898-072B-4B55-8A3B-7E01EC25872C}"/>
    <cellStyle name="Moneda 3 3" xfId="25" xr:uid="{AD85398F-553E-41B5-A2F5-4C22C401967B}"/>
    <cellStyle name="Moneda 3 3 10" xfId="5310" xr:uid="{58430E12-CEF2-4562-B23F-A83B39B18A4D}"/>
    <cellStyle name="Moneda 3 3 2" xfId="49" xr:uid="{9D048043-4E38-4C07-BA3A-A6F5F2274274}"/>
    <cellStyle name="Moneda 3 3 2 2" xfId="100" xr:uid="{FDBE9E85-BA42-4BFE-BDAA-1CEF3B8186E3}"/>
    <cellStyle name="Moneda 3 3 2 2 2" xfId="212" xr:uid="{07D352AE-D034-44E0-BF9B-794D784FF41D}"/>
    <cellStyle name="Moneda 3 3 2 2 2 2" xfId="542" xr:uid="{D5003800-D303-4508-BB27-F080FC9D8B70}"/>
    <cellStyle name="Moneda 3 3 2 2 2 2 2" xfId="1202" xr:uid="{4E12AE3E-A4D4-4C38-A1E0-DCB6E0F7935A}"/>
    <cellStyle name="Moneda 3 3 2 2 2 2 2 2" xfId="2523" xr:uid="{BD0609B0-9E1A-42B6-8D35-2F035B7D8654}"/>
    <cellStyle name="Moneda 3 3 2 2 2 2 2 2 2" xfId="5164" xr:uid="{652F4234-C603-46D2-9B9C-A38EDADCE919}"/>
    <cellStyle name="Moneda 3 3 2 2 2 2 2 2 2 2" xfId="10444" xr:uid="{82CB1682-9262-4D2C-988F-A05C14FC919C}"/>
    <cellStyle name="Moneda 3 3 2 2 2 2 2 2 3" xfId="7804" xr:uid="{F7179B1F-84C8-4A94-A992-A4B7900305BC}"/>
    <cellStyle name="Moneda 3 3 2 2 2 2 2 3" xfId="3844" xr:uid="{6DFF2076-2DA0-4CED-916B-B9876750F104}"/>
    <cellStyle name="Moneda 3 3 2 2 2 2 2 3 2" xfId="9124" xr:uid="{9E160274-600D-4CB6-A8D2-939304599ED7}"/>
    <cellStyle name="Moneda 3 3 2 2 2 2 2 4" xfId="6484" xr:uid="{D19EA11F-EC2B-4FE4-8AC4-33BF09812031}"/>
    <cellStyle name="Moneda 3 3 2 2 2 2 3" xfId="1863" xr:uid="{2C0E5ED5-3066-4820-9E18-ED497F79CC40}"/>
    <cellStyle name="Moneda 3 3 2 2 2 2 3 2" xfId="4504" xr:uid="{71B1A901-B2A3-48FB-8781-E8085D6167C3}"/>
    <cellStyle name="Moneda 3 3 2 2 2 2 3 2 2" xfId="9784" xr:uid="{60EBFA72-C5D0-4E42-80FC-133E5C90E496}"/>
    <cellStyle name="Moneda 3 3 2 2 2 2 3 3" xfId="7144" xr:uid="{F22C2780-5444-4ADB-948B-43A6A8AA3BFF}"/>
    <cellStyle name="Moneda 3 3 2 2 2 2 4" xfId="3184" xr:uid="{F8193803-5C18-4DF0-8090-6C1B4A1458B6}"/>
    <cellStyle name="Moneda 3 3 2 2 2 2 4 2" xfId="8464" xr:uid="{46032EC8-CB78-46A3-962E-020C84F5B9EF}"/>
    <cellStyle name="Moneda 3 3 2 2 2 2 5" xfId="5824" xr:uid="{16C9E4A9-CF19-41D6-9193-CE3880EC2FDA}"/>
    <cellStyle name="Moneda 3 3 2 2 2 3" xfId="873" xr:uid="{A9E230A6-30CE-4E31-97FE-2AB0C0BCB23C}"/>
    <cellStyle name="Moneda 3 3 2 2 2 3 2" xfId="2194" xr:uid="{A4FD2E43-CF1A-40CA-AA15-7677D04BEC34}"/>
    <cellStyle name="Moneda 3 3 2 2 2 3 2 2" xfId="4835" xr:uid="{C5586EA6-90B8-486A-85ED-94FDC0B2DEA8}"/>
    <cellStyle name="Moneda 3 3 2 2 2 3 2 2 2" xfId="10115" xr:uid="{C509003D-C3E5-41AF-AF52-47BBEDA30A3D}"/>
    <cellStyle name="Moneda 3 3 2 2 2 3 2 3" xfId="7475" xr:uid="{A1E4CA3A-5D66-4495-9ABD-1F36D8B3319C}"/>
    <cellStyle name="Moneda 3 3 2 2 2 3 3" xfId="3515" xr:uid="{BD29500F-86AE-4439-88E8-B57A8AE67907}"/>
    <cellStyle name="Moneda 3 3 2 2 2 3 3 2" xfId="8795" xr:uid="{EADF6DFF-F64B-4CD6-B0CE-9497321A377F}"/>
    <cellStyle name="Moneda 3 3 2 2 2 3 4" xfId="6155" xr:uid="{33702831-0426-447C-9EF0-404D435FD012}"/>
    <cellStyle name="Moneda 3 3 2 2 2 4" xfId="1534" xr:uid="{98C6C547-3F2C-4A29-8CF0-50C817A7F7F7}"/>
    <cellStyle name="Moneda 3 3 2 2 2 4 2" xfId="4175" xr:uid="{3457D3F4-3092-4FF4-9863-087A2CB97DD0}"/>
    <cellStyle name="Moneda 3 3 2 2 2 4 2 2" xfId="9455" xr:uid="{AC8855A5-48AC-4576-9EC9-4A7FF205467E}"/>
    <cellStyle name="Moneda 3 3 2 2 2 4 3" xfId="6815" xr:uid="{860E5D3F-56A0-4309-B657-EEC2EDDB88D5}"/>
    <cellStyle name="Moneda 3 3 2 2 2 5" xfId="2855" xr:uid="{02C1087F-9E53-44B1-98BE-58615F0B08A8}"/>
    <cellStyle name="Moneda 3 3 2 2 2 5 2" xfId="8135" xr:uid="{C7BBDE48-F62B-41E4-9FEC-33E118734F56}"/>
    <cellStyle name="Moneda 3 3 2 2 2 6" xfId="5495" xr:uid="{07FB014C-3EDC-4AB7-BDBB-56C6296EC604}"/>
    <cellStyle name="Moneda 3 3 2 2 3" xfId="322" xr:uid="{237B2729-1B9D-4FC5-A5B7-5CD2A35758DD}"/>
    <cellStyle name="Moneda 3 3 2 2 3 2" xfId="652" xr:uid="{509BF922-433F-48A3-B737-DA594753BDBF}"/>
    <cellStyle name="Moneda 3 3 2 2 3 2 2" xfId="1312" xr:uid="{912DE8D7-27C1-4E28-966A-A237D6C0A1C8}"/>
    <cellStyle name="Moneda 3 3 2 2 3 2 2 2" xfId="2633" xr:uid="{1DDB0B5F-32BD-4F8E-B946-67C04A4815B4}"/>
    <cellStyle name="Moneda 3 3 2 2 3 2 2 2 2" xfId="5274" xr:uid="{C9FF7A58-9EDE-459F-A0AF-A1625BE23F27}"/>
    <cellStyle name="Moneda 3 3 2 2 3 2 2 2 2 2" xfId="10554" xr:uid="{87056F79-68A1-46EF-8521-A56F62F47471}"/>
    <cellStyle name="Moneda 3 3 2 2 3 2 2 2 3" xfId="7914" xr:uid="{E4CD9AE5-FAC3-4567-BA62-F9CFDF50D92F}"/>
    <cellStyle name="Moneda 3 3 2 2 3 2 2 3" xfId="3954" xr:uid="{5014898E-78B8-4B74-902A-DABDD4947078}"/>
    <cellStyle name="Moneda 3 3 2 2 3 2 2 3 2" xfId="9234" xr:uid="{C873CD1B-C0ED-49E4-BBFE-26E615E05F6A}"/>
    <cellStyle name="Moneda 3 3 2 2 3 2 2 4" xfId="6594" xr:uid="{9C8C7EB0-2AD6-4274-BCC2-DB2AEEE9D748}"/>
    <cellStyle name="Moneda 3 3 2 2 3 2 3" xfId="1973" xr:uid="{44D99E3F-A81B-4E11-A69E-F83EFA757323}"/>
    <cellStyle name="Moneda 3 3 2 2 3 2 3 2" xfId="4614" xr:uid="{432189A0-84F7-40B6-8900-29C70B92F77E}"/>
    <cellStyle name="Moneda 3 3 2 2 3 2 3 2 2" xfId="9894" xr:uid="{12FD917D-385A-4CF3-A99B-4D43A75BFBE4}"/>
    <cellStyle name="Moneda 3 3 2 2 3 2 3 3" xfId="7254" xr:uid="{A2555D36-A4E2-4F0B-A6E7-5E50EDA5EF16}"/>
    <cellStyle name="Moneda 3 3 2 2 3 2 4" xfId="3294" xr:uid="{2F97FB0B-1B67-45D0-8A8F-B7E9B2F41096}"/>
    <cellStyle name="Moneda 3 3 2 2 3 2 4 2" xfId="8574" xr:uid="{17236B46-DB99-448D-8600-434E579A387C}"/>
    <cellStyle name="Moneda 3 3 2 2 3 2 5" xfId="5934" xr:uid="{C35D0D51-FB17-4710-B5B6-A75BCF60C6AA}"/>
    <cellStyle name="Moneda 3 3 2 2 3 3" xfId="983" xr:uid="{FD0A5E6A-B524-47F8-96F0-179C98BEF5AB}"/>
    <cellStyle name="Moneda 3 3 2 2 3 3 2" xfId="2304" xr:uid="{2274E5D8-1F89-4D96-A3A9-15CD4014CC54}"/>
    <cellStyle name="Moneda 3 3 2 2 3 3 2 2" xfId="4945" xr:uid="{FDAF25A4-3BEB-42BC-A0B0-DD7BA76ECAD1}"/>
    <cellStyle name="Moneda 3 3 2 2 3 3 2 2 2" xfId="10225" xr:uid="{F528B466-FE64-49EF-A317-F49C4B071A69}"/>
    <cellStyle name="Moneda 3 3 2 2 3 3 2 3" xfId="7585" xr:uid="{A54603F1-2ABA-42A1-9B1A-5C6D38F6C490}"/>
    <cellStyle name="Moneda 3 3 2 2 3 3 3" xfId="3625" xr:uid="{E2A4F288-582B-4434-AE49-2470A9394E73}"/>
    <cellStyle name="Moneda 3 3 2 2 3 3 3 2" xfId="8905" xr:uid="{8B7AF4D7-C4F4-4758-A0AA-83B7EA15CD40}"/>
    <cellStyle name="Moneda 3 3 2 2 3 3 4" xfId="6265" xr:uid="{D52B6715-43A8-420B-91BE-5A11B2ED6643}"/>
    <cellStyle name="Moneda 3 3 2 2 3 4" xfId="1644" xr:uid="{DBB756E8-F358-4698-B5A3-61770D2E1C46}"/>
    <cellStyle name="Moneda 3 3 2 2 3 4 2" xfId="4285" xr:uid="{43C67238-4551-4908-80F2-225D4D34A197}"/>
    <cellStyle name="Moneda 3 3 2 2 3 4 2 2" xfId="9565" xr:uid="{18B43EA6-BEF8-4F0C-84C2-CEAB82653FB6}"/>
    <cellStyle name="Moneda 3 3 2 2 3 4 3" xfId="6925" xr:uid="{73522369-0258-49D9-A15E-A13AA42422F8}"/>
    <cellStyle name="Moneda 3 3 2 2 3 5" xfId="2965" xr:uid="{3E205F27-9C6C-4C0E-A0E5-4945A14D6104}"/>
    <cellStyle name="Moneda 3 3 2 2 3 5 2" xfId="8245" xr:uid="{C536F4CF-7C6C-43B9-8C29-7E52F8ED507C}"/>
    <cellStyle name="Moneda 3 3 2 2 3 6" xfId="5605" xr:uid="{30F31065-4BA4-4F7B-B7DF-92E6936C107C}"/>
    <cellStyle name="Moneda 3 3 2 2 4" xfId="431" xr:uid="{6DD22D1C-7D1C-4077-808F-BEC8217F87D6}"/>
    <cellStyle name="Moneda 3 3 2 2 4 2" xfId="1092" xr:uid="{F100736B-FCC3-4384-9FBD-540C30EF11DA}"/>
    <cellStyle name="Moneda 3 3 2 2 4 2 2" xfId="2413" xr:uid="{3E5A5205-8DE8-452F-96E7-207D5A6E056D}"/>
    <cellStyle name="Moneda 3 3 2 2 4 2 2 2" xfId="5054" xr:uid="{FB225254-89A7-4CC1-8A5C-2B317E15378F}"/>
    <cellStyle name="Moneda 3 3 2 2 4 2 2 2 2" xfId="10334" xr:uid="{92809A97-F0D7-4953-9559-53FC30C048C6}"/>
    <cellStyle name="Moneda 3 3 2 2 4 2 2 3" xfId="7694" xr:uid="{303C33D4-EF9D-4620-98A4-502C7530FD81}"/>
    <cellStyle name="Moneda 3 3 2 2 4 2 3" xfId="3734" xr:uid="{32D46C2B-A478-46CE-8464-B4BB7ACC64C3}"/>
    <cellStyle name="Moneda 3 3 2 2 4 2 3 2" xfId="9014" xr:uid="{12F53C64-61C5-40F2-9C33-9E4A05F78DE2}"/>
    <cellStyle name="Moneda 3 3 2 2 4 2 4" xfId="6374" xr:uid="{02DB83A1-E04F-406F-B774-243A424B0EBD}"/>
    <cellStyle name="Moneda 3 3 2 2 4 3" xfId="1753" xr:uid="{ACA57A70-4DA2-4BF9-9E0A-90A6ACA55A89}"/>
    <cellStyle name="Moneda 3 3 2 2 4 3 2" xfId="4394" xr:uid="{0207DA0C-287F-429E-9898-4A48F002349A}"/>
    <cellStyle name="Moneda 3 3 2 2 4 3 2 2" xfId="9674" xr:uid="{7C391AEB-1D18-4C95-AC34-45FAE4BAE6A4}"/>
    <cellStyle name="Moneda 3 3 2 2 4 3 3" xfId="7034" xr:uid="{5880CC11-7DDB-4A7E-91E6-797F338330F1}"/>
    <cellStyle name="Moneda 3 3 2 2 4 4" xfId="3074" xr:uid="{BD6002D9-F6A4-43A1-A6E0-ABC26CD978CA}"/>
    <cellStyle name="Moneda 3 3 2 2 4 4 2" xfId="8354" xr:uid="{054C403C-5D09-46DF-85FD-E4CF4BFA170D}"/>
    <cellStyle name="Moneda 3 3 2 2 4 5" xfId="5714" xr:uid="{14A5B0D7-B15B-441B-B20A-ED0377A5D1F3}"/>
    <cellStyle name="Moneda 3 3 2 2 5" xfId="763" xr:uid="{F2759D56-CED1-4527-BECD-666600BB2D13}"/>
    <cellStyle name="Moneda 3 3 2 2 5 2" xfId="2084" xr:uid="{1AFDC163-C814-4CA7-B1FA-3D558C0B56BE}"/>
    <cellStyle name="Moneda 3 3 2 2 5 2 2" xfId="4725" xr:uid="{0F612DEF-50E7-4AF0-B6DB-DEF86F0BC28B}"/>
    <cellStyle name="Moneda 3 3 2 2 5 2 2 2" xfId="10005" xr:uid="{1E3961EB-4F08-4387-814D-B64C766590F5}"/>
    <cellStyle name="Moneda 3 3 2 2 5 2 3" xfId="7365" xr:uid="{F96B0294-E722-4399-A2A6-D99EFC5B3C2A}"/>
    <cellStyle name="Moneda 3 3 2 2 5 3" xfId="3405" xr:uid="{74564CC6-8519-491D-AEC3-1B7E52A9F48A}"/>
    <cellStyle name="Moneda 3 3 2 2 5 3 2" xfId="8685" xr:uid="{62D2D50C-4915-4DF5-BC17-B3F893A365E5}"/>
    <cellStyle name="Moneda 3 3 2 2 5 4" xfId="6045" xr:uid="{F16A0A23-9154-4438-8240-0E7E38A8F594}"/>
    <cellStyle name="Moneda 3 3 2 2 6" xfId="1424" xr:uid="{543311A6-7396-414C-9BB2-468EB020FC45}"/>
    <cellStyle name="Moneda 3 3 2 2 6 2" xfId="4065" xr:uid="{128A1FAB-39E8-45AB-BA2E-58A89CF850C4}"/>
    <cellStyle name="Moneda 3 3 2 2 6 2 2" xfId="9345" xr:uid="{B28D0730-6514-4BE1-BACC-4B530EF7744A}"/>
    <cellStyle name="Moneda 3 3 2 2 6 3" xfId="6705" xr:uid="{5105B787-2C6B-47E7-878C-5C7399EEE6B1}"/>
    <cellStyle name="Moneda 3 3 2 2 7" xfId="2745" xr:uid="{A348A02B-D354-4609-98BB-FF9D419B3E53}"/>
    <cellStyle name="Moneda 3 3 2 2 7 2" xfId="8025" xr:uid="{57856C85-BB17-40E2-BD4E-E202F2257F3E}"/>
    <cellStyle name="Moneda 3 3 2 2 8" xfId="5385" xr:uid="{9B3CFDC2-46A4-48C5-85B9-0636408423DB}"/>
    <cellStyle name="Moneda 3 3 2 3" xfId="161" xr:uid="{72AA92A4-EE8E-4BCE-B3C3-05BCFA91C736}"/>
    <cellStyle name="Moneda 3 3 2 3 2" xfId="491" xr:uid="{D95DD6F7-CE83-4B88-B974-A101A2AE8AA1}"/>
    <cellStyle name="Moneda 3 3 2 3 2 2" xfId="1151" xr:uid="{6397085F-F85C-41B2-944C-363973F4FAB0}"/>
    <cellStyle name="Moneda 3 3 2 3 2 2 2" xfId="2472" xr:uid="{6A04A7AC-BF18-4C5D-B41F-A2D6FFC7BCF1}"/>
    <cellStyle name="Moneda 3 3 2 3 2 2 2 2" xfId="5113" xr:uid="{52A26B46-E83E-46C7-B89F-E737CE5B6F41}"/>
    <cellStyle name="Moneda 3 3 2 3 2 2 2 2 2" xfId="10393" xr:uid="{72FD67F6-9497-4562-B7F1-279EDFE1B4FE}"/>
    <cellStyle name="Moneda 3 3 2 3 2 2 2 3" xfId="7753" xr:uid="{2C5F0278-1439-460B-9F14-E2585BBC86E0}"/>
    <cellStyle name="Moneda 3 3 2 3 2 2 3" xfId="3793" xr:uid="{707B3690-1691-4E76-91F6-A47F088F6E66}"/>
    <cellStyle name="Moneda 3 3 2 3 2 2 3 2" xfId="9073" xr:uid="{77324A76-B8BD-405D-A45B-DDB48D929CE9}"/>
    <cellStyle name="Moneda 3 3 2 3 2 2 4" xfId="6433" xr:uid="{85144461-E136-422E-ADF2-1BA7DEAFEEAC}"/>
    <cellStyle name="Moneda 3 3 2 3 2 3" xfId="1812" xr:uid="{89BDC801-73D9-4730-8C5F-71BC1DA076E6}"/>
    <cellStyle name="Moneda 3 3 2 3 2 3 2" xfId="4453" xr:uid="{AEB8B495-9879-44C0-B990-09C91E037E3A}"/>
    <cellStyle name="Moneda 3 3 2 3 2 3 2 2" xfId="9733" xr:uid="{5641BAD3-01EA-49CD-93BE-1B8A5D1DCDB7}"/>
    <cellStyle name="Moneda 3 3 2 3 2 3 3" xfId="7093" xr:uid="{BE6C2865-AFA6-431A-8EBB-AFE1BEDDD512}"/>
    <cellStyle name="Moneda 3 3 2 3 2 4" xfId="3133" xr:uid="{3F65AA6E-0D32-4593-95D4-C1D207744FC2}"/>
    <cellStyle name="Moneda 3 3 2 3 2 4 2" xfId="8413" xr:uid="{3164FFFE-055F-4ADA-AA2C-6CABD3B3535E}"/>
    <cellStyle name="Moneda 3 3 2 3 2 5" xfId="5773" xr:uid="{01BC0E91-DAE7-4F5C-878A-287655C5C133}"/>
    <cellStyle name="Moneda 3 3 2 3 3" xfId="822" xr:uid="{DCC97050-E598-47C8-9460-DA75114D55AF}"/>
    <cellStyle name="Moneda 3 3 2 3 3 2" xfId="2143" xr:uid="{DB8E4B0F-20B5-48AF-AABF-16A878D96446}"/>
    <cellStyle name="Moneda 3 3 2 3 3 2 2" xfId="4784" xr:uid="{A178130A-249F-4645-9A0E-7C5AE6DE5209}"/>
    <cellStyle name="Moneda 3 3 2 3 3 2 2 2" xfId="10064" xr:uid="{EB716118-E24C-4EBA-A903-8E7401C0FCFD}"/>
    <cellStyle name="Moneda 3 3 2 3 3 2 3" xfId="7424" xr:uid="{0DAD2A1E-A046-4DF4-9B4F-A180F7C86045}"/>
    <cellStyle name="Moneda 3 3 2 3 3 3" xfId="3464" xr:uid="{9945C2D5-3AEC-4432-AA98-595EE3B5A60F}"/>
    <cellStyle name="Moneda 3 3 2 3 3 3 2" xfId="8744" xr:uid="{F3969FE5-F50B-442B-A1D0-4775A56CD462}"/>
    <cellStyle name="Moneda 3 3 2 3 3 4" xfId="6104" xr:uid="{FB0AA3DE-0347-4BAB-8BE3-C6B87911BDC9}"/>
    <cellStyle name="Moneda 3 3 2 3 4" xfId="1483" xr:uid="{E30F0A77-1CE7-4A32-9584-A0E4818D35D9}"/>
    <cellStyle name="Moneda 3 3 2 3 4 2" xfId="4124" xr:uid="{006C757D-76DB-4F10-952A-48E168C2DD83}"/>
    <cellStyle name="Moneda 3 3 2 3 4 2 2" xfId="9404" xr:uid="{BA43C8F1-F6AC-4D6F-AC82-6FE7889120F2}"/>
    <cellStyle name="Moneda 3 3 2 3 4 3" xfId="6764" xr:uid="{E6551ACC-72A7-40AD-8555-C89269E5F863}"/>
    <cellStyle name="Moneda 3 3 2 3 5" xfId="2804" xr:uid="{851AB9A5-09FC-4367-8C92-72EC75BAB4D8}"/>
    <cellStyle name="Moneda 3 3 2 3 5 2" xfId="8084" xr:uid="{2489ECE9-991A-41C3-A7EB-C015B98B1E16}"/>
    <cellStyle name="Moneda 3 3 2 3 6" xfId="5444" xr:uid="{A06A4E9A-D7C5-4C24-8370-E7F6321F65E7}"/>
    <cellStyle name="Moneda 3 3 2 4" xfId="271" xr:uid="{3200410B-0175-496C-82B6-A4D0C6DF4AB6}"/>
    <cellStyle name="Moneda 3 3 2 4 2" xfId="601" xr:uid="{1D794075-E94D-41B6-9C00-3FCABCEC84D3}"/>
    <cellStyle name="Moneda 3 3 2 4 2 2" xfId="1261" xr:uid="{B1562380-130F-47E7-B067-3AAF3045BA6C}"/>
    <cellStyle name="Moneda 3 3 2 4 2 2 2" xfId="2582" xr:uid="{EA8D2B08-CFB0-4828-8983-53950B706A61}"/>
    <cellStyle name="Moneda 3 3 2 4 2 2 2 2" xfId="5223" xr:uid="{33E878F8-3127-4321-BE25-8ED35F7BD459}"/>
    <cellStyle name="Moneda 3 3 2 4 2 2 2 2 2" xfId="10503" xr:uid="{3D6ACF7E-BD39-43CD-99FA-AAE91A4EA904}"/>
    <cellStyle name="Moneda 3 3 2 4 2 2 2 3" xfId="7863" xr:uid="{4CFF8DED-793C-4274-927B-A481D28E0F35}"/>
    <cellStyle name="Moneda 3 3 2 4 2 2 3" xfId="3903" xr:uid="{E4FAD45F-1882-482F-B41E-35D7D65DEE0C}"/>
    <cellStyle name="Moneda 3 3 2 4 2 2 3 2" xfId="9183" xr:uid="{A8063399-8030-4CBB-8FE6-8323E4F46D21}"/>
    <cellStyle name="Moneda 3 3 2 4 2 2 4" xfId="6543" xr:uid="{3687A695-FE39-4DBF-A2BE-47A76B1C5EB6}"/>
    <cellStyle name="Moneda 3 3 2 4 2 3" xfId="1922" xr:uid="{52F200AD-D857-492D-8FD6-CD56858024A5}"/>
    <cellStyle name="Moneda 3 3 2 4 2 3 2" xfId="4563" xr:uid="{376D092D-CF1B-43DA-981B-126F02897536}"/>
    <cellStyle name="Moneda 3 3 2 4 2 3 2 2" xfId="9843" xr:uid="{0C3E44A0-29AB-43D6-80A4-F8C599992C3E}"/>
    <cellStyle name="Moneda 3 3 2 4 2 3 3" xfId="7203" xr:uid="{C7C4B4D9-E886-4170-B8F7-6DB686BCA1D2}"/>
    <cellStyle name="Moneda 3 3 2 4 2 4" xfId="3243" xr:uid="{7452B168-52ED-4424-A88D-AD2B402C453F}"/>
    <cellStyle name="Moneda 3 3 2 4 2 4 2" xfId="8523" xr:uid="{ED9D3430-37E4-4A06-A836-615F45227BD7}"/>
    <cellStyle name="Moneda 3 3 2 4 2 5" xfId="5883" xr:uid="{88675724-ACB9-458D-A365-069FA22A6FF3}"/>
    <cellStyle name="Moneda 3 3 2 4 3" xfId="932" xr:uid="{DAC1A5D6-6767-4DDE-B48C-E4C22E404FDF}"/>
    <cellStyle name="Moneda 3 3 2 4 3 2" xfId="2253" xr:uid="{11A81E29-069B-4A5F-BC03-7A656729DA7E}"/>
    <cellStyle name="Moneda 3 3 2 4 3 2 2" xfId="4894" xr:uid="{2C176BEC-35BF-48C3-883B-EDB407BB3B54}"/>
    <cellStyle name="Moneda 3 3 2 4 3 2 2 2" xfId="10174" xr:uid="{234DB582-E7B4-4194-A93D-30B3CDF561B7}"/>
    <cellStyle name="Moneda 3 3 2 4 3 2 3" xfId="7534" xr:uid="{87DA954B-025D-4DB3-A672-A7274194DDB9}"/>
    <cellStyle name="Moneda 3 3 2 4 3 3" xfId="3574" xr:uid="{41FC0CD6-39F0-4E14-A4C5-C47AA0BF5E21}"/>
    <cellStyle name="Moneda 3 3 2 4 3 3 2" xfId="8854" xr:uid="{AB99A4C5-4607-44A6-9DFA-CDC63D20C7BF}"/>
    <cellStyle name="Moneda 3 3 2 4 3 4" xfId="6214" xr:uid="{C0F0C90A-EFE9-4EE8-B388-0178BF941A94}"/>
    <cellStyle name="Moneda 3 3 2 4 4" xfId="1593" xr:uid="{E09FA66F-863E-4147-802F-9941C006FF98}"/>
    <cellStyle name="Moneda 3 3 2 4 4 2" xfId="4234" xr:uid="{F3ED7C4B-3837-4255-98FB-D87083DD9EF4}"/>
    <cellStyle name="Moneda 3 3 2 4 4 2 2" xfId="9514" xr:uid="{D6D02871-7C78-43C1-958F-B4FE419575B0}"/>
    <cellStyle name="Moneda 3 3 2 4 4 3" xfId="6874" xr:uid="{B680EC98-0C46-4509-9264-4342432DF7B7}"/>
    <cellStyle name="Moneda 3 3 2 4 5" xfId="2914" xr:uid="{BEC588E2-7827-45BE-A131-8409C1887BBC}"/>
    <cellStyle name="Moneda 3 3 2 4 5 2" xfId="8194" xr:uid="{2D8B21C4-F3C2-4DD3-A272-DAE9CE7F15C4}"/>
    <cellStyle name="Moneda 3 3 2 4 6" xfId="5554" xr:uid="{8CA4853B-6B88-4BE6-9D7A-49BE3A7F8DEF}"/>
    <cellStyle name="Moneda 3 3 2 5" xfId="380" xr:uid="{A5936522-D8AE-4E56-8E2F-2EC5A317ACC0}"/>
    <cellStyle name="Moneda 3 3 2 5 2" xfId="1041" xr:uid="{CE1078B4-206F-4854-8B9D-E3BC27EBF616}"/>
    <cellStyle name="Moneda 3 3 2 5 2 2" xfId="2362" xr:uid="{44EBDE1C-EBCA-44A4-8175-33A20393A8C0}"/>
    <cellStyle name="Moneda 3 3 2 5 2 2 2" xfId="5003" xr:uid="{4F9550F5-31CE-48B2-9906-92FBA153233C}"/>
    <cellStyle name="Moneda 3 3 2 5 2 2 2 2" xfId="10283" xr:uid="{3074CD01-60D9-4791-AE3A-1D2C72DD4D28}"/>
    <cellStyle name="Moneda 3 3 2 5 2 2 3" xfId="7643" xr:uid="{1A65B963-1BDC-4F86-A376-A8997086ACCB}"/>
    <cellStyle name="Moneda 3 3 2 5 2 3" xfId="3683" xr:uid="{13537AA3-0FAF-4C5B-9575-51348C57EA2F}"/>
    <cellStyle name="Moneda 3 3 2 5 2 3 2" xfId="8963" xr:uid="{31305AA1-ACCB-4091-8406-D00BBE087892}"/>
    <cellStyle name="Moneda 3 3 2 5 2 4" xfId="6323" xr:uid="{B2F2718B-12B5-40BE-AF1D-8FBB5CF4C0EB}"/>
    <cellStyle name="Moneda 3 3 2 5 3" xfId="1702" xr:uid="{9442321E-328A-4B3E-9B75-18598C914D82}"/>
    <cellStyle name="Moneda 3 3 2 5 3 2" xfId="4343" xr:uid="{5D24EA2E-8854-41D5-9490-E7302474FD68}"/>
    <cellStyle name="Moneda 3 3 2 5 3 2 2" xfId="9623" xr:uid="{68924976-6187-46FD-A47C-A19EB4A89A19}"/>
    <cellStyle name="Moneda 3 3 2 5 3 3" xfId="6983" xr:uid="{3CC705A3-3430-4BAF-AC8A-55B6FBD0C427}"/>
    <cellStyle name="Moneda 3 3 2 5 4" xfId="3023" xr:uid="{D26C721D-B943-4EDB-B6FC-3BD1123B7A27}"/>
    <cellStyle name="Moneda 3 3 2 5 4 2" xfId="8303" xr:uid="{2008629B-DCCF-4FB9-A9D8-D96F25A3E718}"/>
    <cellStyle name="Moneda 3 3 2 5 5" xfId="5663" xr:uid="{7741BD34-35DD-42A4-83FB-590F2821FC86}"/>
    <cellStyle name="Moneda 3 3 2 6" xfId="712" xr:uid="{DD9F21A5-EE80-4F2E-BF60-8DD07426D47A}"/>
    <cellStyle name="Moneda 3 3 2 6 2" xfId="2033" xr:uid="{1512E9CC-6C90-4201-9B96-EEBFDE37EA20}"/>
    <cellStyle name="Moneda 3 3 2 6 2 2" xfId="4674" xr:uid="{E012ECD0-1D82-47E5-A333-D53592E186E4}"/>
    <cellStyle name="Moneda 3 3 2 6 2 2 2" xfId="9954" xr:uid="{345147DB-E078-4B26-AADF-9E80B10E2D3D}"/>
    <cellStyle name="Moneda 3 3 2 6 2 3" xfId="7314" xr:uid="{0B1E3E59-21B1-46D2-877C-EA97DD190ADC}"/>
    <cellStyle name="Moneda 3 3 2 6 3" xfId="3354" xr:uid="{02D92C43-C532-4C51-9C38-720B8FA4A71F}"/>
    <cellStyle name="Moneda 3 3 2 6 3 2" xfId="8634" xr:uid="{C2DA1F66-49DF-45B2-8BF2-76FF9CD4FD8B}"/>
    <cellStyle name="Moneda 3 3 2 6 4" xfId="5994" xr:uid="{38679C1C-11A8-44B8-ABD5-8612BC0EFDEC}"/>
    <cellStyle name="Moneda 3 3 2 7" xfId="1373" xr:uid="{0FBCAB73-087A-40C2-8A93-B260FECC18D3}"/>
    <cellStyle name="Moneda 3 3 2 7 2" xfId="4014" xr:uid="{79409AD9-1D08-43D5-A0D6-D363F8B07BB5}"/>
    <cellStyle name="Moneda 3 3 2 7 2 2" xfId="9294" xr:uid="{D0B13F3F-82EE-4D84-BE7E-37F828D021C9}"/>
    <cellStyle name="Moneda 3 3 2 7 3" xfId="6654" xr:uid="{AA82E767-4AFD-415A-8E36-A8AF624426CA}"/>
    <cellStyle name="Moneda 3 3 2 8" xfId="2694" xr:uid="{94C6C4F6-D4F7-4A3D-A2A0-9F598007B7C8}"/>
    <cellStyle name="Moneda 3 3 2 8 2" xfId="7974" xr:uid="{D4C02E8D-488A-4B04-BF26-3DE966D9F63C}"/>
    <cellStyle name="Moneda 3 3 2 9" xfId="5334" xr:uid="{BFE0CB6D-AEB9-47A4-8C41-320114EE7147}"/>
    <cellStyle name="Moneda 3 3 3" xfId="76" xr:uid="{D867EF57-D323-40ED-A970-3F07E5DF91AA}"/>
    <cellStyle name="Moneda 3 3 3 2" xfId="188" xr:uid="{DC4CAE91-1295-44CF-98E4-5D69821E4F26}"/>
    <cellStyle name="Moneda 3 3 3 2 2" xfId="518" xr:uid="{262CE245-F509-4A37-B368-DDC63A276921}"/>
    <cellStyle name="Moneda 3 3 3 2 2 2" xfId="1178" xr:uid="{0F8F2499-25D6-45ED-90FD-8580AE822F02}"/>
    <cellStyle name="Moneda 3 3 3 2 2 2 2" xfId="2499" xr:uid="{6213BE51-8EB6-4CB9-9262-2F5D550D28B4}"/>
    <cellStyle name="Moneda 3 3 3 2 2 2 2 2" xfId="5140" xr:uid="{74779DAF-3E16-4BC5-90F7-F69FCB570CFD}"/>
    <cellStyle name="Moneda 3 3 3 2 2 2 2 2 2" xfId="10420" xr:uid="{241C2853-4926-4F16-9598-188B1AC5B273}"/>
    <cellStyle name="Moneda 3 3 3 2 2 2 2 3" xfId="7780" xr:uid="{BDC91CAF-7993-431F-BC72-65CD08C1FD15}"/>
    <cellStyle name="Moneda 3 3 3 2 2 2 3" xfId="3820" xr:uid="{CFA1539F-AF47-4571-8550-B9B8614DD380}"/>
    <cellStyle name="Moneda 3 3 3 2 2 2 3 2" xfId="9100" xr:uid="{F6AFEAD9-7273-470A-B62F-634D8E3C4E36}"/>
    <cellStyle name="Moneda 3 3 3 2 2 2 4" xfId="6460" xr:uid="{19361662-F18D-41FB-A84E-8E6C4FC5D6AD}"/>
    <cellStyle name="Moneda 3 3 3 2 2 3" xfId="1839" xr:uid="{D348577C-D7C8-49FB-9622-7A48CFC2C14C}"/>
    <cellStyle name="Moneda 3 3 3 2 2 3 2" xfId="4480" xr:uid="{ABA30EDF-B902-4796-A561-ED5599A36E4E}"/>
    <cellStyle name="Moneda 3 3 3 2 2 3 2 2" xfId="9760" xr:uid="{BB5C62A9-9E6C-4CBC-8DC5-D82B832325D1}"/>
    <cellStyle name="Moneda 3 3 3 2 2 3 3" xfId="7120" xr:uid="{879BA6B5-E89F-4DE3-B48A-B4A9CA28F590}"/>
    <cellStyle name="Moneda 3 3 3 2 2 4" xfId="3160" xr:uid="{30DF1B13-7901-4041-96AD-71187FE24F74}"/>
    <cellStyle name="Moneda 3 3 3 2 2 4 2" xfId="8440" xr:uid="{60DA64C7-1E20-4659-B73D-B792834F5C90}"/>
    <cellStyle name="Moneda 3 3 3 2 2 5" xfId="5800" xr:uid="{DF6F2BC5-C27B-4B8A-98E3-9D679E9B4C11}"/>
    <cellStyle name="Moneda 3 3 3 2 3" xfId="849" xr:uid="{5E79F170-E4D2-43DC-AA09-93CC01B97AA1}"/>
    <cellStyle name="Moneda 3 3 3 2 3 2" xfId="2170" xr:uid="{4A3EA5A5-7067-47CB-BEDB-1C3FB6D211DA}"/>
    <cellStyle name="Moneda 3 3 3 2 3 2 2" xfId="4811" xr:uid="{B8F47753-8130-4699-B9BF-788B3B05904B}"/>
    <cellStyle name="Moneda 3 3 3 2 3 2 2 2" xfId="10091" xr:uid="{53AAC4F0-8C58-4335-AA7D-77384753E2F8}"/>
    <cellStyle name="Moneda 3 3 3 2 3 2 3" xfId="7451" xr:uid="{2364F970-0138-4AB2-8E89-524930F06DDB}"/>
    <cellStyle name="Moneda 3 3 3 2 3 3" xfId="3491" xr:uid="{5E5D951D-7ADE-4487-A99B-AE10928AAFE9}"/>
    <cellStyle name="Moneda 3 3 3 2 3 3 2" xfId="8771" xr:uid="{2F0AED2E-3B3A-4ED4-80F8-088F7C64EEEC}"/>
    <cellStyle name="Moneda 3 3 3 2 3 4" xfId="6131" xr:uid="{FF7AC4A2-8F4D-4FAB-AB34-6E4E7BA6E085}"/>
    <cellStyle name="Moneda 3 3 3 2 4" xfId="1510" xr:uid="{996C8821-6E85-4C80-A522-89BAEC3EB17E}"/>
    <cellStyle name="Moneda 3 3 3 2 4 2" xfId="4151" xr:uid="{874E0FD9-D8EF-40B0-B628-E9DA01BE0F1E}"/>
    <cellStyle name="Moneda 3 3 3 2 4 2 2" xfId="9431" xr:uid="{3D13F466-6ADC-45EB-99F1-E83DAB772271}"/>
    <cellStyle name="Moneda 3 3 3 2 4 3" xfId="6791" xr:uid="{228AE5BE-F282-42E2-ACD7-23245392F989}"/>
    <cellStyle name="Moneda 3 3 3 2 5" xfId="2831" xr:uid="{745F536A-BF91-4D6F-A3C1-CFA83B1D9A94}"/>
    <cellStyle name="Moneda 3 3 3 2 5 2" xfId="8111" xr:uid="{68E8B15C-7E12-4495-BC66-9D5C664AF831}"/>
    <cellStyle name="Moneda 3 3 3 2 6" xfId="5471" xr:uid="{D8F043BE-E28A-4B56-836C-8690EE483723}"/>
    <cellStyle name="Moneda 3 3 3 3" xfId="298" xr:uid="{A11A73D3-DBF9-42B6-A385-EF41E81FACE5}"/>
    <cellStyle name="Moneda 3 3 3 3 2" xfId="628" xr:uid="{67CEEC94-2C05-406F-A40F-68C973E839A7}"/>
    <cellStyle name="Moneda 3 3 3 3 2 2" xfId="1288" xr:uid="{A6165CE7-2F37-43F4-9E6A-430C2A7757E1}"/>
    <cellStyle name="Moneda 3 3 3 3 2 2 2" xfId="2609" xr:uid="{0A435A9F-475D-43D8-9294-C0D0C816D09A}"/>
    <cellStyle name="Moneda 3 3 3 3 2 2 2 2" xfId="5250" xr:uid="{A0FEDEC5-A85A-463C-AA2C-37BA63A5F030}"/>
    <cellStyle name="Moneda 3 3 3 3 2 2 2 2 2" xfId="10530" xr:uid="{9C28A08A-E42B-4165-BB87-45E960170A72}"/>
    <cellStyle name="Moneda 3 3 3 3 2 2 2 3" xfId="7890" xr:uid="{A62763A2-BD60-446D-ADC0-A217B61D25BF}"/>
    <cellStyle name="Moneda 3 3 3 3 2 2 3" xfId="3930" xr:uid="{4D70BAEB-8179-4122-B31D-88117710C8C4}"/>
    <cellStyle name="Moneda 3 3 3 3 2 2 3 2" xfId="9210" xr:uid="{357522CC-57F1-4AF9-8EFA-C7B9CC41EDF8}"/>
    <cellStyle name="Moneda 3 3 3 3 2 2 4" xfId="6570" xr:uid="{E201D705-896B-487C-940D-ECF568DE3352}"/>
    <cellStyle name="Moneda 3 3 3 3 2 3" xfId="1949" xr:uid="{145CC221-7D23-4FE5-B9F4-FC3ED18E6927}"/>
    <cellStyle name="Moneda 3 3 3 3 2 3 2" xfId="4590" xr:uid="{AB0327DF-0418-4EF2-88E6-9C41302E6B1D}"/>
    <cellStyle name="Moneda 3 3 3 3 2 3 2 2" xfId="9870" xr:uid="{3286074F-72F2-4531-B580-ADBC50814D13}"/>
    <cellStyle name="Moneda 3 3 3 3 2 3 3" xfId="7230" xr:uid="{023422FB-783D-4493-AC28-F7C7165FD642}"/>
    <cellStyle name="Moneda 3 3 3 3 2 4" xfId="3270" xr:uid="{797E5DC2-D1A8-455A-9B08-3F8A73E74EBA}"/>
    <cellStyle name="Moneda 3 3 3 3 2 4 2" xfId="8550" xr:uid="{04B8A623-B3BB-4608-BE03-027D66DE782F}"/>
    <cellStyle name="Moneda 3 3 3 3 2 5" xfId="5910" xr:uid="{040B7298-8713-499A-BFFF-A9684A637F6D}"/>
    <cellStyle name="Moneda 3 3 3 3 3" xfId="959" xr:uid="{5A74A6AF-BDB5-41EB-B4D8-8F88DDBF8EC3}"/>
    <cellStyle name="Moneda 3 3 3 3 3 2" xfId="2280" xr:uid="{F6BD68E8-4705-4AC9-B354-DE3422B342F2}"/>
    <cellStyle name="Moneda 3 3 3 3 3 2 2" xfId="4921" xr:uid="{CBF3312C-0350-47F4-AB52-EDD0BD3012D1}"/>
    <cellStyle name="Moneda 3 3 3 3 3 2 2 2" xfId="10201" xr:uid="{D8BFE563-1EA4-4205-AAEA-88E285B32439}"/>
    <cellStyle name="Moneda 3 3 3 3 3 2 3" xfId="7561" xr:uid="{F791A69D-19CC-48BF-B5C5-56FD99E98564}"/>
    <cellStyle name="Moneda 3 3 3 3 3 3" xfId="3601" xr:uid="{764F18C1-CD69-40F0-98AF-D349DF22C0B0}"/>
    <cellStyle name="Moneda 3 3 3 3 3 3 2" xfId="8881" xr:uid="{3C4EC475-1252-4A4D-B537-69B4CA51EAD9}"/>
    <cellStyle name="Moneda 3 3 3 3 3 4" xfId="6241" xr:uid="{50589C46-5049-4B10-ACEE-76A9B3C515CB}"/>
    <cellStyle name="Moneda 3 3 3 3 4" xfId="1620" xr:uid="{9D8EF09E-04B8-4CE1-80F0-9BD081410288}"/>
    <cellStyle name="Moneda 3 3 3 3 4 2" xfId="4261" xr:uid="{F7BDBFA4-EC14-4182-A438-CA0AEB761128}"/>
    <cellStyle name="Moneda 3 3 3 3 4 2 2" xfId="9541" xr:uid="{8DF52542-0498-441F-86A6-D2E7BEBC8D7D}"/>
    <cellStyle name="Moneda 3 3 3 3 4 3" xfId="6901" xr:uid="{AF4A9F11-55B0-4FE4-B814-3E969252399A}"/>
    <cellStyle name="Moneda 3 3 3 3 5" xfId="2941" xr:uid="{17A6245A-7E0F-48EF-AFD5-3CD13AEA08CA}"/>
    <cellStyle name="Moneda 3 3 3 3 5 2" xfId="8221" xr:uid="{C22D58B0-7F2C-40B4-B196-F1E0758FFD05}"/>
    <cellStyle name="Moneda 3 3 3 3 6" xfId="5581" xr:uid="{44462901-BD3D-4C56-90B2-BD2D9AABAD6F}"/>
    <cellStyle name="Moneda 3 3 3 4" xfId="407" xr:uid="{4216E429-D552-43E9-BDAC-82B906FA50E4}"/>
    <cellStyle name="Moneda 3 3 3 4 2" xfId="1068" xr:uid="{E2302D6A-02EE-47AC-9E3B-53C78EE97016}"/>
    <cellStyle name="Moneda 3 3 3 4 2 2" xfId="2389" xr:uid="{351B375D-11BF-4DA8-8073-6E6A66F47DAF}"/>
    <cellStyle name="Moneda 3 3 3 4 2 2 2" xfId="5030" xr:uid="{16C96741-CDBF-4974-8843-BA5AE5E37DE3}"/>
    <cellStyle name="Moneda 3 3 3 4 2 2 2 2" xfId="10310" xr:uid="{B80EEA06-0D45-40E4-A9A8-E933CB545769}"/>
    <cellStyle name="Moneda 3 3 3 4 2 2 3" xfId="7670" xr:uid="{C9133E4F-4D4A-4EEA-9FA0-63263008A581}"/>
    <cellStyle name="Moneda 3 3 3 4 2 3" xfId="3710" xr:uid="{76423DD8-F0E3-47D6-97F3-DBF0AD8A190F}"/>
    <cellStyle name="Moneda 3 3 3 4 2 3 2" xfId="8990" xr:uid="{A7CACC32-23A5-48ED-95B4-7B0D5273E153}"/>
    <cellStyle name="Moneda 3 3 3 4 2 4" xfId="6350" xr:uid="{1C18B10E-FBFB-4759-A0FE-C49B43AA41C7}"/>
    <cellStyle name="Moneda 3 3 3 4 3" xfId="1729" xr:uid="{A62AFA83-FD29-4069-9455-0FB5ECC8F6E8}"/>
    <cellStyle name="Moneda 3 3 3 4 3 2" xfId="4370" xr:uid="{45C147AF-93E9-488F-9141-F6F1CA7667BF}"/>
    <cellStyle name="Moneda 3 3 3 4 3 2 2" xfId="9650" xr:uid="{5E35EBF7-4796-41EE-8F0B-3E4094E017CB}"/>
    <cellStyle name="Moneda 3 3 3 4 3 3" xfId="7010" xr:uid="{3CD96DB2-3E4F-4D94-BF75-D856236DE379}"/>
    <cellStyle name="Moneda 3 3 3 4 4" xfId="3050" xr:uid="{E60A041C-3EAD-4999-9B4A-35A5AC1C3EE6}"/>
    <cellStyle name="Moneda 3 3 3 4 4 2" xfId="8330" xr:uid="{CD088611-BFF6-4B6A-AE2F-659C5E7DA4F2}"/>
    <cellStyle name="Moneda 3 3 3 4 5" xfId="5690" xr:uid="{4C48EAF6-7239-448C-8F14-2E87A360817E}"/>
    <cellStyle name="Moneda 3 3 3 5" xfId="739" xr:uid="{A34462D1-6127-40C3-8745-3A17BB12A52C}"/>
    <cellStyle name="Moneda 3 3 3 5 2" xfId="2060" xr:uid="{77EAD985-4273-47CD-B142-EB742C65718C}"/>
    <cellStyle name="Moneda 3 3 3 5 2 2" xfId="4701" xr:uid="{1A8EA851-EAB8-4347-ADFE-AA49F814A2D9}"/>
    <cellStyle name="Moneda 3 3 3 5 2 2 2" xfId="9981" xr:uid="{7524F7C7-EEDF-4A2B-99B3-B8CE50C22422}"/>
    <cellStyle name="Moneda 3 3 3 5 2 3" xfId="7341" xr:uid="{3A5B6EB2-D43C-4343-9472-26EF071E2CBA}"/>
    <cellStyle name="Moneda 3 3 3 5 3" xfId="3381" xr:uid="{DD2591E3-6237-4B4B-9265-2306D71BE841}"/>
    <cellStyle name="Moneda 3 3 3 5 3 2" xfId="8661" xr:uid="{17FA9CDC-8ED4-43DD-864C-DBC89A40A992}"/>
    <cellStyle name="Moneda 3 3 3 5 4" xfId="6021" xr:uid="{AAA13BA8-6797-44EE-8077-5658B3895FE7}"/>
    <cellStyle name="Moneda 3 3 3 6" xfId="1400" xr:uid="{A44ACD16-E8B7-47B7-8BBB-13BD8C6A8689}"/>
    <cellStyle name="Moneda 3 3 3 6 2" xfId="4041" xr:uid="{61816C6B-6005-4562-8159-47328D642033}"/>
    <cellStyle name="Moneda 3 3 3 6 2 2" xfId="9321" xr:uid="{137679C9-C4A3-4F5A-88DF-11F4F6A78C76}"/>
    <cellStyle name="Moneda 3 3 3 6 3" xfId="6681" xr:uid="{16F8EA7B-9BDB-432F-8E55-81F8EF462C00}"/>
    <cellStyle name="Moneda 3 3 3 7" xfId="2721" xr:uid="{25C1EDFC-80AC-4428-A0CF-2A4373CC41C0}"/>
    <cellStyle name="Moneda 3 3 3 7 2" xfId="8001" xr:uid="{2052FB25-5D08-40CA-ACC0-ACDEE5459C17}"/>
    <cellStyle name="Moneda 3 3 3 8" xfId="5361" xr:uid="{34715043-3113-4E5B-9B11-9C8DF310C179}"/>
    <cellStyle name="Moneda 3 3 4" xfId="137" xr:uid="{EFCB6A00-F78E-4E61-9EFB-72B9262F85AF}"/>
    <cellStyle name="Moneda 3 3 4 2" xfId="467" xr:uid="{A11963ED-4BF9-4C7B-8429-70B0A655D03F}"/>
    <cellStyle name="Moneda 3 3 4 2 2" xfId="1127" xr:uid="{339C74FF-297D-4329-BC09-087476326EBC}"/>
    <cellStyle name="Moneda 3 3 4 2 2 2" xfId="2448" xr:uid="{25E9915A-D647-4C14-821E-604C41197945}"/>
    <cellStyle name="Moneda 3 3 4 2 2 2 2" xfId="5089" xr:uid="{0E31595B-17D0-4CB7-8EC7-2EA0587159C2}"/>
    <cellStyle name="Moneda 3 3 4 2 2 2 2 2" xfId="10369" xr:uid="{A381AD6D-1888-4340-8B5A-C50304CCF439}"/>
    <cellStyle name="Moneda 3 3 4 2 2 2 3" xfId="7729" xr:uid="{1E707D70-E532-4249-BE48-D66C8C7B8740}"/>
    <cellStyle name="Moneda 3 3 4 2 2 3" xfId="3769" xr:uid="{2190A9E8-58AB-4356-9C26-60650AE0D5F6}"/>
    <cellStyle name="Moneda 3 3 4 2 2 3 2" xfId="9049" xr:uid="{99C3A8DB-B2C4-46E4-A1F9-2C4DD06DBB2C}"/>
    <cellStyle name="Moneda 3 3 4 2 2 4" xfId="6409" xr:uid="{ADE832FD-1830-441F-9913-70D1011C11AB}"/>
    <cellStyle name="Moneda 3 3 4 2 3" xfId="1788" xr:uid="{FFB6BDBD-8C4A-41C2-AD8F-0B13474CEB9F}"/>
    <cellStyle name="Moneda 3 3 4 2 3 2" xfId="4429" xr:uid="{C1E4D2B8-72DD-46D9-B6B1-BBB1C7784FE5}"/>
    <cellStyle name="Moneda 3 3 4 2 3 2 2" xfId="9709" xr:uid="{A4675570-F2B4-458B-B1FB-4106BFC722C7}"/>
    <cellStyle name="Moneda 3 3 4 2 3 3" xfId="7069" xr:uid="{299CA97E-5A9B-4ECE-B679-7255052F2238}"/>
    <cellStyle name="Moneda 3 3 4 2 4" xfId="3109" xr:uid="{89DAD12F-7F31-4D7C-AA7E-F4816FCA1671}"/>
    <cellStyle name="Moneda 3 3 4 2 4 2" xfId="8389" xr:uid="{57E70A3E-97EE-4097-A5A9-B9CCB705C8E9}"/>
    <cellStyle name="Moneda 3 3 4 2 5" xfId="5749" xr:uid="{2983F10A-8640-4FB7-A784-0D097B94EBE2}"/>
    <cellStyle name="Moneda 3 3 4 3" xfId="798" xr:uid="{92983FA9-4445-4608-8C0A-5ADC4B651C1D}"/>
    <cellStyle name="Moneda 3 3 4 3 2" xfId="2119" xr:uid="{98271CDF-6DA7-4858-927E-61FD05007D91}"/>
    <cellStyle name="Moneda 3 3 4 3 2 2" xfId="4760" xr:uid="{4E50CD8F-DCFE-4D76-83CD-8ABC1AEBB030}"/>
    <cellStyle name="Moneda 3 3 4 3 2 2 2" xfId="10040" xr:uid="{2EFB0B64-D291-43F5-8C68-CF4DE18B409C}"/>
    <cellStyle name="Moneda 3 3 4 3 2 3" xfId="7400" xr:uid="{E219FB0F-157A-4E71-940C-D272D20766DA}"/>
    <cellStyle name="Moneda 3 3 4 3 3" xfId="3440" xr:uid="{C13B4F76-2274-40B7-A1D4-363644A24AC3}"/>
    <cellStyle name="Moneda 3 3 4 3 3 2" xfId="8720" xr:uid="{F741F6B7-BB0D-49BB-A46C-CF197530C929}"/>
    <cellStyle name="Moneda 3 3 4 3 4" xfId="6080" xr:uid="{16862EA6-F5A6-435D-A044-6C3E15316533}"/>
    <cellStyle name="Moneda 3 3 4 4" xfId="1459" xr:uid="{4DD09B05-A40C-4924-A209-1A1817E4DFE9}"/>
    <cellStyle name="Moneda 3 3 4 4 2" xfId="4100" xr:uid="{DA72E9B6-C3F8-4407-9248-441118519C57}"/>
    <cellStyle name="Moneda 3 3 4 4 2 2" xfId="9380" xr:uid="{DCACFACE-12BB-4868-9733-CF43B1B71AF7}"/>
    <cellStyle name="Moneda 3 3 4 4 3" xfId="6740" xr:uid="{13B6D3A0-263F-4C6C-8C07-4C564F153921}"/>
    <cellStyle name="Moneda 3 3 4 5" xfId="2780" xr:uid="{D437E073-CCE6-4CB2-87DA-6FAFFC9612AE}"/>
    <cellStyle name="Moneda 3 3 4 5 2" xfId="8060" xr:uid="{2763DA32-77AA-4D24-A76C-1BA76E09C669}"/>
    <cellStyle name="Moneda 3 3 4 6" xfId="5420" xr:uid="{8809B3BC-C5EB-4686-8F98-9F78F48565D4}"/>
    <cellStyle name="Moneda 3 3 5" xfId="247" xr:uid="{5485535A-CE26-468E-93E5-C2A76AC34E53}"/>
    <cellStyle name="Moneda 3 3 5 2" xfId="577" xr:uid="{BAC1DEB6-2681-42A5-9A51-E35EF6C5C6AC}"/>
    <cellStyle name="Moneda 3 3 5 2 2" xfId="1237" xr:uid="{CFD62D76-8355-43FD-8316-B038CADAEB14}"/>
    <cellStyle name="Moneda 3 3 5 2 2 2" xfId="2558" xr:uid="{8453F6A8-3146-4B0E-A702-2B34C8724B95}"/>
    <cellStyle name="Moneda 3 3 5 2 2 2 2" xfId="5199" xr:uid="{29166625-5BD2-4CE8-B829-02B5E49BA0B7}"/>
    <cellStyle name="Moneda 3 3 5 2 2 2 2 2" xfId="10479" xr:uid="{31D21A1F-AC5A-48D1-8F0D-9BF15D8692AF}"/>
    <cellStyle name="Moneda 3 3 5 2 2 2 3" xfId="7839" xr:uid="{B3A68450-F8E5-48E7-8F5D-E2FFCF38F3E7}"/>
    <cellStyle name="Moneda 3 3 5 2 2 3" xfId="3879" xr:uid="{01E504A0-6290-41F2-9DD1-B728FBD2B25C}"/>
    <cellStyle name="Moneda 3 3 5 2 2 3 2" xfId="9159" xr:uid="{1B509DD5-A402-4D85-AC20-743A0FF85000}"/>
    <cellStyle name="Moneda 3 3 5 2 2 4" xfId="6519" xr:uid="{EF3A80D7-8581-4655-B12F-38FC530B0DBA}"/>
    <cellStyle name="Moneda 3 3 5 2 3" xfId="1898" xr:uid="{97A9F20A-608A-43D2-844D-4D3847080A30}"/>
    <cellStyle name="Moneda 3 3 5 2 3 2" xfId="4539" xr:uid="{8B03A384-0885-4031-91BA-E69FC3DC8F6F}"/>
    <cellStyle name="Moneda 3 3 5 2 3 2 2" xfId="9819" xr:uid="{0FD9E753-EAB7-4E9B-97BC-C8F62FDF77D0}"/>
    <cellStyle name="Moneda 3 3 5 2 3 3" xfId="7179" xr:uid="{955D0B96-89B4-4FAD-9B33-3BEC22FE9BE1}"/>
    <cellStyle name="Moneda 3 3 5 2 4" xfId="3219" xr:uid="{66D8D72F-DE26-4A56-AF9B-C71419DA4661}"/>
    <cellStyle name="Moneda 3 3 5 2 4 2" xfId="8499" xr:uid="{895DC07A-155B-418B-A9EC-D04D8887C444}"/>
    <cellStyle name="Moneda 3 3 5 2 5" xfId="5859" xr:uid="{332D1F97-B488-4A1D-B203-E801140D28D1}"/>
    <cellStyle name="Moneda 3 3 5 3" xfId="908" xr:uid="{80223F0D-40C6-467A-8CA5-0AD25B5E69D3}"/>
    <cellStyle name="Moneda 3 3 5 3 2" xfId="2229" xr:uid="{89DCB024-DE7A-44E5-9C29-C6F8A0A413C7}"/>
    <cellStyle name="Moneda 3 3 5 3 2 2" xfId="4870" xr:uid="{4E53C412-8EBE-4FBB-A0B3-1B72EB57E4AF}"/>
    <cellStyle name="Moneda 3 3 5 3 2 2 2" xfId="10150" xr:uid="{E41D98CC-8AA3-4F7B-8189-2042ED972202}"/>
    <cellStyle name="Moneda 3 3 5 3 2 3" xfId="7510" xr:uid="{5346E73C-35B3-4830-8844-0C3D161C8858}"/>
    <cellStyle name="Moneda 3 3 5 3 3" xfId="3550" xr:uid="{5AD337CF-7296-4712-A725-AEDE063655D3}"/>
    <cellStyle name="Moneda 3 3 5 3 3 2" xfId="8830" xr:uid="{57802B69-EF5F-4017-B11B-F010C6BDA8DF}"/>
    <cellStyle name="Moneda 3 3 5 3 4" xfId="6190" xr:uid="{43620094-E671-4A17-B51B-40B9841D02B6}"/>
    <cellStyle name="Moneda 3 3 5 4" xfId="1569" xr:uid="{BC58A40A-A14B-4A7B-8036-DFA4B09658AB}"/>
    <cellStyle name="Moneda 3 3 5 4 2" xfId="4210" xr:uid="{733D89A5-61A7-4EB8-80CB-42B140CD80A7}"/>
    <cellStyle name="Moneda 3 3 5 4 2 2" xfId="9490" xr:uid="{A9C4228D-45DD-477D-BB5D-5154EA5699B7}"/>
    <cellStyle name="Moneda 3 3 5 4 3" xfId="6850" xr:uid="{95525963-BC79-41C7-BDF8-924F9409B70F}"/>
    <cellStyle name="Moneda 3 3 5 5" xfId="2890" xr:uid="{E34FDC73-CFFB-410E-8826-6002E524E31A}"/>
    <cellStyle name="Moneda 3 3 5 5 2" xfId="8170" xr:uid="{E96C548C-FA7C-4B7D-959C-A861F37F8242}"/>
    <cellStyle name="Moneda 3 3 5 6" xfId="5530" xr:uid="{90F57512-3BD5-4A92-8FDB-F477A5AD4D21}"/>
    <cellStyle name="Moneda 3 3 6" xfId="356" xr:uid="{AC35FE6B-3D32-4837-A743-F148B3C9AC7C}"/>
    <cellStyle name="Moneda 3 3 6 2" xfId="1017" xr:uid="{13450CBC-BFD1-4937-B1BA-318B66FD7588}"/>
    <cellStyle name="Moneda 3 3 6 2 2" xfId="2338" xr:uid="{218D971B-B4F5-4C58-8AD3-94097C592C79}"/>
    <cellStyle name="Moneda 3 3 6 2 2 2" xfId="4979" xr:uid="{25D77AAC-E14E-46D0-81ED-2407EEEDBA2C}"/>
    <cellStyle name="Moneda 3 3 6 2 2 2 2" xfId="10259" xr:uid="{A70CD117-3059-4492-99DA-18BCF3351B6C}"/>
    <cellStyle name="Moneda 3 3 6 2 2 3" xfId="7619" xr:uid="{51773888-69FE-488B-812D-FDCCB8865E6A}"/>
    <cellStyle name="Moneda 3 3 6 2 3" xfId="3659" xr:uid="{0EF01E1F-B6D4-4CE2-B0E4-50C1C5B0721B}"/>
    <cellStyle name="Moneda 3 3 6 2 3 2" xfId="8939" xr:uid="{7BF62A1F-BA09-4BE2-BE03-6FDB8588F951}"/>
    <cellStyle name="Moneda 3 3 6 2 4" xfId="6299" xr:uid="{D14D77CD-099F-4354-8DDF-0CA7A8DB282C}"/>
    <cellStyle name="Moneda 3 3 6 3" xfId="1678" xr:uid="{8561E5EF-56BC-473B-B2A9-962A0C8E625C}"/>
    <cellStyle name="Moneda 3 3 6 3 2" xfId="4319" xr:uid="{EED4871C-A17E-497C-8065-8E425044EC07}"/>
    <cellStyle name="Moneda 3 3 6 3 2 2" xfId="9599" xr:uid="{EEF475E2-912D-415D-944C-10517638244A}"/>
    <cellStyle name="Moneda 3 3 6 3 3" xfId="6959" xr:uid="{C919332B-440D-4B36-AAD3-9EFA0999A11D}"/>
    <cellStyle name="Moneda 3 3 6 4" xfId="2999" xr:uid="{E734D52B-CA21-42CD-8135-CB607BEBFD00}"/>
    <cellStyle name="Moneda 3 3 6 4 2" xfId="8279" xr:uid="{DE488B78-C79E-4F59-BB30-2B3E16973027}"/>
    <cellStyle name="Moneda 3 3 6 5" xfId="5639" xr:uid="{B00DEE58-532E-4AC6-B2EF-960801726A50}"/>
    <cellStyle name="Moneda 3 3 7" xfId="688" xr:uid="{A6E71D0A-3636-4AE7-8195-06B9B4B3FDB8}"/>
    <cellStyle name="Moneda 3 3 7 2" xfId="2009" xr:uid="{4C36F2FF-6AF0-4D83-BE43-04F2C137F1BF}"/>
    <cellStyle name="Moneda 3 3 7 2 2" xfId="4650" xr:uid="{044E5A70-8B90-4C11-ABDA-B65DE15AC50A}"/>
    <cellStyle name="Moneda 3 3 7 2 2 2" xfId="9930" xr:uid="{D609BFF2-39F9-4CB1-8333-6507310E2C89}"/>
    <cellStyle name="Moneda 3 3 7 2 3" xfId="7290" xr:uid="{69FEE1A5-E41F-4E1A-A9EA-3658297BD4C6}"/>
    <cellStyle name="Moneda 3 3 7 3" xfId="3330" xr:uid="{DB8D7571-615F-4BC2-88CB-6F6D8B2948E7}"/>
    <cellStyle name="Moneda 3 3 7 3 2" xfId="8610" xr:uid="{FA3D24C8-379A-4582-A26A-F37CEA60B759}"/>
    <cellStyle name="Moneda 3 3 7 4" xfId="5970" xr:uid="{E6BFD0DF-65D4-4F9B-A058-D6B8030371B5}"/>
    <cellStyle name="Moneda 3 3 8" xfId="1349" xr:uid="{4077E6CC-5BEF-4375-BFBB-27125482145E}"/>
    <cellStyle name="Moneda 3 3 8 2" xfId="3990" xr:uid="{CF91391B-AE32-4755-A0C9-F9DD1AE6FEBF}"/>
    <cellStyle name="Moneda 3 3 8 2 2" xfId="9270" xr:uid="{45EE078E-B5BF-43F8-BFFB-AEFDB2B93CAF}"/>
    <cellStyle name="Moneda 3 3 8 3" xfId="6630" xr:uid="{DB817BEC-03A7-43E3-8D7E-7EAB98B244C1}"/>
    <cellStyle name="Moneda 3 3 9" xfId="2670" xr:uid="{B4BDD7A4-CDCE-483D-BE89-AD6C299CD17C}"/>
    <cellStyle name="Moneda 3 3 9 2" xfId="7950" xr:uid="{C6C56B6F-2989-4067-B04D-E57D6DD929AF}"/>
    <cellStyle name="Moneda 3 4" xfId="35" xr:uid="{37396FA5-9AD8-4305-8DD0-F6F7D5D3F448}"/>
    <cellStyle name="Moneda 3 4 2" xfId="86" xr:uid="{C8325EC1-069E-41C5-859E-321B6D710733}"/>
    <cellStyle name="Moneda 3 4 2 2" xfId="198" xr:uid="{04F71BDE-DE8E-495B-A87F-F38C089E472D}"/>
    <cellStyle name="Moneda 3 4 2 2 2" xfId="528" xr:uid="{46226265-5073-4546-8FF9-B0CDA8C4067D}"/>
    <cellStyle name="Moneda 3 4 2 2 2 2" xfId="1188" xr:uid="{8CACED42-A801-43EA-98D4-66BE0ABBA1FE}"/>
    <cellStyle name="Moneda 3 4 2 2 2 2 2" xfId="2509" xr:uid="{F8F1ED77-FA5A-4D17-AEF6-A7F6E9C00AC5}"/>
    <cellStyle name="Moneda 3 4 2 2 2 2 2 2" xfId="5150" xr:uid="{B31E12FC-F288-4068-91F1-9D70FC7818D2}"/>
    <cellStyle name="Moneda 3 4 2 2 2 2 2 2 2" xfId="10430" xr:uid="{89BE188D-CD56-4C1E-9984-35231F3EB39F}"/>
    <cellStyle name="Moneda 3 4 2 2 2 2 2 3" xfId="7790" xr:uid="{800177A5-995E-4D1D-B798-8D9E5F4A32E0}"/>
    <cellStyle name="Moneda 3 4 2 2 2 2 3" xfId="3830" xr:uid="{52D147BF-2D4D-4A6B-A060-EE94CC8DF0AF}"/>
    <cellStyle name="Moneda 3 4 2 2 2 2 3 2" xfId="9110" xr:uid="{CB1BF2EF-C28B-48F2-8DAE-FA8CD9229530}"/>
    <cellStyle name="Moneda 3 4 2 2 2 2 4" xfId="6470" xr:uid="{A949D646-726B-47B2-8B9F-3A1B4A58D3A5}"/>
    <cellStyle name="Moneda 3 4 2 2 2 3" xfId="1849" xr:uid="{41969FAD-9FEE-403F-9366-0E0E10F17AAE}"/>
    <cellStyle name="Moneda 3 4 2 2 2 3 2" xfId="4490" xr:uid="{1CB2CE46-1D68-46C4-BCD7-140A211BB9AA}"/>
    <cellStyle name="Moneda 3 4 2 2 2 3 2 2" xfId="9770" xr:uid="{1B35C38B-FE56-4602-B6FE-7D7A4B9C60AA}"/>
    <cellStyle name="Moneda 3 4 2 2 2 3 3" xfId="7130" xr:uid="{89A11BA9-6F93-49C6-8378-8C1954ECF97B}"/>
    <cellStyle name="Moneda 3 4 2 2 2 4" xfId="3170" xr:uid="{839570C5-5BC7-44F9-B387-A18267DF3456}"/>
    <cellStyle name="Moneda 3 4 2 2 2 4 2" xfId="8450" xr:uid="{5CF9FE39-E428-409A-AF51-07E272BF23E2}"/>
    <cellStyle name="Moneda 3 4 2 2 2 5" xfId="5810" xr:uid="{A80A165E-65DA-4165-A3A2-C0BB77FDA754}"/>
    <cellStyle name="Moneda 3 4 2 2 3" xfId="859" xr:uid="{E6FB5179-7B8C-4639-A328-A2C30776546A}"/>
    <cellStyle name="Moneda 3 4 2 2 3 2" xfId="2180" xr:uid="{80F66A5D-1B21-4631-AE0F-23BCF907939F}"/>
    <cellStyle name="Moneda 3 4 2 2 3 2 2" xfId="4821" xr:uid="{677E2F76-F086-41A0-A967-8256A8C4CB80}"/>
    <cellStyle name="Moneda 3 4 2 2 3 2 2 2" xfId="10101" xr:uid="{E6CC60A9-D27B-4F4E-BC36-F06EFCF24EA6}"/>
    <cellStyle name="Moneda 3 4 2 2 3 2 3" xfId="7461" xr:uid="{C5360CBD-6E0C-4D8C-9132-3BC636BC711B}"/>
    <cellStyle name="Moneda 3 4 2 2 3 3" xfId="3501" xr:uid="{FB84F9FE-F167-4D4B-9D04-D8669F95C5B2}"/>
    <cellStyle name="Moneda 3 4 2 2 3 3 2" xfId="8781" xr:uid="{73C54E65-306C-46FC-8772-FA07F811FD84}"/>
    <cellStyle name="Moneda 3 4 2 2 3 4" xfId="6141" xr:uid="{FD06546D-B81F-4FDC-9427-6CFAE3B33A4E}"/>
    <cellStyle name="Moneda 3 4 2 2 4" xfId="1520" xr:uid="{0AAEAA13-E9AA-475B-9093-C77C57E0C15C}"/>
    <cellStyle name="Moneda 3 4 2 2 4 2" xfId="4161" xr:uid="{C82EB469-A1AC-45D1-8D73-81B0612EA3A3}"/>
    <cellStyle name="Moneda 3 4 2 2 4 2 2" xfId="9441" xr:uid="{749C7411-D0E3-4F74-BD37-7F1F0D033ED2}"/>
    <cellStyle name="Moneda 3 4 2 2 4 3" xfId="6801" xr:uid="{36FDA7AC-39F6-428D-941A-8476CE97C340}"/>
    <cellStyle name="Moneda 3 4 2 2 5" xfId="2841" xr:uid="{3C038517-B63B-4765-BE00-FC871F4162FC}"/>
    <cellStyle name="Moneda 3 4 2 2 5 2" xfId="8121" xr:uid="{4C00C460-C9D9-4FFF-9AA3-2E928F35DAF2}"/>
    <cellStyle name="Moneda 3 4 2 2 6" xfId="5481" xr:uid="{059E1008-4FDA-4917-A742-9C71FBD2482F}"/>
    <cellStyle name="Moneda 3 4 2 3" xfId="308" xr:uid="{52CD2E3F-7324-476A-82CF-4E4FBF112DCF}"/>
    <cellStyle name="Moneda 3 4 2 3 2" xfId="638" xr:uid="{B520196C-D35C-4972-A2FF-C897C58CDEDE}"/>
    <cellStyle name="Moneda 3 4 2 3 2 2" xfId="1298" xr:uid="{086CB479-CD0D-4951-82DF-FF8318618573}"/>
    <cellStyle name="Moneda 3 4 2 3 2 2 2" xfId="2619" xr:uid="{BBDC0818-8D8A-483B-B969-EB1868F50B49}"/>
    <cellStyle name="Moneda 3 4 2 3 2 2 2 2" xfId="5260" xr:uid="{070295CD-DA73-48FD-937E-64CA041A1E78}"/>
    <cellStyle name="Moneda 3 4 2 3 2 2 2 2 2" xfId="10540" xr:uid="{58A5427E-E0E0-4398-A22C-941DC66F0798}"/>
    <cellStyle name="Moneda 3 4 2 3 2 2 2 3" xfId="7900" xr:uid="{E4B94AE7-65A0-427A-BAF5-919BAAD59C23}"/>
    <cellStyle name="Moneda 3 4 2 3 2 2 3" xfId="3940" xr:uid="{769B2D4A-4A2E-4ECC-9D94-7D13101F4950}"/>
    <cellStyle name="Moneda 3 4 2 3 2 2 3 2" xfId="9220" xr:uid="{F17A0428-75AA-4C71-9DB5-358D494787AF}"/>
    <cellStyle name="Moneda 3 4 2 3 2 2 4" xfId="6580" xr:uid="{45479BE2-FCD7-4A0D-8E7C-73EB0D6BCA53}"/>
    <cellStyle name="Moneda 3 4 2 3 2 3" xfId="1959" xr:uid="{D361695A-6ECD-4BBF-8EA3-6712F669A4CD}"/>
    <cellStyle name="Moneda 3 4 2 3 2 3 2" xfId="4600" xr:uid="{781A80EE-B229-48A0-8609-6C28CC7C6C20}"/>
    <cellStyle name="Moneda 3 4 2 3 2 3 2 2" xfId="9880" xr:uid="{FE6E18C1-A5FB-412A-A4BA-DE15228EB606}"/>
    <cellStyle name="Moneda 3 4 2 3 2 3 3" xfId="7240" xr:uid="{2231CA1E-728C-4E1A-8A8F-9BDC488ABFC8}"/>
    <cellStyle name="Moneda 3 4 2 3 2 4" xfId="3280" xr:uid="{AD7320B4-E131-4675-A18C-508C69E48173}"/>
    <cellStyle name="Moneda 3 4 2 3 2 4 2" xfId="8560" xr:uid="{F62C4722-566F-48EF-84C5-16D7F5647F20}"/>
    <cellStyle name="Moneda 3 4 2 3 2 5" xfId="5920" xr:uid="{86F82556-8A20-4135-B554-AFADF10E5AEE}"/>
    <cellStyle name="Moneda 3 4 2 3 3" xfId="969" xr:uid="{DAC0FD47-D355-4A0A-A351-F14BBE454F12}"/>
    <cellStyle name="Moneda 3 4 2 3 3 2" xfId="2290" xr:uid="{A97B1548-7DCE-46CD-8DD4-B7099B15882A}"/>
    <cellStyle name="Moneda 3 4 2 3 3 2 2" xfId="4931" xr:uid="{BD05C0B3-C7F5-4C9D-8DAF-C17AB3E01C44}"/>
    <cellStyle name="Moneda 3 4 2 3 3 2 2 2" xfId="10211" xr:uid="{606A4997-E09E-4DCA-A74B-75CF7A20EC61}"/>
    <cellStyle name="Moneda 3 4 2 3 3 2 3" xfId="7571" xr:uid="{844848B0-FE4C-41CE-A965-CE5BA1CB0F0E}"/>
    <cellStyle name="Moneda 3 4 2 3 3 3" xfId="3611" xr:uid="{D4A8BF2F-5081-47BA-8438-BBC7D67CF506}"/>
    <cellStyle name="Moneda 3 4 2 3 3 3 2" xfId="8891" xr:uid="{DB803D45-4F95-4A63-BD10-29E5C65ED500}"/>
    <cellStyle name="Moneda 3 4 2 3 3 4" xfId="6251" xr:uid="{7EA71B26-C756-46A2-B99B-E51AB81C7056}"/>
    <cellStyle name="Moneda 3 4 2 3 4" xfId="1630" xr:uid="{AAF7F434-C998-4349-AE31-03BF39346D77}"/>
    <cellStyle name="Moneda 3 4 2 3 4 2" xfId="4271" xr:uid="{0B603BA0-7531-408D-9C69-0A0EF587B61C}"/>
    <cellStyle name="Moneda 3 4 2 3 4 2 2" xfId="9551" xr:uid="{5CC9C411-8A2C-4DBF-89C8-E91835366CCE}"/>
    <cellStyle name="Moneda 3 4 2 3 4 3" xfId="6911" xr:uid="{AF0680E4-45D7-41BD-AEAE-E0BA475408FF}"/>
    <cellStyle name="Moneda 3 4 2 3 5" xfId="2951" xr:uid="{92ED79D2-A6FD-4AE3-96C6-9CC19349B7E9}"/>
    <cellStyle name="Moneda 3 4 2 3 5 2" xfId="8231" xr:uid="{D1E22C26-DC00-4FA6-BAD7-E24D0D3427BF}"/>
    <cellStyle name="Moneda 3 4 2 3 6" xfId="5591" xr:uid="{1CE3D41D-2DF6-4AAF-BA72-15DF17BE1FF8}"/>
    <cellStyle name="Moneda 3 4 2 4" xfId="417" xr:uid="{0A180C0F-9F04-46AF-BE84-F9275E195A07}"/>
    <cellStyle name="Moneda 3 4 2 4 2" xfId="1078" xr:uid="{96A1F269-B42B-4372-BEB8-24C28D8B89BB}"/>
    <cellStyle name="Moneda 3 4 2 4 2 2" xfId="2399" xr:uid="{6419322F-6E7E-4764-83E4-AC8A2CF985FE}"/>
    <cellStyle name="Moneda 3 4 2 4 2 2 2" xfId="5040" xr:uid="{D258E3E8-92BB-42CC-AE6D-3E99C133135F}"/>
    <cellStyle name="Moneda 3 4 2 4 2 2 2 2" xfId="10320" xr:uid="{F9C68C11-7829-4E2B-84D4-9E5610F5EA6A}"/>
    <cellStyle name="Moneda 3 4 2 4 2 2 3" xfId="7680" xr:uid="{C032EF14-D893-4685-82BE-0DE343945D01}"/>
    <cellStyle name="Moneda 3 4 2 4 2 3" xfId="3720" xr:uid="{E074EC3D-D34F-48F3-89D1-7346BA65EF19}"/>
    <cellStyle name="Moneda 3 4 2 4 2 3 2" xfId="9000" xr:uid="{22F7BC7E-15CF-4F98-B2BF-6D4E14B338BC}"/>
    <cellStyle name="Moneda 3 4 2 4 2 4" xfId="6360" xr:uid="{106B4C22-02C4-4DD8-9B5F-AF325F2B3782}"/>
    <cellStyle name="Moneda 3 4 2 4 3" xfId="1739" xr:uid="{FD53C75B-0D53-42C0-A4D2-98DD0E38B206}"/>
    <cellStyle name="Moneda 3 4 2 4 3 2" xfId="4380" xr:uid="{6B6066F6-3B06-47CD-A7A4-C615DAFA6A9D}"/>
    <cellStyle name="Moneda 3 4 2 4 3 2 2" xfId="9660" xr:uid="{588B066E-1217-402E-8E53-779CC37B25F9}"/>
    <cellStyle name="Moneda 3 4 2 4 3 3" xfId="7020" xr:uid="{6098B9B7-A661-4743-9904-5A741D9AB042}"/>
    <cellStyle name="Moneda 3 4 2 4 4" xfId="3060" xr:uid="{A8E814CE-AA3A-4D0B-960D-EB6684E4B522}"/>
    <cellStyle name="Moneda 3 4 2 4 4 2" xfId="8340" xr:uid="{9BC7C370-5D78-461D-B331-AAE39DFEB452}"/>
    <cellStyle name="Moneda 3 4 2 4 5" xfId="5700" xr:uid="{AFFD83E6-1695-4BE6-86CA-4BA65BD1218F}"/>
    <cellStyle name="Moneda 3 4 2 5" xfId="749" xr:uid="{DD1518F3-D053-477F-B747-8363CA5CBD03}"/>
    <cellStyle name="Moneda 3 4 2 5 2" xfId="2070" xr:uid="{47D8D4C9-1FB6-470D-853A-EF42FBB55021}"/>
    <cellStyle name="Moneda 3 4 2 5 2 2" xfId="4711" xr:uid="{DF86B9CB-5A1E-4755-A8E2-E2F2725ED60A}"/>
    <cellStyle name="Moneda 3 4 2 5 2 2 2" xfId="9991" xr:uid="{13446548-5109-4173-BF59-9CA1FE39FDEF}"/>
    <cellStyle name="Moneda 3 4 2 5 2 3" xfId="7351" xr:uid="{85681DB9-CD99-45EF-8C11-87162E0BFD02}"/>
    <cellStyle name="Moneda 3 4 2 5 3" xfId="3391" xr:uid="{A5E2E715-32EF-4A2C-BF3D-FFBAB9F82B9E}"/>
    <cellStyle name="Moneda 3 4 2 5 3 2" xfId="8671" xr:uid="{9B01840F-0278-4DD6-9703-A63A3C37A460}"/>
    <cellStyle name="Moneda 3 4 2 5 4" xfId="6031" xr:uid="{4D141975-0372-4690-A0A4-1BE83422EFB6}"/>
    <cellStyle name="Moneda 3 4 2 6" xfId="1410" xr:uid="{4B0CB05E-9094-42E9-9256-7D1A7817C5F1}"/>
    <cellStyle name="Moneda 3 4 2 6 2" xfId="4051" xr:uid="{F45158B5-C92D-4741-90BA-C21503641841}"/>
    <cellStyle name="Moneda 3 4 2 6 2 2" xfId="9331" xr:uid="{F751E61B-BD56-4CFA-B1C8-714F6F6862CD}"/>
    <cellStyle name="Moneda 3 4 2 6 3" xfId="6691" xr:uid="{E0E21786-5DE8-4070-932A-778C5DE8DF1F}"/>
    <cellStyle name="Moneda 3 4 2 7" xfId="2731" xr:uid="{2E89A713-3398-464E-8682-DD375E315CB9}"/>
    <cellStyle name="Moneda 3 4 2 7 2" xfId="8011" xr:uid="{5BBA773D-AEFA-4613-8E11-C2C55FCB75C9}"/>
    <cellStyle name="Moneda 3 4 2 8" xfId="5371" xr:uid="{A9964071-DEC5-4DE9-A57C-ABD95458C613}"/>
    <cellStyle name="Moneda 3 4 3" xfId="147" xr:uid="{3F8C8BD8-7047-472F-B42B-928939E528EE}"/>
    <cellStyle name="Moneda 3 4 3 2" xfId="477" xr:uid="{18D19AA7-D818-4A89-BABB-430E261AD5EE}"/>
    <cellStyle name="Moneda 3 4 3 2 2" xfId="1137" xr:uid="{140B408B-6A09-4EF0-8233-CC71E62A802A}"/>
    <cellStyle name="Moneda 3 4 3 2 2 2" xfId="2458" xr:uid="{3239C928-D873-437B-B281-C80AA1F368F7}"/>
    <cellStyle name="Moneda 3 4 3 2 2 2 2" xfId="5099" xr:uid="{5DDE79A5-6AF8-441E-9CEC-F19ECE13D3F8}"/>
    <cellStyle name="Moneda 3 4 3 2 2 2 2 2" xfId="10379" xr:uid="{134A0904-C151-4F91-A3B7-B7A9345C7BB5}"/>
    <cellStyle name="Moneda 3 4 3 2 2 2 3" xfId="7739" xr:uid="{1F3BAD90-1473-4E25-8F8A-F9740924FA4D}"/>
    <cellStyle name="Moneda 3 4 3 2 2 3" xfId="3779" xr:uid="{B69268BC-C306-448D-BED0-FD395C816030}"/>
    <cellStyle name="Moneda 3 4 3 2 2 3 2" xfId="9059" xr:uid="{1A3B5805-DECE-442E-A95F-C14561041EB9}"/>
    <cellStyle name="Moneda 3 4 3 2 2 4" xfId="6419" xr:uid="{3CB8F6D7-3DA4-4D87-9E6D-CD4C9B0FCF2A}"/>
    <cellStyle name="Moneda 3 4 3 2 3" xfId="1798" xr:uid="{1318CCB8-F663-4CB0-B786-D76AF0D415A2}"/>
    <cellStyle name="Moneda 3 4 3 2 3 2" xfId="4439" xr:uid="{713F5194-16D1-4705-BD47-6D5AD11F39D0}"/>
    <cellStyle name="Moneda 3 4 3 2 3 2 2" xfId="9719" xr:uid="{1792EEA5-8EAA-4609-BED0-3E1C1377343E}"/>
    <cellStyle name="Moneda 3 4 3 2 3 3" xfId="7079" xr:uid="{671F80D3-5D54-4874-995D-88F16DDF6DA5}"/>
    <cellStyle name="Moneda 3 4 3 2 4" xfId="3119" xr:uid="{1973F335-D0B4-4588-8B0E-BB05C392EE75}"/>
    <cellStyle name="Moneda 3 4 3 2 4 2" xfId="8399" xr:uid="{BC05EA40-9785-4BB3-A939-68AB26A442F8}"/>
    <cellStyle name="Moneda 3 4 3 2 5" xfId="5759" xr:uid="{5C654896-E677-43E8-8403-706B08594D19}"/>
    <cellStyle name="Moneda 3 4 3 3" xfId="808" xr:uid="{0035E488-B4DC-47B3-B774-944E1D69C3DC}"/>
    <cellStyle name="Moneda 3 4 3 3 2" xfId="2129" xr:uid="{06FD2B56-9A44-4645-8A2B-5161D021510E}"/>
    <cellStyle name="Moneda 3 4 3 3 2 2" xfId="4770" xr:uid="{297656AE-1401-497D-AC3C-AF7A69C6A2F0}"/>
    <cellStyle name="Moneda 3 4 3 3 2 2 2" xfId="10050" xr:uid="{EBD4305A-EF61-463A-8AA6-CFC9956B7D9B}"/>
    <cellStyle name="Moneda 3 4 3 3 2 3" xfId="7410" xr:uid="{3C55EE32-5FCD-4E56-8D39-43D13BF009C1}"/>
    <cellStyle name="Moneda 3 4 3 3 3" xfId="3450" xr:uid="{EEE9C6DC-0F5D-4F91-B83B-F7DC6481E14D}"/>
    <cellStyle name="Moneda 3 4 3 3 3 2" xfId="8730" xr:uid="{0730204D-212C-400A-AF9F-EB32CC09794D}"/>
    <cellStyle name="Moneda 3 4 3 3 4" xfId="6090" xr:uid="{E51D08B5-1863-47AB-990E-450D56A435CD}"/>
    <cellStyle name="Moneda 3 4 3 4" xfId="1469" xr:uid="{78E616B5-3FA0-4DF2-8C85-E04419D02C6F}"/>
    <cellStyle name="Moneda 3 4 3 4 2" xfId="4110" xr:uid="{3392008C-D38A-4968-81DA-1E44E7F95038}"/>
    <cellStyle name="Moneda 3 4 3 4 2 2" xfId="9390" xr:uid="{EBF6B89C-CD1F-4582-83B8-54B0695F3686}"/>
    <cellStyle name="Moneda 3 4 3 4 3" xfId="6750" xr:uid="{E325AF06-7559-4B0E-ADC9-5282157F84FC}"/>
    <cellStyle name="Moneda 3 4 3 5" xfId="2790" xr:uid="{F73E23FE-7C39-4563-90C6-F8EB2965687A}"/>
    <cellStyle name="Moneda 3 4 3 5 2" xfId="8070" xr:uid="{AF33353D-21B0-4B55-B8B7-BA21D1A76E39}"/>
    <cellStyle name="Moneda 3 4 3 6" xfId="5430" xr:uid="{906F7FE8-8773-41A3-AFD8-964C3EBBC572}"/>
    <cellStyle name="Moneda 3 4 4" xfId="257" xr:uid="{5057DF04-CF00-4BB9-88DA-ED6DC528487A}"/>
    <cellStyle name="Moneda 3 4 4 2" xfId="587" xr:uid="{F4CB60A5-8BE1-414E-89A9-2486EB6CD5A0}"/>
    <cellStyle name="Moneda 3 4 4 2 2" xfId="1247" xr:uid="{79A919FA-B41D-4D58-A3D2-DC30683B52B3}"/>
    <cellStyle name="Moneda 3 4 4 2 2 2" xfId="2568" xr:uid="{52FEE31D-DA40-4CD4-BAFA-F52A6A27982C}"/>
    <cellStyle name="Moneda 3 4 4 2 2 2 2" xfId="5209" xr:uid="{F6B9EF46-D1E8-4CAB-8DB6-74B68BC3DC7E}"/>
    <cellStyle name="Moneda 3 4 4 2 2 2 2 2" xfId="10489" xr:uid="{9D7311F8-8A12-4149-95D8-320B3EC4E153}"/>
    <cellStyle name="Moneda 3 4 4 2 2 2 3" xfId="7849" xr:uid="{05262B12-C229-43CA-8379-DC1B9317BBCE}"/>
    <cellStyle name="Moneda 3 4 4 2 2 3" xfId="3889" xr:uid="{35747BE5-1A38-4944-99DE-14EC43BF1C66}"/>
    <cellStyle name="Moneda 3 4 4 2 2 3 2" xfId="9169" xr:uid="{DBDA34D5-5578-49E0-85DD-8988D7732EB2}"/>
    <cellStyle name="Moneda 3 4 4 2 2 4" xfId="6529" xr:uid="{2B4462C4-69F8-4FF0-B18E-198896D597D7}"/>
    <cellStyle name="Moneda 3 4 4 2 3" xfId="1908" xr:uid="{FB381AC2-DFA2-4491-A10D-2D689344B237}"/>
    <cellStyle name="Moneda 3 4 4 2 3 2" xfId="4549" xr:uid="{0CCCEF0F-B0F2-451A-AE5C-FEFB95707E2B}"/>
    <cellStyle name="Moneda 3 4 4 2 3 2 2" xfId="9829" xr:uid="{0784AEAC-758B-4AA0-A3FD-F9B78D131450}"/>
    <cellStyle name="Moneda 3 4 4 2 3 3" xfId="7189" xr:uid="{540E8801-FEE6-4F66-BDFE-05F69705F231}"/>
    <cellStyle name="Moneda 3 4 4 2 4" xfId="3229" xr:uid="{15265A6D-58FC-4069-99E0-5324E5FBE211}"/>
    <cellStyle name="Moneda 3 4 4 2 4 2" xfId="8509" xr:uid="{7AD176E3-8F06-4156-885C-23174F8F534F}"/>
    <cellStyle name="Moneda 3 4 4 2 5" xfId="5869" xr:uid="{CEF66C70-7475-46CF-A12E-F72049921086}"/>
    <cellStyle name="Moneda 3 4 4 3" xfId="918" xr:uid="{70AFEEF3-9906-4237-92AB-F2551680B589}"/>
    <cellStyle name="Moneda 3 4 4 3 2" xfId="2239" xr:uid="{47D9DB4C-84BD-4794-9CA4-9C80C31F2110}"/>
    <cellStyle name="Moneda 3 4 4 3 2 2" xfId="4880" xr:uid="{4C5DB1C6-D1DE-4589-BCEA-FA903E32A2AA}"/>
    <cellStyle name="Moneda 3 4 4 3 2 2 2" xfId="10160" xr:uid="{340440EF-D946-4BAA-B37E-8FB74FAA2672}"/>
    <cellStyle name="Moneda 3 4 4 3 2 3" xfId="7520" xr:uid="{CE9A4AA5-6C6B-4DC0-BA47-0CB57D4F8BDC}"/>
    <cellStyle name="Moneda 3 4 4 3 3" xfId="3560" xr:uid="{39489390-C00A-4B25-95F8-EC918D4D96FA}"/>
    <cellStyle name="Moneda 3 4 4 3 3 2" xfId="8840" xr:uid="{4E6469A4-F9BD-4A42-B761-EA249B47535C}"/>
    <cellStyle name="Moneda 3 4 4 3 4" xfId="6200" xr:uid="{18BED46B-8D9E-4978-B920-BAA3E57F6286}"/>
    <cellStyle name="Moneda 3 4 4 4" xfId="1579" xr:uid="{4F4B9004-9BA8-411D-9E1B-56830BEF90F8}"/>
    <cellStyle name="Moneda 3 4 4 4 2" xfId="4220" xr:uid="{F3D510EF-9B9F-4AFA-BCE5-AB479FDAF54E}"/>
    <cellStyle name="Moneda 3 4 4 4 2 2" xfId="9500" xr:uid="{BC3B961F-57FA-44E5-AB83-4BF5684A26D6}"/>
    <cellStyle name="Moneda 3 4 4 4 3" xfId="6860" xr:uid="{3B3CDD48-CACD-4CE6-A296-63B5E597614A}"/>
    <cellStyle name="Moneda 3 4 4 5" xfId="2900" xr:uid="{50690008-044F-48CF-BA8B-0EBB492D0CA5}"/>
    <cellStyle name="Moneda 3 4 4 5 2" xfId="8180" xr:uid="{D2292520-C02A-4979-BA48-66CEEA49D408}"/>
    <cellStyle name="Moneda 3 4 4 6" xfId="5540" xr:uid="{990AA7A5-446C-4A28-807D-C5988F590DD6}"/>
    <cellStyle name="Moneda 3 4 5" xfId="366" xr:uid="{6789761D-E9BF-4C4C-9061-CCC0A6426CA3}"/>
    <cellStyle name="Moneda 3 4 5 2" xfId="1027" xr:uid="{5809152C-8993-417E-9526-A034630C1762}"/>
    <cellStyle name="Moneda 3 4 5 2 2" xfId="2348" xr:uid="{33820117-371D-4CA9-A9FB-50326F234D00}"/>
    <cellStyle name="Moneda 3 4 5 2 2 2" xfId="4989" xr:uid="{C979FB72-6216-4198-8D4B-B6B8A80BC8A1}"/>
    <cellStyle name="Moneda 3 4 5 2 2 2 2" xfId="10269" xr:uid="{E658F09D-CE9F-4F6D-A0F9-ECE591886E72}"/>
    <cellStyle name="Moneda 3 4 5 2 2 3" xfId="7629" xr:uid="{AB6EB413-1285-458F-88AD-36C39BF5F556}"/>
    <cellStyle name="Moneda 3 4 5 2 3" xfId="3669" xr:uid="{72E2E7D2-9D2C-4AC1-B82D-BA7AC568B2E2}"/>
    <cellStyle name="Moneda 3 4 5 2 3 2" xfId="8949" xr:uid="{BF47A6AB-BF4C-4A00-93B2-15B1719C4540}"/>
    <cellStyle name="Moneda 3 4 5 2 4" xfId="6309" xr:uid="{ECE69CFA-6DCA-4C99-AB95-F82F9E7FE218}"/>
    <cellStyle name="Moneda 3 4 5 3" xfId="1688" xr:uid="{59F6C651-E501-4D1E-9F10-C677C5E81FC6}"/>
    <cellStyle name="Moneda 3 4 5 3 2" xfId="4329" xr:uid="{2E07AC28-5FA3-420A-A0A4-D446E5604048}"/>
    <cellStyle name="Moneda 3 4 5 3 2 2" xfId="9609" xr:uid="{600134BC-7856-448F-9FC1-7E1B69CC45FC}"/>
    <cellStyle name="Moneda 3 4 5 3 3" xfId="6969" xr:uid="{75F8DC93-37F0-4C08-8860-42B5D037D08D}"/>
    <cellStyle name="Moneda 3 4 5 4" xfId="3009" xr:uid="{9AA3C6BA-227D-47AB-B189-445D77DD94DF}"/>
    <cellStyle name="Moneda 3 4 5 4 2" xfId="8289" xr:uid="{F23E4ACD-205D-43E2-88FB-E117536EABCC}"/>
    <cellStyle name="Moneda 3 4 5 5" xfId="5649" xr:uid="{A5FA7086-E71E-4AF2-94AE-1F34CD703A58}"/>
    <cellStyle name="Moneda 3 4 6" xfId="698" xr:uid="{75E7640F-9204-4E62-831E-82C94590A3E4}"/>
    <cellStyle name="Moneda 3 4 6 2" xfId="2019" xr:uid="{DA2F045A-2669-4E28-8279-3B84A31E9961}"/>
    <cellStyle name="Moneda 3 4 6 2 2" xfId="4660" xr:uid="{7E0E2045-5B05-4B73-8F03-AED07851D18A}"/>
    <cellStyle name="Moneda 3 4 6 2 2 2" xfId="9940" xr:uid="{2199034D-3AB0-4BF6-8717-F523BEC8981A}"/>
    <cellStyle name="Moneda 3 4 6 2 3" xfId="7300" xr:uid="{1F59ACDD-F1DF-4485-8DD5-9D29591598CA}"/>
    <cellStyle name="Moneda 3 4 6 3" xfId="3340" xr:uid="{F0DBCCB6-DA0B-45E3-A63A-0E4DC46F815F}"/>
    <cellStyle name="Moneda 3 4 6 3 2" xfId="8620" xr:uid="{35D72E3B-33FD-4584-A0B2-74C3A2EEB752}"/>
    <cellStyle name="Moneda 3 4 6 4" xfId="5980" xr:uid="{A632F888-72F6-4FA2-A22E-3D1D0E2DD861}"/>
    <cellStyle name="Moneda 3 4 7" xfId="1359" xr:uid="{E4C86468-D091-4DDD-9D9F-86864B0E6A83}"/>
    <cellStyle name="Moneda 3 4 7 2" xfId="4000" xr:uid="{58E80CAF-8050-4755-98DD-7B8151822D45}"/>
    <cellStyle name="Moneda 3 4 7 2 2" xfId="9280" xr:uid="{FA79275C-7893-40D0-BEF2-36553E115B4B}"/>
    <cellStyle name="Moneda 3 4 7 3" xfId="6640" xr:uid="{78918818-E8F9-4172-8C5E-69047E80818D}"/>
    <cellStyle name="Moneda 3 4 8" xfId="2680" xr:uid="{3D11B190-190F-46B4-B48F-005279D18107}"/>
    <cellStyle name="Moneda 3 4 8 2" xfId="7960" xr:uid="{5D0EFCAF-13A1-4F54-B2D9-88868E401AA9}"/>
    <cellStyle name="Moneda 3 4 9" xfId="5320" xr:uid="{850531CD-DFF7-448E-81C6-A431002A5A8B}"/>
    <cellStyle name="Moneda 3 5" xfId="62" xr:uid="{81C2D27A-913E-493B-92EF-6F7FF14BA545}"/>
    <cellStyle name="Moneda 3 5 2" xfId="174" xr:uid="{822230A9-A8D2-48FE-AF73-2FA61B111A2D}"/>
    <cellStyle name="Moneda 3 5 2 2" xfId="504" xr:uid="{078DF5D9-186C-422A-93D7-0B3D763C1CCB}"/>
    <cellStyle name="Moneda 3 5 2 2 2" xfId="1164" xr:uid="{BE3C09A5-8D1D-4383-BFD4-DC80D94F822C}"/>
    <cellStyle name="Moneda 3 5 2 2 2 2" xfId="2485" xr:uid="{D9DDCE0F-6F9E-49E4-A612-8B0EBAAC3033}"/>
    <cellStyle name="Moneda 3 5 2 2 2 2 2" xfId="5126" xr:uid="{9D3FE9CC-D3B5-456D-A9AC-ED92C0CF2EA7}"/>
    <cellStyle name="Moneda 3 5 2 2 2 2 2 2" xfId="10406" xr:uid="{D1D7BB69-3579-4FA8-98A0-1DA95BA1845E}"/>
    <cellStyle name="Moneda 3 5 2 2 2 2 3" xfId="7766" xr:uid="{ECA51587-C23A-43F4-A238-6CB70A78BD9D}"/>
    <cellStyle name="Moneda 3 5 2 2 2 3" xfId="3806" xr:uid="{66763842-2CC6-4343-AFAB-580B4FAB7EC6}"/>
    <cellStyle name="Moneda 3 5 2 2 2 3 2" xfId="9086" xr:uid="{453E131C-AAE1-4DE9-B4FF-989A7E14C46C}"/>
    <cellStyle name="Moneda 3 5 2 2 2 4" xfId="6446" xr:uid="{5D7A8C65-2A39-48B8-A881-B91A277C6648}"/>
    <cellStyle name="Moneda 3 5 2 2 3" xfId="1825" xr:uid="{95D89897-D388-4A74-941F-F51B07396DFD}"/>
    <cellStyle name="Moneda 3 5 2 2 3 2" xfId="4466" xr:uid="{8429F0E9-EFD2-488F-85FA-FD0B0FE16DB4}"/>
    <cellStyle name="Moneda 3 5 2 2 3 2 2" xfId="9746" xr:uid="{3852E205-76DC-49D5-BE1E-DC05777E9067}"/>
    <cellStyle name="Moneda 3 5 2 2 3 3" xfId="7106" xr:uid="{670AC4ED-9951-44DF-ABA4-B50D2AF83919}"/>
    <cellStyle name="Moneda 3 5 2 2 4" xfId="3146" xr:uid="{30915A2D-9839-423B-A73A-2EDADCA172FA}"/>
    <cellStyle name="Moneda 3 5 2 2 4 2" xfId="8426" xr:uid="{50E06E4D-A1D2-4A99-AC0F-0CE273CAF393}"/>
    <cellStyle name="Moneda 3 5 2 2 5" xfId="5786" xr:uid="{D323310D-FC48-40DA-93D0-709B109412D2}"/>
    <cellStyle name="Moneda 3 5 2 3" xfId="835" xr:uid="{1E696DDE-AA19-4474-BE5F-BEC4701DAF7F}"/>
    <cellStyle name="Moneda 3 5 2 3 2" xfId="2156" xr:uid="{67C3F6B9-F1EC-4894-A474-5B881132FFE4}"/>
    <cellStyle name="Moneda 3 5 2 3 2 2" xfId="4797" xr:uid="{A75DB2D2-B785-4115-A1E6-B4D592D9EBEB}"/>
    <cellStyle name="Moneda 3 5 2 3 2 2 2" xfId="10077" xr:uid="{0FDCD0C6-2ECB-4A7B-AFF5-9DBA4EC85D4B}"/>
    <cellStyle name="Moneda 3 5 2 3 2 3" xfId="7437" xr:uid="{EF2D6D6C-6841-4FAD-9B7D-8A28F6DF7A33}"/>
    <cellStyle name="Moneda 3 5 2 3 3" xfId="3477" xr:uid="{CEE669A2-091B-423F-83B0-D3C4A87F7482}"/>
    <cellStyle name="Moneda 3 5 2 3 3 2" xfId="8757" xr:uid="{6DFCE079-6073-4AB6-B05F-B8475EAE3600}"/>
    <cellStyle name="Moneda 3 5 2 3 4" xfId="6117" xr:uid="{888AD091-EC7F-4D67-9E5F-8BAECEC9012B}"/>
    <cellStyle name="Moneda 3 5 2 4" xfId="1496" xr:uid="{0D600E92-BF9A-4178-A962-7CD28299D827}"/>
    <cellStyle name="Moneda 3 5 2 4 2" xfId="4137" xr:uid="{69821757-6C11-40B9-97E1-B300912EC32A}"/>
    <cellStyle name="Moneda 3 5 2 4 2 2" xfId="9417" xr:uid="{F7B89B3A-5299-4F6E-A602-33FEB3134DAF}"/>
    <cellStyle name="Moneda 3 5 2 4 3" xfId="6777" xr:uid="{2CD7BE98-454E-4DFA-B68A-6085C74001ED}"/>
    <cellStyle name="Moneda 3 5 2 5" xfId="2817" xr:uid="{28011277-D29C-4111-B0F9-1CB498868CA8}"/>
    <cellStyle name="Moneda 3 5 2 5 2" xfId="8097" xr:uid="{9C166C3E-F9E9-4A21-AE2F-F3F1542A10FE}"/>
    <cellStyle name="Moneda 3 5 2 6" xfId="5457" xr:uid="{D4AAA7D6-FB3C-474D-B49B-89BA1BE7272C}"/>
    <cellStyle name="Moneda 3 5 3" xfId="284" xr:uid="{1A43178C-CA2D-4838-A63D-B6D6F2A5BE75}"/>
    <cellStyle name="Moneda 3 5 3 2" xfId="614" xr:uid="{0EB97FEC-77B9-4BB5-9A44-096F2EBC39A5}"/>
    <cellStyle name="Moneda 3 5 3 2 2" xfId="1274" xr:uid="{8F9ADB96-265D-49A0-AE6C-B60CF6BB6ACC}"/>
    <cellStyle name="Moneda 3 5 3 2 2 2" xfId="2595" xr:uid="{BBCC5BF6-CE0E-4A62-B40A-9650EC494F86}"/>
    <cellStyle name="Moneda 3 5 3 2 2 2 2" xfId="5236" xr:uid="{11433E4A-C491-4E63-9BA2-FFBD6AA49492}"/>
    <cellStyle name="Moneda 3 5 3 2 2 2 2 2" xfId="10516" xr:uid="{BF4B5CC3-F94B-4C6F-817B-0118BDD6D119}"/>
    <cellStyle name="Moneda 3 5 3 2 2 2 3" xfId="7876" xr:uid="{C538FF1E-21B7-406B-AB65-20E2A197A306}"/>
    <cellStyle name="Moneda 3 5 3 2 2 3" xfId="3916" xr:uid="{D81C3C89-D0FF-47A2-8AF3-686D80690908}"/>
    <cellStyle name="Moneda 3 5 3 2 2 3 2" xfId="9196" xr:uid="{33A6DFBE-B554-41E3-B489-F36784290890}"/>
    <cellStyle name="Moneda 3 5 3 2 2 4" xfId="6556" xr:uid="{1589207E-9FE4-4037-BFD9-5BDD72891AEE}"/>
    <cellStyle name="Moneda 3 5 3 2 3" xfId="1935" xr:uid="{7BECBF9C-16AE-49E1-8CF8-27C04D60ED21}"/>
    <cellStyle name="Moneda 3 5 3 2 3 2" xfId="4576" xr:uid="{34DDF0EF-23D6-4438-B854-E91E6C786245}"/>
    <cellStyle name="Moneda 3 5 3 2 3 2 2" xfId="9856" xr:uid="{25F29E8B-FE53-41E8-B1C2-3D23F1A81AFD}"/>
    <cellStyle name="Moneda 3 5 3 2 3 3" xfId="7216" xr:uid="{01195471-BFD2-4E9C-91A0-87AFCDD29EE2}"/>
    <cellStyle name="Moneda 3 5 3 2 4" xfId="3256" xr:uid="{55642F37-2E3E-4709-8825-4068865BE0E2}"/>
    <cellStyle name="Moneda 3 5 3 2 4 2" xfId="8536" xr:uid="{43C3022C-A508-4742-89FC-8D5F1C9D0D96}"/>
    <cellStyle name="Moneda 3 5 3 2 5" xfId="5896" xr:uid="{08EDF080-C126-41A6-BAAA-4D8E5BC67B4D}"/>
    <cellStyle name="Moneda 3 5 3 3" xfId="945" xr:uid="{8C2637CF-FCC3-4B42-92AC-107315E38196}"/>
    <cellStyle name="Moneda 3 5 3 3 2" xfId="2266" xr:uid="{AE21291A-5259-44F1-824A-76981AF3AB76}"/>
    <cellStyle name="Moneda 3 5 3 3 2 2" xfId="4907" xr:uid="{DCDBB7B7-D02F-481B-96E1-1D995CE7E6F0}"/>
    <cellStyle name="Moneda 3 5 3 3 2 2 2" xfId="10187" xr:uid="{B7A6EB14-B7F6-4A59-9400-BB53EA32D37B}"/>
    <cellStyle name="Moneda 3 5 3 3 2 3" xfId="7547" xr:uid="{50A75C7B-F111-4E36-A1C3-67C17187EFC1}"/>
    <cellStyle name="Moneda 3 5 3 3 3" xfId="3587" xr:uid="{E8CFDC77-44A8-4814-AD6A-46E68D16A210}"/>
    <cellStyle name="Moneda 3 5 3 3 3 2" xfId="8867" xr:uid="{7BBFE6F2-C502-4EBE-867E-93BDF34850DE}"/>
    <cellStyle name="Moneda 3 5 3 3 4" xfId="6227" xr:uid="{75EE247F-7BA1-44F1-B0E6-1A907BF31706}"/>
    <cellStyle name="Moneda 3 5 3 4" xfId="1606" xr:uid="{6ACBEA1B-D2EC-437B-BAD6-FABBA47CCEAE}"/>
    <cellStyle name="Moneda 3 5 3 4 2" xfId="4247" xr:uid="{947299E7-837A-40A7-A3A6-A7E2F1B0132C}"/>
    <cellStyle name="Moneda 3 5 3 4 2 2" xfId="9527" xr:uid="{E16FFE0F-1F05-47C8-9705-011B49134ABD}"/>
    <cellStyle name="Moneda 3 5 3 4 3" xfId="6887" xr:uid="{199BC357-380D-449D-8CB0-F5730777F473}"/>
    <cellStyle name="Moneda 3 5 3 5" xfId="2927" xr:uid="{F7BD8A47-56AB-48BC-BB32-B1F69B6FB984}"/>
    <cellStyle name="Moneda 3 5 3 5 2" xfId="8207" xr:uid="{98DECBF3-FC3F-437C-99A8-E07AE2A2D36A}"/>
    <cellStyle name="Moneda 3 5 3 6" xfId="5567" xr:uid="{330C7684-7939-4739-9A36-4BFC3F84B348}"/>
    <cellStyle name="Moneda 3 5 4" xfId="393" xr:uid="{E732CC75-2C9B-4DCF-B898-7DBEEF2971A4}"/>
    <cellStyle name="Moneda 3 5 4 2" xfId="1054" xr:uid="{0A5629E6-3C1B-44A4-B01F-554C66894977}"/>
    <cellStyle name="Moneda 3 5 4 2 2" xfId="2375" xr:uid="{81F2F6E3-79E9-4BAC-ADFC-67B188E2AC3F}"/>
    <cellStyle name="Moneda 3 5 4 2 2 2" xfId="5016" xr:uid="{2A338003-9CCF-4469-8DB8-CD13A9F48B47}"/>
    <cellStyle name="Moneda 3 5 4 2 2 2 2" xfId="10296" xr:uid="{E287F590-0831-4295-ACC6-95EBE26F56BF}"/>
    <cellStyle name="Moneda 3 5 4 2 2 3" xfId="7656" xr:uid="{C01512C2-8913-4FE7-BB0E-FE71E1E21C3C}"/>
    <cellStyle name="Moneda 3 5 4 2 3" xfId="3696" xr:uid="{D846614C-FF3A-4C4F-8FD7-8CE0C0850F3C}"/>
    <cellStyle name="Moneda 3 5 4 2 3 2" xfId="8976" xr:uid="{E4CB0B4B-F78C-4310-9147-52A7ADEE1159}"/>
    <cellStyle name="Moneda 3 5 4 2 4" xfId="6336" xr:uid="{9B0CD303-5C56-46DB-9BED-3DCEE510C245}"/>
    <cellStyle name="Moneda 3 5 4 3" xfId="1715" xr:uid="{C39DFA62-0935-4185-8FE6-E636954FBB9D}"/>
    <cellStyle name="Moneda 3 5 4 3 2" xfId="4356" xr:uid="{06B63DA2-479A-4AFC-B648-77FD0AC4D3E6}"/>
    <cellStyle name="Moneda 3 5 4 3 2 2" xfId="9636" xr:uid="{D231E845-BBE2-473F-BCD4-706050976EF7}"/>
    <cellStyle name="Moneda 3 5 4 3 3" xfId="6996" xr:uid="{77E08D0E-48D1-41F3-A6A0-5EDEE77671FA}"/>
    <cellStyle name="Moneda 3 5 4 4" xfId="3036" xr:uid="{D7BA0897-C525-47DD-B04C-E92F62B3C789}"/>
    <cellStyle name="Moneda 3 5 4 4 2" xfId="8316" xr:uid="{F7EEC394-6D9D-405C-8294-D937EB2BF832}"/>
    <cellStyle name="Moneda 3 5 4 5" xfId="5676" xr:uid="{F0257F30-F419-4C18-8D41-F3B57B44A4E9}"/>
    <cellStyle name="Moneda 3 5 5" xfId="725" xr:uid="{D2AACDFD-083C-4BB2-AB18-543E67DE938B}"/>
    <cellStyle name="Moneda 3 5 5 2" xfId="2046" xr:uid="{1689040E-8F79-448E-B2FD-7218276F8BC4}"/>
    <cellStyle name="Moneda 3 5 5 2 2" xfId="4687" xr:uid="{247EAC55-E362-4760-85ED-D9CB5551925E}"/>
    <cellStyle name="Moneda 3 5 5 2 2 2" xfId="9967" xr:uid="{3839591B-80F8-4910-8230-6C5284D0D8AB}"/>
    <cellStyle name="Moneda 3 5 5 2 3" xfId="7327" xr:uid="{7D82EFCE-18B8-4C5B-8768-806D5B08E1E4}"/>
    <cellStyle name="Moneda 3 5 5 3" xfId="3367" xr:uid="{E78A6964-2B93-47BB-BA5B-8D85B23CCED8}"/>
    <cellStyle name="Moneda 3 5 5 3 2" xfId="8647" xr:uid="{FBEB0B4A-F3DE-410E-AA54-BA6D133EC8E1}"/>
    <cellStyle name="Moneda 3 5 5 4" xfId="6007" xr:uid="{57274D52-0D17-4658-A567-7EA1EA6CB9EB}"/>
    <cellStyle name="Moneda 3 5 6" xfId="1386" xr:uid="{1AF2079E-FDE5-4891-BC70-BD82740CF0A5}"/>
    <cellStyle name="Moneda 3 5 6 2" xfId="4027" xr:uid="{8641E893-72BB-485D-B3E5-244FF20FE939}"/>
    <cellStyle name="Moneda 3 5 6 2 2" xfId="9307" xr:uid="{4C6697BE-3C05-4D53-A8F5-48FC4D6B1D56}"/>
    <cellStyle name="Moneda 3 5 6 3" xfId="6667" xr:uid="{4BCE2502-723D-4EBE-B6A0-869463B7F039}"/>
    <cellStyle name="Moneda 3 5 7" xfId="2707" xr:uid="{0E94618B-26D2-4882-B936-78B47ACEF18B}"/>
    <cellStyle name="Moneda 3 5 7 2" xfId="7987" xr:uid="{27581A74-F470-4A77-B090-15E409C72145}"/>
    <cellStyle name="Moneda 3 5 8" xfId="5347" xr:uid="{06B2EA1A-B02A-4504-880F-D52CAA9611EF}"/>
    <cellStyle name="Moneda 3 6" xfId="123" xr:uid="{D42CBE50-F704-43C1-AC83-B95E613D2C51}"/>
    <cellStyle name="Moneda 3 6 2" xfId="453" xr:uid="{9C1A9122-6AC6-4BE5-86D3-94EC63352D07}"/>
    <cellStyle name="Moneda 3 6 2 2" xfId="1113" xr:uid="{12A75F7C-55CA-4BAF-9DA1-2DD269F65B83}"/>
    <cellStyle name="Moneda 3 6 2 2 2" xfId="2434" xr:uid="{39D614D6-D724-447B-8295-A06F97D7F21B}"/>
    <cellStyle name="Moneda 3 6 2 2 2 2" xfId="5075" xr:uid="{E2F28C0B-5A22-447D-BA88-FA534145CDB5}"/>
    <cellStyle name="Moneda 3 6 2 2 2 2 2" xfId="10355" xr:uid="{CBF910A3-73F2-4C10-A4B5-A2A9B358464E}"/>
    <cellStyle name="Moneda 3 6 2 2 2 3" xfId="7715" xr:uid="{BEF1EB1B-122A-4015-BB3C-6D3C3A9CBD21}"/>
    <cellStyle name="Moneda 3 6 2 2 3" xfId="3755" xr:uid="{E5F316DC-2F51-4DD2-A7FD-D33696CD1AD6}"/>
    <cellStyle name="Moneda 3 6 2 2 3 2" xfId="9035" xr:uid="{60C6B5A2-A98E-4888-B8B2-6A104F19164B}"/>
    <cellStyle name="Moneda 3 6 2 2 4" xfId="6395" xr:uid="{4CDDE638-58F6-4EB5-86BE-715DA860B383}"/>
    <cellStyle name="Moneda 3 6 2 3" xfId="1774" xr:uid="{4D940610-9588-4B6E-A61E-CCFB7EE88F62}"/>
    <cellStyle name="Moneda 3 6 2 3 2" xfId="4415" xr:uid="{CEDC3889-D8D2-445E-95D7-6C1D9813DF57}"/>
    <cellStyle name="Moneda 3 6 2 3 2 2" xfId="9695" xr:uid="{33EDCC0F-95F2-4F20-BD70-ED15BFBD0E2F}"/>
    <cellStyle name="Moneda 3 6 2 3 3" xfId="7055" xr:uid="{B6969B7C-4BCC-4664-AB6C-9E734785ABD5}"/>
    <cellStyle name="Moneda 3 6 2 4" xfId="3095" xr:uid="{B1799D21-24CA-48AA-A002-CFD9E87B915A}"/>
    <cellStyle name="Moneda 3 6 2 4 2" xfId="8375" xr:uid="{DE5F0CCA-6493-454F-9401-745C3E3D97B4}"/>
    <cellStyle name="Moneda 3 6 2 5" xfId="5735" xr:uid="{5B089E41-CE3A-4EF1-8B09-7E9B739DA21A}"/>
    <cellStyle name="Moneda 3 6 3" xfId="784" xr:uid="{3E4EC017-435C-403B-9DEC-28A2F43A2E04}"/>
    <cellStyle name="Moneda 3 6 3 2" xfId="2105" xr:uid="{2AF08DDC-1A47-42AE-BB1D-BE0FA28AB827}"/>
    <cellStyle name="Moneda 3 6 3 2 2" xfId="4746" xr:uid="{2934390B-2F8B-4181-89EE-51257A0B878C}"/>
    <cellStyle name="Moneda 3 6 3 2 2 2" xfId="10026" xr:uid="{6337BD85-6CC5-4F13-BA66-2A80CDFC160D}"/>
    <cellStyle name="Moneda 3 6 3 2 3" xfId="7386" xr:uid="{55B6A611-29FE-4116-87EC-E7214AF230B0}"/>
    <cellStyle name="Moneda 3 6 3 3" xfId="3426" xr:uid="{2D40B863-8432-4B85-85D7-AC3F4B69C534}"/>
    <cellStyle name="Moneda 3 6 3 3 2" xfId="8706" xr:uid="{8D92E727-1985-4328-BCED-A25ADC2C609D}"/>
    <cellStyle name="Moneda 3 6 3 4" xfId="6066" xr:uid="{16459B8F-5207-4E67-84FD-51D9A4C766A4}"/>
    <cellStyle name="Moneda 3 6 4" xfId="1445" xr:uid="{0C96696C-CEC4-4AA6-8E11-C8F12FC57935}"/>
    <cellStyle name="Moneda 3 6 4 2" xfId="4086" xr:uid="{E0DA0811-56FA-4AC0-8F9A-3DF733C5D07A}"/>
    <cellStyle name="Moneda 3 6 4 2 2" xfId="9366" xr:uid="{62BC0147-4590-40BD-BB0B-3BDAEA1E69B0}"/>
    <cellStyle name="Moneda 3 6 4 3" xfId="6726" xr:uid="{DF764BC7-AA8F-4143-AC25-AB5E11A5FD27}"/>
    <cellStyle name="Moneda 3 6 5" xfId="2766" xr:uid="{B901F1C5-DA0B-4C01-81BC-5BDC5EFE4C9A}"/>
    <cellStyle name="Moneda 3 6 5 2" xfId="8046" xr:uid="{33D5AC8C-B0A1-442E-B0EC-FD96B67D4287}"/>
    <cellStyle name="Moneda 3 6 6" xfId="5406" xr:uid="{319B941A-E40C-49FC-A63E-3DB78D43ADD4}"/>
    <cellStyle name="Moneda 3 7" xfId="233" xr:uid="{414234DB-C553-4263-BB7D-273501A98DE9}"/>
    <cellStyle name="Moneda 3 7 2" xfId="563" xr:uid="{3ECFEACC-F2C1-42C1-87C6-01A315DC5FBB}"/>
    <cellStyle name="Moneda 3 7 2 2" xfId="1223" xr:uid="{7DF44F0F-0449-4C82-A411-76E791CE45C5}"/>
    <cellStyle name="Moneda 3 7 2 2 2" xfId="2544" xr:uid="{96EF6D71-7D53-469D-B342-6BBB9E9958EE}"/>
    <cellStyle name="Moneda 3 7 2 2 2 2" xfId="5185" xr:uid="{A535F180-0A0B-4772-B545-F98CA376946A}"/>
    <cellStyle name="Moneda 3 7 2 2 2 2 2" xfId="10465" xr:uid="{D79EAD86-98B4-44EB-8FE6-2D799EB39DA9}"/>
    <cellStyle name="Moneda 3 7 2 2 2 3" xfId="7825" xr:uid="{FF53E1A7-AC28-4170-950F-73B95A57A1EE}"/>
    <cellStyle name="Moneda 3 7 2 2 3" xfId="3865" xr:uid="{D3FF0E09-BE08-4798-AD73-EE4F3DA0C779}"/>
    <cellStyle name="Moneda 3 7 2 2 3 2" xfId="9145" xr:uid="{CB45E635-CD55-4C70-B48F-C4EF2B5BBD75}"/>
    <cellStyle name="Moneda 3 7 2 2 4" xfId="6505" xr:uid="{2AE0DAB7-43A4-400D-858F-E65941C746E4}"/>
    <cellStyle name="Moneda 3 7 2 3" xfId="1884" xr:uid="{818B8DFC-FCB0-46C9-975D-056883659F8C}"/>
    <cellStyle name="Moneda 3 7 2 3 2" xfId="4525" xr:uid="{897F678F-4BFE-4228-9DE0-BFCBE834AEC6}"/>
    <cellStyle name="Moneda 3 7 2 3 2 2" xfId="9805" xr:uid="{575392AA-2BB7-48F4-A90F-FD9311C61C52}"/>
    <cellStyle name="Moneda 3 7 2 3 3" xfId="7165" xr:uid="{DBFB197B-D9FB-4F4F-827E-ADBDE6E93979}"/>
    <cellStyle name="Moneda 3 7 2 4" xfId="3205" xr:uid="{AE62A400-C3D4-4569-AE66-69020602F98A}"/>
    <cellStyle name="Moneda 3 7 2 4 2" xfId="8485" xr:uid="{369B7BC9-D52B-4F5F-96A4-0174A3164F54}"/>
    <cellStyle name="Moneda 3 7 2 5" xfId="5845" xr:uid="{9F27B0F1-8D8E-4BCE-AD2D-44EB03879938}"/>
    <cellStyle name="Moneda 3 7 3" xfId="894" xr:uid="{807CC28F-FAF1-42EB-AFD4-D05F70A939BE}"/>
    <cellStyle name="Moneda 3 7 3 2" xfId="2215" xr:uid="{B15E803B-DA55-4642-9110-47C2F5C8D73E}"/>
    <cellStyle name="Moneda 3 7 3 2 2" xfId="4856" xr:uid="{59E4A56A-0782-4BA8-A1DC-1B6EDC27303B}"/>
    <cellStyle name="Moneda 3 7 3 2 2 2" xfId="10136" xr:uid="{0C77DF22-EE43-494C-968B-E2B91C457993}"/>
    <cellStyle name="Moneda 3 7 3 2 3" xfId="7496" xr:uid="{FC88991D-4090-4E10-9C17-158EE73A0B87}"/>
    <cellStyle name="Moneda 3 7 3 3" xfId="3536" xr:uid="{5DFDB582-8AC4-4167-8FF0-FA3544AC85E5}"/>
    <cellStyle name="Moneda 3 7 3 3 2" xfId="8816" xr:uid="{3552CA6E-58E0-4AD6-84C1-E09F01A5E60F}"/>
    <cellStyle name="Moneda 3 7 3 4" xfId="6176" xr:uid="{DE3B9581-6905-46B3-9E70-0797708C3183}"/>
    <cellStyle name="Moneda 3 7 4" xfId="1555" xr:uid="{75A136F6-621B-4B34-81FB-CE43681AA8FC}"/>
    <cellStyle name="Moneda 3 7 4 2" xfId="4196" xr:uid="{00EF0BF0-C57F-4C29-95C6-479271F0386A}"/>
    <cellStyle name="Moneda 3 7 4 2 2" xfId="9476" xr:uid="{58B4EBE4-04EF-49B9-BACB-CB9C92FCB30F}"/>
    <cellStyle name="Moneda 3 7 4 3" xfId="6836" xr:uid="{C82D239E-A80B-4E4C-BAE8-FDEA02D934D0}"/>
    <cellStyle name="Moneda 3 7 5" xfId="2876" xr:uid="{B9AA7872-23D1-474C-B49F-37BE0D3D9EAA}"/>
    <cellStyle name="Moneda 3 7 5 2" xfId="8156" xr:uid="{95974B96-4DF3-48B7-A501-6023F19446F1}"/>
    <cellStyle name="Moneda 3 7 6" xfId="5516" xr:uid="{A207B2E9-5148-4845-A739-3C253E4A9228}"/>
    <cellStyle name="Moneda 3 8" xfId="342" xr:uid="{82E397C7-2A7D-43DB-A273-C3908A990669}"/>
    <cellStyle name="Moneda 3 8 2" xfId="1003" xr:uid="{AC982D53-35C0-4BB3-9623-6CEC96407A7F}"/>
    <cellStyle name="Moneda 3 8 2 2" xfId="2324" xr:uid="{1EF9318B-D800-4607-9994-9B074CEAE977}"/>
    <cellStyle name="Moneda 3 8 2 2 2" xfId="4965" xr:uid="{A295E64D-C076-4DB3-8A0B-80EB6E7B02E9}"/>
    <cellStyle name="Moneda 3 8 2 2 2 2" xfId="10245" xr:uid="{94BBFB36-9F68-43B3-A63B-824E50C3B355}"/>
    <cellStyle name="Moneda 3 8 2 2 3" xfId="7605" xr:uid="{53E34C74-B72E-4DA5-AA27-08F8C7D5D2DA}"/>
    <cellStyle name="Moneda 3 8 2 3" xfId="3645" xr:uid="{31B4384D-18DB-42FB-B13D-50A85AE432BA}"/>
    <cellStyle name="Moneda 3 8 2 3 2" xfId="8925" xr:uid="{25C0C1A1-374C-4B42-AD8C-4E7EE50687DD}"/>
    <cellStyle name="Moneda 3 8 2 4" xfId="6285" xr:uid="{CA63FD14-C6C9-4A6A-878B-0C6910619897}"/>
    <cellStyle name="Moneda 3 8 3" xfId="1664" xr:uid="{7D408560-26DD-4E23-9E91-DDA910337277}"/>
    <cellStyle name="Moneda 3 8 3 2" xfId="4305" xr:uid="{E458E68A-5052-4695-9898-CEEA7D5C4F82}"/>
    <cellStyle name="Moneda 3 8 3 2 2" xfId="9585" xr:uid="{C8F43C4F-CFAC-4DD1-9F6E-95E48A8B3741}"/>
    <cellStyle name="Moneda 3 8 3 3" xfId="6945" xr:uid="{D33F8B96-2B8E-43D6-82A9-EBCE384EA8D2}"/>
    <cellStyle name="Moneda 3 8 4" xfId="2985" xr:uid="{22846DF7-D216-49F0-8058-411B4A50EB3A}"/>
    <cellStyle name="Moneda 3 8 4 2" xfId="8265" xr:uid="{9F832247-6538-423A-9F5F-790A811181E7}"/>
    <cellStyle name="Moneda 3 8 5" xfId="5625" xr:uid="{E683543B-E527-4F12-8CAA-FE566335AC03}"/>
    <cellStyle name="Moneda 3 9" xfId="674" xr:uid="{BEE03085-BA53-44D3-AACD-592667ABFDC3}"/>
    <cellStyle name="Moneda 3 9 2" xfId="1995" xr:uid="{3777EA0C-2988-465C-B6FC-0D5B16FE4445}"/>
    <cellStyle name="Moneda 3 9 2 2" xfId="4636" xr:uid="{8A47D99A-37E7-4E1D-BACA-7C0F0BB59AE1}"/>
    <cellStyle name="Moneda 3 9 2 2 2" xfId="9916" xr:uid="{6F9F7D06-4081-48E9-B99D-7BA30D9D3CC5}"/>
    <cellStyle name="Moneda 3 9 2 3" xfId="7276" xr:uid="{8249149D-E668-4A30-9926-E00A94246555}"/>
    <cellStyle name="Moneda 3 9 3" xfId="3316" xr:uid="{7226B18F-0252-4747-BE9D-12C29E630946}"/>
    <cellStyle name="Moneda 3 9 3 2" xfId="8596" xr:uid="{9D7EADB2-CBCF-4BCA-BCF4-F8C4E832E2DF}"/>
    <cellStyle name="Moneda 3 9 4" xfId="5956" xr:uid="{FD481415-9090-4C50-BF30-AC1DC944175C}"/>
    <cellStyle name="Moneda 30" xfId="1332" xr:uid="{94CF6BF3-6A7C-43DD-B63B-A7A999BD057F}"/>
    <cellStyle name="Moneda 30 2" xfId="3973" xr:uid="{D1538EB4-178C-4EF8-8A4E-65C8D86C805C}"/>
    <cellStyle name="Moneda 30 2 2" xfId="9253" xr:uid="{E69596F6-ADEF-4F0F-82DA-7133056D1838}"/>
    <cellStyle name="Moneda 30 3" xfId="6613" xr:uid="{2CC46543-F213-4591-BFB3-24AC525C877A}"/>
    <cellStyle name="Moneda 31" xfId="2653" xr:uid="{9BA0DA73-0D33-4629-BCC2-6F9071D5BBE7}"/>
    <cellStyle name="Moneda 31 2" xfId="7933" xr:uid="{BEE7CA51-8F6A-4D3F-9267-FEF02C1E0C94}"/>
    <cellStyle name="Moneda 32" xfId="5293" xr:uid="{515FBB28-8725-422D-BC9E-DD93B3752ECF}"/>
    <cellStyle name="Moneda 4" xfId="15" xr:uid="{BC4B1BEC-E0F4-46A2-87BF-8DDE230472B9}"/>
    <cellStyle name="Moneda 4 10" xfId="5300" xr:uid="{B92D77B6-61C8-4710-94A7-A1CF6303E158}"/>
    <cellStyle name="Moneda 4 2" xfId="39" xr:uid="{F8489D0B-0477-4B81-BC00-B6DAE8520E89}"/>
    <cellStyle name="Moneda 4 2 2" xfId="90" xr:uid="{E5E39BAC-E4E5-4354-919C-39F4B30BE43E}"/>
    <cellStyle name="Moneda 4 2 2 2" xfId="202" xr:uid="{A50AE96A-E18D-489E-B5ED-20724E38745D}"/>
    <cellStyle name="Moneda 4 2 2 2 2" xfId="532" xr:uid="{ADB4AF2A-CA62-47E3-B7DA-CA9755E7ED06}"/>
    <cellStyle name="Moneda 4 2 2 2 2 2" xfId="1192" xr:uid="{71B11C73-7A17-4D0F-B640-C68AE2232F40}"/>
    <cellStyle name="Moneda 4 2 2 2 2 2 2" xfId="2513" xr:uid="{CA97E700-8DFD-4817-8445-7E65130AAE79}"/>
    <cellStyle name="Moneda 4 2 2 2 2 2 2 2" xfId="5154" xr:uid="{587080CB-6FE8-4BE2-8101-C8804AAB523F}"/>
    <cellStyle name="Moneda 4 2 2 2 2 2 2 2 2" xfId="10434" xr:uid="{C081AC00-FD93-4308-8A60-2E1794CA923E}"/>
    <cellStyle name="Moneda 4 2 2 2 2 2 2 3" xfId="7794" xr:uid="{3F22A204-27BD-416B-BE7B-DE3BE77378E2}"/>
    <cellStyle name="Moneda 4 2 2 2 2 2 3" xfId="3834" xr:uid="{64E936BF-03D2-45C4-BA06-EBE277FD8E5A}"/>
    <cellStyle name="Moneda 4 2 2 2 2 2 3 2" xfId="9114" xr:uid="{1378078D-0181-4CCD-9B1D-E1EBD771E9F8}"/>
    <cellStyle name="Moneda 4 2 2 2 2 2 4" xfId="6474" xr:uid="{6C6AC513-9313-4095-A7BD-CCF62F82C88B}"/>
    <cellStyle name="Moneda 4 2 2 2 2 3" xfId="1853" xr:uid="{767B8840-F378-40AF-B8FA-1E62CF252544}"/>
    <cellStyle name="Moneda 4 2 2 2 2 3 2" xfId="4494" xr:uid="{B50C7A31-C23F-41F6-9B3E-7E00D8D1BC8C}"/>
    <cellStyle name="Moneda 4 2 2 2 2 3 2 2" xfId="9774" xr:uid="{6FFAC4E8-6754-4462-B62C-94A387E4D6EB}"/>
    <cellStyle name="Moneda 4 2 2 2 2 3 3" xfId="7134" xr:uid="{594C8AF2-37B2-4A24-81C9-D16C7318487C}"/>
    <cellStyle name="Moneda 4 2 2 2 2 4" xfId="3174" xr:uid="{BF0646FF-4436-498D-B7AB-4EDA64CA93BB}"/>
    <cellStyle name="Moneda 4 2 2 2 2 4 2" xfId="8454" xr:uid="{528EA09E-7201-4AA4-937D-46C8A31B19DD}"/>
    <cellStyle name="Moneda 4 2 2 2 2 5" xfId="5814" xr:uid="{1C784FE3-0EE9-46DF-BFBD-5356E83E4D89}"/>
    <cellStyle name="Moneda 4 2 2 2 3" xfId="863" xr:uid="{47FF69D5-7B7D-4EE3-BBB9-697B4CD555D4}"/>
    <cellStyle name="Moneda 4 2 2 2 3 2" xfId="2184" xr:uid="{52489DED-39CF-4220-96F5-5E3866784DEB}"/>
    <cellStyle name="Moneda 4 2 2 2 3 2 2" xfId="4825" xr:uid="{445DAFC7-EB9E-42C8-9BE7-F3472ABB7C87}"/>
    <cellStyle name="Moneda 4 2 2 2 3 2 2 2" xfId="10105" xr:uid="{7B0C351E-E020-4AE1-A64E-584F2C0CEE93}"/>
    <cellStyle name="Moneda 4 2 2 2 3 2 3" xfId="7465" xr:uid="{0C46ABA7-ED40-445D-A4F7-A4C0025738B3}"/>
    <cellStyle name="Moneda 4 2 2 2 3 3" xfId="3505" xr:uid="{65BFB439-63EB-4A78-BC9D-02DDDFD0A152}"/>
    <cellStyle name="Moneda 4 2 2 2 3 3 2" xfId="8785" xr:uid="{F24C81C8-4657-49CD-85FE-6267F0D84037}"/>
    <cellStyle name="Moneda 4 2 2 2 3 4" xfId="6145" xr:uid="{AF43A8D3-4A9F-43F6-8F0B-57D08C32D00D}"/>
    <cellStyle name="Moneda 4 2 2 2 4" xfId="1524" xr:uid="{36D1667B-93C0-4B12-867B-4AA1CFDDD812}"/>
    <cellStyle name="Moneda 4 2 2 2 4 2" xfId="4165" xr:uid="{36E72DB8-F51F-4086-AF8E-466ADDE60357}"/>
    <cellStyle name="Moneda 4 2 2 2 4 2 2" xfId="9445" xr:uid="{CE48E268-C08D-40D8-A16C-4EE17026AC7C}"/>
    <cellStyle name="Moneda 4 2 2 2 4 3" xfId="6805" xr:uid="{40ECAB29-E18D-48E0-B4DC-FED53FC4AE3E}"/>
    <cellStyle name="Moneda 4 2 2 2 5" xfId="2845" xr:uid="{284CDA02-516F-48E5-B51F-6D4A109E8A0D}"/>
    <cellStyle name="Moneda 4 2 2 2 5 2" xfId="8125" xr:uid="{5C03577B-CD56-4446-8BCC-5740F16AF44D}"/>
    <cellStyle name="Moneda 4 2 2 2 6" xfId="5485" xr:uid="{0E189CB3-3BF4-4F9F-986E-66C5606BAF26}"/>
    <cellStyle name="Moneda 4 2 2 3" xfId="312" xr:uid="{9C07BD6F-3A79-4E03-849F-AF161A558776}"/>
    <cellStyle name="Moneda 4 2 2 3 2" xfId="642" xr:uid="{12E72996-F207-44A1-B6FD-1CCBBA938E57}"/>
    <cellStyle name="Moneda 4 2 2 3 2 2" xfId="1302" xr:uid="{E9FC3594-5F58-4E46-8240-96AED850DA67}"/>
    <cellStyle name="Moneda 4 2 2 3 2 2 2" xfId="2623" xr:uid="{6F447DF0-2BA8-484D-8B35-4ED46B82322A}"/>
    <cellStyle name="Moneda 4 2 2 3 2 2 2 2" xfId="5264" xr:uid="{3531139A-0EB3-4F2A-860D-750B4FB2BAA9}"/>
    <cellStyle name="Moneda 4 2 2 3 2 2 2 2 2" xfId="10544" xr:uid="{9CB72564-9866-4DE9-ADD6-860694DAF512}"/>
    <cellStyle name="Moneda 4 2 2 3 2 2 2 3" xfId="7904" xr:uid="{4CBD0BCC-D06B-40F8-8EA1-2DEEC4AD9504}"/>
    <cellStyle name="Moneda 4 2 2 3 2 2 3" xfId="3944" xr:uid="{6CED057F-A089-4156-B814-29C0EE7686B0}"/>
    <cellStyle name="Moneda 4 2 2 3 2 2 3 2" xfId="9224" xr:uid="{E87C68AE-72BC-41BF-9C92-CB52FBFB12A6}"/>
    <cellStyle name="Moneda 4 2 2 3 2 2 4" xfId="6584" xr:uid="{3387C23A-0E77-4AE0-A010-BDFB2C929287}"/>
    <cellStyle name="Moneda 4 2 2 3 2 3" xfId="1963" xr:uid="{029221EB-667E-47D4-B88F-869794D287CB}"/>
    <cellStyle name="Moneda 4 2 2 3 2 3 2" xfId="4604" xr:uid="{FB3A6C70-6814-45F5-84F7-8FD6966FA8F1}"/>
    <cellStyle name="Moneda 4 2 2 3 2 3 2 2" xfId="9884" xr:uid="{EC8A9D2E-39A9-4835-B3F3-6A8E9B7B637C}"/>
    <cellStyle name="Moneda 4 2 2 3 2 3 3" xfId="7244" xr:uid="{74F02D02-AC61-442D-9592-77E2D8EEC7A1}"/>
    <cellStyle name="Moneda 4 2 2 3 2 4" xfId="3284" xr:uid="{D8F114E6-A589-4951-B11F-DA6E7C5A38D6}"/>
    <cellStyle name="Moneda 4 2 2 3 2 4 2" xfId="8564" xr:uid="{012817BB-E2D6-4419-BBBC-CB499F6217DB}"/>
    <cellStyle name="Moneda 4 2 2 3 2 5" xfId="5924" xr:uid="{37C06472-13E0-4982-8F73-8E037DFE2102}"/>
    <cellStyle name="Moneda 4 2 2 3 3" xfId="973" xr:uid="{6EE0F706-7D8A-49F8-BF6F-22352D421F39}"/>
    <cellStyle name="Moneda 4 2 2 3 3 2" xfId="2294" xr:uid="{A05757DB-3FBD-4D90-9BF3-ED73FEA3BD6F}"/>
    <cellStyle name="Moneda 4 2 2 3 3 2 2" xfId="4935" xr:uid="{BC451951-C98F-401A-B594-31FF329B2F60}"/>
    <cellStyle name="Moneda 4 2 2 3 3 2 2 2" xfId="10215" xr:uid="{9E9FB470-8B93-43B4-B95E-CC9D1FEB6F3C}"/>
    <cellStyle name="Moneda 4 2 2 3 3 2 3" xfId="7575" xr:uid="{069A2D65-235C-43D2-90D1-5DAC5290CAA0}"/>
    <cellStyle name="Moneda 4 2 2 3 3 3" xfId="3615" xr:uid="{5D527AE6-0345-403B-A52B-F22433A9A0A1}"/>
    <cellStyle name="Moneda 4 2 2 3 3 3 2" xfId="8895" xr:uid="{2899EF85-9216-4E77-8539-148CD5B7E02F}"/>
    <cellStyle name="Moneda 4 2 2 3 3 4" xfId="6255" xr:uid="{2A45B5CA-F444-496A-A8C6-72489CEC0BC4}"/>
    <cellStyle name="Moneda 4 2 2 3 4" xfId="1634" xr:uid="{355E15D8-A072-4E92-B084-94612E072CC8}"/>
    <cellStyle name="Moneda 4 2 2 3 4 2" xfId="4275" xr:uid="{7ABEDB30-3C1F-4FA9-B856-26095A4F0C34}"/>
    <cellStyle name="Moneda 4 2 2 3 4 2 2" xfId="9555" xr:uid="{D81C0D52-35F9-49CD-A4FE-50A39E5D2CB0}"/>
    <cellStyle name="Moneda 4 2 2 3 4 3" xfId="6915" xr:uid="{29DED1FF-253E-476A-B663-284281A0F8F9}"/>
    <cellStyle name="Moneda 4 2 2 3 5" xfId="2955" xr:uid="{2CEAF269-D1C6-4F3E-8BD1-A53871053F1D}"/>
    <cellStyle name="Moneda 4 2 2 3 5 2" xfId="8235" xr:uid="{A5C90254-3FEF-446A-B26D-540C029BADC8}"/>
    <cellStyle name="Moneda 4 2 2 3 6" xfId="5595" xr:uid="{49609174-C49E-4DAD-82A8-59AF2EEC8CDF}"/>
    <cellStyle name="Moneda 4 2 2 4" xfId="421" xr:uid="{60EABDB3-F549-436F-9838-B3F8909D5866}"/>
    <cellStyle name="Moneda 4 2 2 4 2" xfId="1082" xr:uid="{4CB29270-EEB1-4907-A925-A29C75C620FC}"/>
    <cellStyle name="Moneda 4 2 2 4 2 2" xfId="2403" xr:uid="{6A5BBC3C-27C5-483E-A77D-DA56839901E7}"/>
    <cellStyle name="Moneda 4 2 2 4 2 2 2" xfId="5044" xr:uid="{E27DDB75-56E4-4A89-9CC9-51920EDC1603}"/>
    <cellStyle name="Moneda 4 2 2 4 2 2 2 2" xfId="10324" xr:uid="{1EF767DA-BF78-4393-9D4D-299AF617FF3B}"/>
    <cellStyle name="Moneda 4 2 2 4 2 2 3" xfId="7684" xr:uid="{AD51285B-7140-4255-8467-59C56A001F45}"/>
    <cellStyle name="Moneda 4 2 2 4 2 3" xfId="3724" xr:uid="{FF106CA7-5BD3-4C4E-AD9E-F36DB60847E6}"/>
    <cellStyle name="Moneda 4 2 2 4 2 3 2" xfId="9004" xr:uid="{ECDD1038-F406-4B40-BD99-060415E74B89}"/>
    <cellStyle name="Moneda 4 2 2 4 2 4" xfId="6364" xr:uid="{E175C528-283A-436B-AA60-A31802F9ADB0}"/>
    <cellStyle name="Moneda 4 2 2 4 3" xfId="1743" xr:uid="{A053980E-FC1C-473D-9F59-BB25ACCF0F60}"/>
    <cellStyle name="Moneda 4 2 2 4 3 2" xfId="4384" xr:uid="{4A84619D-A8A7-43E1-8CF2-4937DFC57060}"/>
    <cellStyle name="Moneda 4 2 2 4 3 2 2" xfId="9664" xr:uid="{43EAD061-33A2-42F6-B0CD-4FFD64C3FB7D}"/>
    <cellStyle name="Moneda 4 2 2 4 3 3" xfId="7024" xr:uid="{F34969B9-7CA4-461B-991D-98784B0A7F0E}"/>
    <cellStyle name="Moneda 4 2 2 4 4" xfId="3064" xr:uid="{A2102E43-AA9A-4B4D-B710-B4D612B9B5B1}"/>
    <cellStyle name="Moneda 4 2 2 4 4 2" xfId="8344" xr:uid="{5E19B461-2880-4837-9CA9-AAC05C5B6940}"/>
    <cellStyle name="Moneda 4 2 2 4 5" xfId="5704" xr:uid="{0E8DADCB-6032-44F8-9D6C-6099FF0DCCAE}"/>
    <cellStyle name="Moneda 4 2 2 5" xfId="753" xr:uid="{FF60649A-C5D1-4352-8D4A-3360457462D0}"/>
    <cellStyle name="Moneda 4 2 2 5 2" xfId="2074" xr:uid="{2CDBC956-C1C8-41E1-BC40-7B67D0D038EC}"/>
    <cellStyle name="Moneda 4 2 2 5 2 2" xfId="4715" xr:uid="{699961E7-2E16-4F6F-B46C-1EF47C632773}"/>
    <cellStyle name="Moneda 4 2 2 5 2 2 2" xfId="9995" xr:uid="{E95E09DC-8DB6-4D29-8925-93B8F99A7A5D}"/>
    <cellStyle name="Moneda 4 2 2 5 2 3" xfId="7355" xr:uid="{25E95D0C-5111-49EF-AE7F-3ACD72A3FC56}"/>
    <cellStyle name="Moneda 4 2 2 5 3" xfId="3395" xr:uid="{EA342841-7AB2-4AC2-BDF4-4D789D9758C6}"/>
    <cellStyle name="Moneda 4 2 2 5 3 2" xfId="8675" xr:uid="{49D6A0CF-3638-4CDA-8C38-6381E60D25C7}"/>
    <cellStyle name="Moneda 4 2 2 5 4" xfId="6035" xr:uid="{5179E89B-57BF-484E-976F-41C1FAA41544}"/>
    <cellStyle name="Moneda 4 2 2 6" xfId="1414" xr:uid="{25AEAD84-7F09-4BF6-9BC8-7E003AFBF3AD}"/>
    <cellStyle name="Moneda 4 2 2 6 2" xfId="4055" xr:uid="{8337FDB0-1AEB-4AD1-AEDE-E838F5A05596}"/>
    <cellStyle name="Moneda 4 2 2 6 2 2" xfId="9335" xr:uid="{BB4B43BE-138C-4814-B554-F5C9049F5C51}"/>
    <cellStyle name="Moneda 4 2 2 6 3" xfId="6695" xr:uid="{DB728F2E-0149-481E-9E37-A9DAD47AB957}"/>
    <cellStyle name="Moneda 4 2 2 7" xfId="2735" xr:uid="{4B2F8478-A0C8-49F6-9413-459CA6C343AE}"/>
    <cellStyle name="Moneda 4 2 2 7 2" xfId="8015" xr:uid="{FE8D01FD-D08E-450E-BE13-D31E6487CA35}"/>
    <cellStyle name="Moneda 4 2 2 8" xfId="5375" xr:uid="{5729C97B-FD3E-45DF-997E-1BF7C9B2C8A9}"/>
    <cellStyle name="Moneda 4 2 3" xfId="151" xr:uid="{516997A3-F4A4-49C6-BD7D-C6081510BA1E}"/>
    <cellStyle name="Moneda 4 2 3 2" xfId="481" xr:uid="{599BCCE0-AD7F-4B1F-B64C-798A5DBB9582}"/>
    <cellStyle name="Moneda 4 2 3 2 2" xfId="1141" xr:uid="{CD7050AB-A728-421A-9A77-8E817B3B1C65}"/>
    <cellStyle name="Moneda 4 2 3 2 2 2" xfId="2462" xr:uid="{8C342D48-896F-45D7-A13B-BBC4382BCA5D}"/>
    <cellStyle name="Moneda 4 2 3 2 2 2 2" xfId="5103" xr:uid="{584ABA2D-5B9C-412B-A86D-5B3F57C5F23E}"/>
    <cellStyle name="Moneda 4 2 3 2 2 2 2 2" xfId="10383" xr:uid="{3D466E90-0775-456A-9034-BFC96390FF22}"/>
    <cellStyle name="Moneda 4 2 3 2 2 2 3" xfId="7743" xr:uid="{F11E7EA8-F76E-4289-B964-DCCE4C8BF215}"/>
    <cellStyle name="Moneda 4 2 3 2 2 3" xfId="3783" xr:uid="{501628DA-2355-4C34-94F6-2D1AE405341F}"/>
    <cellStyle name="Moneda 4 2 3 2 2 3 2" xfId="9063" xr:uid="{2A84B584-0B56-462B-AB7D-84CFEC761AB7}"/>
    <cellStyle name="Moneda 4 2 3 2 2 4" xfId="6423" xr:uid="{DB601E99-89A7-4FF4-BE6D-A845316CB003}"/>
    <cellStyle name="Moneda 4 2 3 2 3" xfId="1802" xr:uid="{549FD6D4-BB26-4156-A4D7-CAF34C247A4C}"/>
    <cellStyle name="Moneda 4 2 3 2 3 2" xfId="4443" xr:uid="{10DCE653-8720-40B2-844E-09DFE243EAE0}"/>
    <cellStyle name="Moneda 4 2 3 2 3 2 2" xfId="9723" xr:uid="{7107FF98-3D87-4B3C-8999-2FB46A51A2D6}"/>
    <cellStyle name="Moneda 4 2 3 2 3 3" xfId="7083" xr:uid="{2CE66A50-1C74-425F-BF77-3CA84039FB07}"/>
    <cellStyle name="Moneda 4 2 3 2 4" xfId="3123" xr:uid="{D587D001-2313-4C76-A736-E747B4D4F9B4}"/>
    <cellStyle name="Moneda 4 2 3 2 4 2" xfId="8403" xr:uid="{B3261FB9-0DD4-4AA4-BA07-042623F672C7}"/>
    <cellStyle name="Moneda 4 2 3 2 5" xfId="5763" xr:uid="{A486E4A7-30E2-425C-88FF-995F8F1B1AEC}"/>
    <cellStyle name="Moneda 4 2 3 3" xfId="812" xr:uid="{32ECA07A-0A45-4B22-9426-35A38255F156}"/>
    <cellStyle name="Moneda 4 2 3 3 2" xfId="2133" xr:uid="{C5280F16-0560-4047-A7DD-A180554B2ADB}"/>
    <cellStyle name="Moneda 4 2 3 3 2 2" xfId="4774" xr:uid="{DAF0659E-5070-48CE-8438-BD45B67DEC0A}"/>
    <cellStyle name="Moneda 4 2 3 3 2 2 2" xfId="10054" xr:uid="{86A39559-44A1-4FC4-AD24-F8605C32C889}"/>
    <cellStyle name="Moneda 4 2 3 3 2 3" xfId="7414" xr:uid="{AB447B2A-CD36-4078-9F96-E1AB2770E767}"/>
    <cellStyle name="Moneda 4 2 3 3 3" xfId="3454" xr:uid="{F21DB0EF-7AF9-462A-ADB7-6EF446EBB14A}"/>
    <cellStyle name="Moneda 4 2 3 3 3 2" xfId="8734" xr:uid="{41CE88FF-E2AD-48F9-9DBD-BA0BC99D5720}"/>
    <cellStyle name="Moneda 4 2 3 3 4" xfId="6094" xr:uid="{C1D4B72E-4B00-4855-9AAC-5DBE4B0EA70B}"/>
    <cellStyle name="Moneda 4 2 3 4" xfId="1473" xr:uid="{B820BEF5-57E4-4154-BF0E-65CE21D3F340}"/>
    <cellStyle name="Moneda 4 2 3 4 2" xfId="4114" xr:uid="{4062D92E-6BF7-4E9B-8E43-40D11130FA4F}"/>
    <cellStyle name="Moneda 4 2 3 4 2 2" xfId="9394" xr:uid="{415DE9C2-1CE6-43C3-8518-8A66AAFCB9EA}"/>
    <cellStyle name="Moneda 4 2 3 4 3" xfId="6754" xr:uid="{DA170F4D-A0DA-4176-8988-37FC785037CF}"/>
    <cellStyle name="Moneda 4 2 3 5" xfId="2794" xr:uid="{54AB99A2-54A2-46C0-84AE-E17A791DEFA7}"/>
    <cellStyle name="Moneda 4 2 3 5 2" xfId="8074" xr:uid="{2D2F3306-FCFA-4000-BAA0-EAA2D8D582C9}"/>
    <cellStyle name="Moneda 4 2 3 6" xfId="5434" xr:uid="{1517F6B5-1F3A-4EE0-9F57-AFDDBE42C0BF}"/>
    <cellStyle name="Moneda 4 2 4" xfId="261" xr:uid="{FD12139C-73B7-4549-9079-E876E3B57BEE}"/>
    <cellStyle name="Moneda 4 2 4 2" xfId="591" xr:uid="{E5F7B550-8569-41BF-B642-66DE9B1AE01F}"/>
    <cellStyle name="Moneda 4 2 4 2 2" xfId="1251" xr:uid="{BCA7FF48-8EE1-465D-99C3-BABC7EBB57D1}"/>
    <cellStyle name="Moneda 4 2 4 2 2 2" xfId="2572" xr:uid="{391F7542-1477-4BC9-A7F1-16EA20403476}"/>
    <cellStyle name="Moneda 4 2 4 2 2 2 2" xfId="5213" xr:uid="{9C4DAB5E-11AF-4A90-A38E-7F2AF0B6E01D}"/>
    <cellStyle name="Moneda 4 2 4 2 2 2 2 2" xfId="10493" xr:uid="{66B0B6F3-0CA5-436E-8A2B-32C905720252}"/>
    <cellStyle name="Moneda 4 2 4 2 2 2 3" xfId="7853" xr:uid="{89275FB9-0C28-4D9E-867A-3F6A8A371AFD}"/>
    <cellStyle name="Moneda 4 2 4 2 2 3" xfId="3893" xr:uid="{4ECC9C1A-0717-4D11-A99D-BE14532D1CEF}"/>
    <cellStyle name="Moneda 4 2 4 2 2 3 2" xfId="9173" xr:uid="{C8BFB800-D125-4A43-AEA7-4E1BA49B4A69}"/>
    <cellStyle name="Moneda 4 2 4 2 2 4" xfId="6533" xr:uid="{5D77BD13-32F6-4AD1-8593-1736947CABC8}"/>
    <cellStyle name="Moneda 4 2 4 2 3" xfId="1912" xr:uid="{3211BECF-3916-448F-B4FE-C2E8A27CB37C}"/>
    <cellStyle name="Moneda 4 2 4 2 3 2" xfId="4553" xr:uid="{8A52C3B5-95F4-4749-8D11-3ADB78D61514}"/>
    <cellStyle name="Moneda 4 2 4 2 3 2 2" xfId="9833" xr:uid="{3EAB9971-7BC0-4BDC-97EC-956990C3F01F}"/>
    <cellStyle name="Moneda 4 2 4 2 3 3" xfId="7193" xr:uid="{8057CA15-4FA2-42DF-926D-FE7B9053AF3E}"/>
    <cellStyle name="Moneda 4 2 4 2 4" xfId="3233" xr:uid="{38C81819-8AA8-4978-BBD8-7506D97C933E}"/>
    <cellStyle name="Moneda 4 2 4 2 4 2" xfId="8513" xr:uid="{C16BA941-F0B2-4785-B1BD-F82BBE8CBA0D}"/>
    <cellStyle name="Moneda 4 2 4 2 5" xfId="5873" xr:uid="{E612E457-A4DB-401E-8CD4-473F4427E611}"/>
    <cellStyle name="Moneda 4 2 4 3" xfId="922" xr:uid="{EE2511D0-3104-4AC5-95A2-ED2083A04199}"/>
    <cellStyle name="Moneda 4 2 4 3 2" xfId="2243" xr:uid="{DDEEA937-C737-4116-8E4F-CD51005AA6AA}"/>
    <cellStyle name="Moneda 4 2 4 3 2 2" xfId="4884" xr:uid="{1A2A31FD-2824-4727-A2B7-2D13BE342D23}"/>
    <cellStyle name="Moneda 4 2 4 3 2 2 2" xfId="10164" xr:uid="{AB547A78-5DB5-4320-BAC7-8F6BFC17A15C}"/>
    <cellStyle name="Moneda 4 2 4 3 2 3" xfId="7524" xr:uid="{AA520388-26AA-4692-95DD-F38A70DA7939}"/>
    <cellStyle name="Moneda 4 2 4 3 3" xfId="3564" xr:uid="{E106B1D4-CF34-4477-BC99-6711DF780C9E}"/>
    <cellStyle name="Moneda 4 2 4 3 3 2" xfId="8844" xr:uid="{0D73D959-7597-40BB-A9F1-EEA3BDBB5BBC}"/>
    <cellStyle name="Moneda 4 2 4 3 4" xfId="6204" xr:uid="{28ED18C7-F170-4D83-9844-65E04E127883}"/>
    <cellStyle name="Moneda 4 2 4 4" xfId="1583" xr:uid="{FBACD851-5538-4FF4-B095-BDDA0D02CC9F}"/>
    <cellStyle name="Moneda 4 2 4 4 2" xfId="4224" xr:uid="{BC1BC910-470E-4A14-8920-14DA2A3B0ED9}"/>
    <cellStyle name="Moneda 4 2 4 4 2 2" xfId="9504" xr:uid="{FFA199FB-0368-4DA2-976A-6DB90EB33ED3}"/>
    <cellStyle name="Moneda 4 2 4 4 3" xfId="6864" xr:uid="{A033A98E-1CF2-4654-BFDB-DC70EE74A4E3}"/>
    <cellStyle name="Moneda 4 2 4 5" xfId="2904" xr:uid="{FF447181-6477-48A9-98BF-0919A376CFD4}"/>
    <cellStyle name="Moneda 4 2 4 5 2" xfId="8184" xr:uid="{B995111C-B7CB-425C-AA90-4166E875DCA9}"/>
    <cellStyle name="Moneda 4 2 4 6" xfId="5544" xr:uid="{EE032094-322B-464E-BC0E-DFD4A4E3CC74}"/>
    <cellStyle name="Moneda 4 2 5" xfId="370" xr:uid="{7E2E036A-E55A-4272-B836-C907598A1D70}"/>
    <cellStyle name="Moneda 4 2 5 2" xfId="1031" xr:uid="{23D0D55C-D457-4C26-AE9E-52F723F53C7E}"/>
    <cellStyle name="Moneda 4 2 5 2 2" xfId="2352" xr:uid="{AA731DBD-3550-4BC5-B0EF-C23EAF867A04}"/>
    <cellStyle name="Moneda 4 2 5 2 2 2" xfId="4993" xr:uid="{5C1897B0-2913-447D-BFD7-A065498CC4A9}"/>
    <cellStyle name="Moneda 4 2 5 2 2 2 2" xfId="10273" xr:uid="{B78D9325-6819-4F4E-8E9B-80A7D702C212}"/>
    <cellStyle name="Moneda 4 2 5 2 2 3" xfId="7633" xr:uid="{B5CA190A-4262-4F82-80A5-85F40A16063F}"/>
    <cellStyle name="Moneda 4 2 5 2 3" xfId="3673" xr:uid="{78733B16-A821-4CC3-A113-88B272612617}"/>
    <cellStyle name="Moneda 4 2 5 2 3 2" xfId="8953" xr:uid="{5B1CAA9D-987E-4611-90D1-6DE21F3309FC}"/>
    <cellStyle name="Moneda 4 2 5 2 4" xfId="6313" xr:uid="{AB8227D2-914F-485E-9D81-84EC12CA39E9}"/>
    <cellStyle name="Moneda 4 2 5 3" xfId="1692" xr:uid="{2AC89136-0CF2-4204-86F0-5E7E39DBB0A1}"/>
    <cellStyle name="Moneda 4 2 5 3 2" xfId="4333" xr:uid="{29C4DA2D-4E43-4128-865A-E85C19D60DAA}"/>
    <cellStyle name="Moneda 4 2 5 3 2 2" xfId="9613" xr:uid="{60C52AC3-4285-4DF4-B436-C70227C0C016}"/>
    <cellStyle name="Moneda 4 2 5 3 3" xfId="6973" xr:uid="{382463FD-4BC6-4FEF-A3B7-4EB25AC3C8CB}"/>
    <cellStyle name="Moneda 4 2 5 4" xfId="3013" xr:uid="{41C295C0-88B4-4480-A533-DBCCBFFBF6D0}"/>
    <cellStyle name="Moneda 4 2 5 4 2" xfId="8293" xr:uid="{1AD32036-5980-4D5C-9386-EA0E3B86076A}"/>
    <cellStyle name="Moneda 4 2 5 5" xfId="5653" xr:uid="{00A848CA-D179-4419-AFA6-723DA5F150C7}"/>
    <cellStyle name="Moneda 4 2 6" xfId="702" xr:uid="{CB1E47DB-9CEC-407C-B7D1-559A4973F544}"/>
    <cellStyle name="Moneda 4 2 6 2" xfId="2023" xr:uid="{EB92065D-C52B-4128-BB78-7120A1AA0D42}"/>
    <cellStyle name="Moneda 4 2 6 2 2" xfId="4664" xr:uid="{4392805F-9CCD-4431-91A2-7734D9781077}"/>
    <cellStyle name="Moneda 4 2 6 2 2 2" xfId="9944" xr:uid="{D9092F35-7BFF-4A9C-AF31-61C4DC4A8D7A}"/>
    <cellStyle name="Moneda 4 2 6 2 3" xfId="7304" xr:uid="{D9021341-971F-425C-AF61-A3E76794C665}"/>
    <cellStyle name="Moneda 4 2 6 3" xfId="3344" xr:uid="{62D42C37-4751-4A96-B850-5D49BB0B4456}"/>
    <cellStyle name="Moneda 4 2 6 3 2" xfId="8624" xr:uid="{3B8B2585-1874-4F15-95F4-1C1314AF1EBB}"/>
    <cellStyle name="Moneda 4 2 6 4" xfId="5984" xr:uid="{E95DD582-4FB1-4E26-9A7B-22B5D47DF8A2}"/>
    <cellStyle name="Moneda 4 2 7" xfId="1363" xr:uid="{105B7FE7-7027-4461-B0A9-C84E0C6226C5}"/>
    <cellStyle name="Moneda 4 2 7 2" xfId="4004" xr:uid="{C12D0CAD-A0C1-4C31-A512-F06F87673C43}"/>
    <cellStyle name="Moneda 4 2 7 2 2" xfId="9284" xr:uid="{60756C30-0750-46EA-90B6-1C172F9DD981}"/>
    <cellStyle name="Moneda 4 2 7 3" xfId="6644" xr:uid="{7D324142-5778-40CF-ABD9-1AD9E7E411C1}"/>
    <cellStyle name="Moneda 4 2 8" xfId="2684" xr:uid="{5064E20F-AF31-40A0-9B0E-CFFBA646363A}"/>
    <cellStyle name="Moneda 4 2 8 2" xfId="7964" xr:uid="{57E7BBD6-894F-4963-932C-3474A375CA42}"/>
    <cellStyle name="Moneda 4 2 9" xfId="5324" xr:uid="{2B016384-F80B-4878-AD7C-82A665A4D8D1}"/>
    <cellStyle name="Moneda 4 3" xfId="66" xr:uid="{61DA8B96-CE3F-48E4-A472-A7F3DB4239FD}"/>
    <cellStyle name="Moneda 4 3 2" xfId="178" xr:uid="{B8B40910-8985-40F6-B506-9D16EBD85A80}"/>
    <cellStyle name="Moneda 4 3 2 2" xfId="508" xr:uid="{085547A4-9CBF-4691-B33D-9D6F904B7991}"/>
    <cellStyle name="Moneda 4 3 2 2 2" xfId="1168" xr:uid="{0F5C8288-00E1-4F7D-8B0E-1FA079C5B1CC}"/>
    <cellStyle name="Moneda 4 3 2 2 2 2" xfId="2489" xr:uid="{25086AF4-C525-4C24-888A-AEF4EA89F7CE}"/>
    <cellStyle name="Moneda 4 3 2 2 2 2 2" xfId="5130" xr:uid="{3E43C850-8AB6-448D-A69F-32EC76F35734}"/>
    <cellStyle name="Moneda 4 3 2 2 2 2 2 2" xfId="10410" xr:uid="{D55167BD-9E82-4469-977F-9C4FBFD0B207}"/>
    <cellStyle name="Moneda 4 3 2 2 2 2 3" xfId="7770" xr:uid="{9B5CC575-8D90-4B8A-91D0-A5981D49358F}"/>
    <cellStyle name="Moneda 4 3 2 2 2 3" xfId="3810" xr:uid="{F20AE283-6B6E-4584-9454-798EB19A2E6B}"/>
    <cellStyle name="Moneda 4 3 2 2 2 3 2" xfId="9090" xr:uid="{9FF82420-FB66-4AB7-9E3F-08FA9692E52F}"/>
    <cellStyle name="Moneda 4 3 2 2 2 4" xfId="6450" xr:uid="{49487CA6-1FBB-4173-AE0C-F902B277EE31}"/>
    <cellStyle name="Moneda 4 3 2 2 3" xfId="1829" xr:uid="{95BE694B-8A5A-40E8-B445-5E73D968D792}"/>
    <cellStyle name="Moneda 4 3 2 2 3 2" xfId="4470" xr:uid="{1C14DBE4-DF39-45BA-B7C6-7425CB24309D}"/>
    <cellStyle name="Moneda 4 3 2 2 3 2 2" xfId="9750" xr:uid="{F4B8E821-92F1-4CFE-B779-15033A76A648}"/>
    <cellStyle name="Moneda 4 3 2 2 3 3" xfId="7110" xr:uid="{69CAE6A0-1325-4B63-9F3E-28CFFE20C82E}"/>
    <cellStyle name="Moneda 4 3 2 2 4" xfId="3150" xr:uid="{3DD0B043-EF23-4A05-A882-F657E7730ABB}"/>
    <cellStyle name="Moneda 4 3 2 2 4 2" xfId="8430" xr:uid="{702DE02C-27EA-4A90-B927-1809ADA52B49}"/>
    <cellStyle name="Moneda 4 3 2 2 5" xfId="5790" xr:uid="{761080BB-38A1-402D-B6D5-910F890EEC33}"/>
    <cellStyle name="Moneda 4 3 2 3" xfId="839" xr:uid="{0D1C4EED-E9FD-447D-A53C-5288835D5950}"/>
    <cellStyle name="Moneda 4 3 2 3 2" xfId="2160" xr:uid="{C5736EB3-5C8F-4405-8289-19654A628359}"/>
    <cellStyle name="Moneda 4 3 2 3 2 2" xfId="4801" xr:uid="{03AA7545-D365-471C-91FC-D1D108BD19B5}"/>
    <cellStyle name="Moneda 4 3 2 3 2 2 2" xfId="10081" xr:uid="{BB0728C7-62E3-4028-83CC-011FFBB367AC}"/>
    <cellStyle name="Moneda 4 3 2 3 2 3" xfId="7441" xr:uid="{7369B2CD-4B0E-42F9-851A-0CAC7966C22B}"/>
    <cellStyle name="Moneda 4 3 2 3 3" xfId="3481" xr:uid="{0B0239AD-5A0D-47C5-ABFC-D79FE3CD21FC}"/>
    <cellStyle name="Moneda 4 3 2 3 3 2" xfId="8761" xr:uid="{10E2ADAC-5CFF-4C9D-885E-6F786FE7B0FC}"/>
    <cellStyle name="Moneda 4 3 2 3 4" xfId="6121" xr:uid="{F49500EE-523F-4CE7-A0A0-0723DE33811B}"/>
    <cellStyle name="Moneda 4 3 2 4" xfId="1500" xr:uid="{DE98B024-BD56-4A7D-A1E0-20CB0FAFE6B2}"/>
    <cellStyle name="Moneda 4 3 2 4 2" xfId="4141" xr:uid="{0ADDF8A2-966A-4A55-825F-3BFDDA3E9F27}"/>
    <cellStyle name="Moneda 4 3 2 4 2 2" xfId="9421" xr:uid="{BD8AD333-8BE5-4CCD-BE43-AD7253F47C32}"/>
    <cellStyle name="Moneda 4 3 2 4 3" xfId="6781" xr:uid="{B83A52F6-8487-4DA9-AD95-BD1EFE913CB9}"/>
    <cellStyle name="Moneda 4 3 2 5" xfId="2821" xr:uid="{BD91E341-F19E-48C1-AF17-75F6A7F87FDD}"/>
    <cellStyle name="Moneda 4 3 2 5 2" xfId="8101" xr:uid="{1B1299D9-4AB1-4B2A-89B9-76753594B6F0}"/>
    <cellStyle name="Moneda 4 3 2 6" xfId="5461" xr:uid="{27EDF29C-4009-4CE4-8087-ED8E1A193BE2}"/>
    <cellStyle name="Moneda 4 3 3" xfId="288" xr:uid="{FFBC57C5-185E-4D0A-A6D1-0335FDE1738D}"/>
    <cellStyle name="Moneda 4 3 3 2" xfId="618" xr:uid="{FECE8389-60B0-4774-84B6-5FD5E784DB03}"/>
    <cellStyle name="Moneda 4 3 3 2 2" xfId="1278" xr:uid="{B73AD5DD-7B06-4269-981F-0102B98FDF6D}"/>
    <cellStyle name="Moneda 4 3 3 2 2 2" xfId="2599" xr:uid="{4C1ED890-4EF6-4849-B91D-8C5B9D2B5361}"/>
    <cellStyle name="Moneda 4 3 3 2 2 2 2" xfId="5240" xr:uid="{56D918EC-4A8D-4847-A1B3-984F37565090}"/>
    <cellStyle name="Moneda 4 3 3 2 2 2 2 2" xfId="10520" xr:uid="{0572CA24-B6E7-4896-AD08-C64AB666E7BC}"/>
    <cellStyle name="Moneda 4 3 3 2 2 2 3" xfId="7880" xr:uid="{E973293F-3DE1-4366-AF40-E5A08942BFB3}"/>
    <cellStyle name="Moneda 4 3 3 2 2 3" xfId="3920" xr:uid="{31B2BA42-1B10-4535-AA9E-86AFE7674A49}"/>
    <cellStyle name="Moneda 4 3 3 2 2 3 2" xfId="9200" xr:uid="{F8FC3EF2-24C1-45FB-87CF-3900E9B62E3D}"/>
    <cellStyle name="Moneda 4 3 3 2 2 4" xfId="6560" xr:uid="{944C6860-3228-4677-A442-EB97DB7E0F82}"/>
    <cellStyle name="Moneda 4 3 3 2 3" xfId="1939" xr:uid="{81721F27-2375-4ABA-BFA0-0AA56EA82468}"/>
    <cellStyle name="Moneda 4 3 3 2 3 2" xfId="4580" xr:uid="{6EA0E5FE-DF6E-4252-8C14-2E6A3EE5945B}"/>
    <cellStyle name="Moneda 4 3 3 2 3 2 2" xfId="9860" xr:uid="{76AFFFBD-1FEE-480D-A7EB-E81A6DC62D6F}"/>
    <cellStyle name="Moneda 4 3 3 2 3 3" xfId="7220" xr:uid="{D8D9AE03-1A0F-4EF4-920F-132EEEA42808}"/>
    <cellStyle name="Moneda 4 3 3 2 4" xfId="3260" xr:uid="{9A9C378D-DA19-4E28-8A2D-04279ED4F789}"/>
    <cellStyle name="Moneda 4 3 3 2 4 2" xfId="8540" xr:uid="{468066A3-3AF5-40BF-AA5C-CB8175D45EDF}"/>
    <cellStyle name="Moneda 4 3 3 2 5" xfId="5900" xr:uid="{3D507663-4434-4B72-BD4A-E60234ABE328}"/>
    <cellStyle name="Moneda 4 3 3 3" xfId="949" xr:uid="{2FABBE32-5DE4-4E62-88FD-C6FDCE8CE86A}"/>
    <cellStyle name="Moneda 4 3 3 3 2" xfId="2270" xr:uid="{9981619D-EB33-45A5-9A2A-A0D2DF7731C3}"/>
    <cellStyle name="Moneda 4 3 3 3 2 2" xfId="4911" xr:uid="{722670DF-E0FE-422F-A060-324FCEBC5292}"/>
    <cellStyle name="Moneda 4 3 3 3 2 2 2" xfId="10191" xr:uid="{40E2E6D6-4086-4000-A3EC-AB4A4CDCF1E3}"/>
    <cellStyle name="Moneda 4 3 3 3 2 3" xfId="7551" xr:uid="{8D2E6E40-D20A-4E52-811D-216DECA33E55}"/>
    <cellStyle name="Moneda 4 3 3 3 3" xfId="3591" xr:uid="{66D293C1-B4C2-4307-99C7-60ACE6648EB3}"/>
    <cellStyle name="Moneda 4 3 3 3 3 2" xfId="8871" xr:uid="{BEC43140-D751-4BE4-B472-9D97580BEAC6}"/>
    <cellStyle name="Moneda 4 3 3 3 4" xfId="6231" xr:uid="{D4A2DCB8-09BB-42A6-8CEF-FCA98A1BA952}"/>
    <cellStyle name="Moneda 4 3 3 4" xfId="1610" xr:uid="{C1FA692F-AD48-4E78-80D8-A19B724F257F}"/>
    <cellStyle name="Moneda 4 3 3 4 2" xfId="4251" xr:uid="{F882FCEC-5ECD-43FF-B8CD-690F36204C80}"/>
    <cellStyle name="Moneda 4 3 3 4 2 2" xfId="9531" xr:uid="{BB4A2F96-5FB3-4BFB-8940-21C054F8A91F}"/>
    <cellStyle name="Moneda 4 3 3 4 3" xfId="6891" xr:uid="{24DB7850-D2A9-4BDE-8CFE-5BC6D85C84EC}"/>
    <cellStyle name="Moneda 4 3 3 5" xfId="2931" xr:uid="{DAD85FED-499F-4F52-ABCE-D54E9A91690A}"/>
    <cellStyle name="Moneda 4 3 3 5 2" xfId="8211" xr:uid="{09289EDD-EE4F-4A15-9E97-E7986041149A}"/>
    <cellStyle name="Moneda 4 3 3 6" xfId="5571" xr:uid="{5CB17FD9-AA84-493F-8AD1-3E8F9F0797A3}"/>
    <cellStyle name="Moneda 4 3 4" xfId="397" xr:uid="{C8924858-8B1E-4EEB-A331-14E36B78CD7C}"/>
    <cellStyle name="Moneda 4 3 4 2" xfId="1058" xr:uid="{92ECA202-C645-44EA-80F0-4A362383AA34}"/>
    <cellStyle name="Moneda 4 3 4 2 2" xfId="2379" xr:uid="{B62BFE41-47CB-4ABE-BA58-1F15C8C36A07}"/>
    <cellStyle name="Moneda 4 3 4 2 2 2" xfId="5020" xr:uid="{967DD15D-D45C-41AB-B357-38EC18BECBE0}"/>
    <cellStyle name="Moneda 4 3 4 2 2 2 2" xfId="10300" xr:uid="{4420D0FA-C3A6-4555-AC2A-E379ECA7EE99}"/>
    <cellStyle name="Moneda 4 3 4 2 2 3" xfId="7660" xr:uid="{44E34565-1E9D-49B9-B882-DCE5E522784A}"/>
    <cellStyle name="Moneda 4 3 4 2 3" xfId="3700" xr:uid="{80AD218A-9E70-4A7F-AD7C-D8118F4FC1DE}"/>
    <cellStyle name="Moneda 4 3 4 2 3 2" xfId="8980" xr:uid="{F601A9E3-21C5-4DBB-87A1-B18629F08680}"/>
    <cellStyle name="Moneda 4 3 4 2 4" xfId="6340" xr:uid="{5D1E5EBA-48AD-46A3-BB13-FCC1307F3FA5}"/>
    <cellStyle name="Moneda 4 3 4 3" xfId="1719" xr:uid="{D711B12B-E19E-4951-9E54-7090DED45288}"/>
    <cellStyle name="Moneda 4 3 4 3 2" xfId="4360" xr:uid="{5CFBFEDF-5342-44BC-87F7-916EC024D740}"/>
    <cellStyle name="Moneda 4 3 4 3 2 2" xfId="9640" xr:uid="{EED19031-64E6-4DE5-A8B2-3583F20D4376}"/>
    <cellStyle name="Moneda 4 3 4 3 3" xfId="7000" xr:uid="{B0BB78F4-7333-4D5A-B860-115C4530304C}"/>
    <cellStyle name="Moneda 4 3 4 4" xfId="3040" xr:uid="{BA36DDE5-E892-4C3A-A86C-4EBDE4D2E45F}"/>
    <cellStyle name="Moneda 4 3 4 4 2" xfId="8320" xr:uid="{A77AFF28-C86A-45A9-80A9-7189BC1BE2A6}"/>
    <cellStyle name="Moneda 4 3 4 5" xfId="5680" xr:uid="{3DE4B432-6B66-4D4E-915D-A57E898A8DD3}"/>
    <cellStyle name="Moneda 4 3 5" xfId="729" xr:uid="{ED01C341-8262-4F83-92D7-33459F8DC1F7}"/>
    <cellStyle name="Moneda 4 3 5 2" xfId="2050" xr:uid="{BBE21050-B6B6-4099-8BC7-D29DDCAF9570}"/>
    <cellStyle name="Moneda 4 3 5 2 2" xfId="4691" xr:uid="{B7885DAD-9C9F-46ED-8A1C-15C05E22D50A}"/>
    <cellStyle name="Moneda 4 3 5 2 2 2" xfId="9971" xr:uid="{8702F344-6EFD-4216-9BFA-92444AAA01ED}"/>
    <cellStyle name="Moneda 4 3 5 2 3" xfId="7331" xr:uid="{BBCE0EBF-6B97-4172-AC4A-8AC928BFA018}"/>
    <cellStyle name="Moneda 4 3 5 3" xfId="3371" xr:uid="{EA1C7238-F029-438E-96BB-EAA566E329F6}"/>
    <cellStyle name="Moneda 4 3 5 3 2" xfId="8651" xr:uid="{6525BE9E-A43D-49F7-849D-7BB8190D2B76}"/>
    <cellStyle name="Moneda 4 3 5 4" xfId="6011" xr:uid="{AFEE0E9A-5BCF-4617-B435-AEB233CA334E}"/>
    <cellStyle name="Moneda 4 3 6" xfId="1390" xr:uid="{835386E7-8AAC-4F94-9E5F-9FDBD9115558}"/>
    <cellStyle name="Moneda 4 3 6 2" xfId="4031" xr:uid="{4A8AFF79-FCE2-42B9-9B75-7AB10861628C}"/>
    <cellStyle name="Moneda 4 3 6 2 2" xfId="9311" xr:uid="{D38517F7-3F2D-4DFA-B904-3BDFA4C7085E}"/>
    <cellStyle name="Moneda 4 3 6 3" xfId="6671" xr:uid="{8FDB8374-8EA6-4C46-BC38-FA3D118BE01D}"/>
    <cellStyle name="Moneda 4 3 7" xfId="2711" xr:uid="{420E9981-484F-4478-BA09-5F3202A7D0EE}"/>
    <cellStyle name="Moneda 4 3 7 2" xfId="7991" xr:uid="{17651397-49BC-4356-BAD1-9E13120A9169}"/>
    <cellStyle name="Moneda 4 3 8" xfId="5351" xr:uid="{046F684D-32D3-42E1-BAA0-E81E0DC51BD7}"/>
    <cellStyle name="Moneda 4 4" xfId="127" xr:uid="{702BB500-E026-4D66-B1AA-ACA6AD6D6E6B}"/>
    <cellStyle name="Moneda 4 4 2" xfId="457" xr:uid="{5D98F8B8-7575-485F-B5C9-EE303AF7B97A}"/>
    <cellStyle name="Moneda 4 4 2 2" xfId="1117" xr:uid="{E1AC6E67-4705-4C5D-8E0B-F5E22AC36742}"/>
    <cellStyle name="Moneda 4 4 2 2 2" xfId="2438" xr:uid="{62D2D776-BB65-4C25-91DF-62D4CBDF76B9}"/>
    <cellStyle name="Moneda 4 4 2 2 2 2" xfId="5079" xr:uid="{0A494C39-034A-47B8-AE63-B6D882731968}"/>
    <cellStyle name="Moneda 4 4 2 2 2 2 2" xfId="10359" xr:uid="{337628E3-43BE-46D6-9037-B5A02A8A9286}"/>
    <cellStyle name="Moneda 4 4 2 2 2 3" xfId="7719" xr:uid="{E3E3FE1D-62E6-45B8-9EEB-9E2C8CB70562}"/>
    <cellStyle name="Moneda 4 4 2 2 3" xfId="3759" xr:uid="{0C5BC9BF-0AB5-45A8-B9CA-D36F335D8556}"/>
    <cellStyle name="Moneda 4 4 2 2 3 2" xfId="9039" xr:uid="{FD80BC92-A678-46CE-8F0F-7469C72CAA9E}"/>
    <cellStyle name="Moneda 4 4 2 2 4" xfId="6399" xr:uid="{C737DA50-A575-4E8F-A03B-122A8F4B4D0F}"/>
    <cellStyle name="Moneda 4 4 2 3" xfId="1778" xr:uid="{93E0721D-FBF9-426E-98ED-3343A50C2CA6}"/>
    <cellStyle name="Moneda 4 4 2 3 2" xfId="4419" xr:uid="{27D18D25-7A12-4E11-B948-44D46BCBD64E}"/>
    <cellStyle name="Moneda 4 4 2 3 2 2" xfId="9699" xr:uid="{D5254AC9-32D0-41D2-B4C7-44DC9A003E6F}"/>
    <cellStyle name="Moneda 4 4 2 3 3" xfId="7059" xr:uid="{6A4D91A9-CBD6-4E0E-9EAA-613681E44E2F}"/>
    <cellStyle name="Moneda 4 4 2 4" xfId="3099" xr:uid="{371B4EE4-55BF-41A2-AB26-01CC0259FCB9}"/>
    <cellStyle name="Moneda 4 4 2 4 2" xfId="8379" xr:uid="{E943DF97-03B7-4DC4-962E-97939157B006}"/>
    <cellStyle name="Moneda 4 4 2 5" xfId="5739" xr:uid="{BE4D92A5-8A22-449C-806E-D9F8C326C08C}"/>
    <cellStyle name="Moneda 4 4 3" xfId="788" xr:uid="{B48E2581-FC3D-4C2A-852D-5BBAFDF30589}"/>
    <cellStyle name="Moneda 4 4 3 2" xfId="2109" xr:uid="{301A0500-9628-43CC-A91F-2ACAE66CB19E}"/>
    <cellStyle name="Moneda 4 4 3 2 2" xfId="4750" xr:uid="{140AC15D-9717-4311-AAA4-48713643A71D}"/>
    <cellStyle name="Moneda 4 4 3 2 2 2" xfId="10030" xr:uid="{ED56FB84-6852-4B2E-88F6-FC6E284B1070}"/>
    <cellStyle name="Moneda 4 4 3 2 3" xfId="7390" xr:uid="{901E9958-5868-49CA-B5EC-819547702CD5}"/>
    <cellStyle name="Moneda 4 4 3 3" xfId="3430" xr:uid="{7DF22DCC-00CA-41B4-BF28-42C4E45589BE}"/>
    <cellStyle name="Moneda 4 4 3 3 2" xfId="8710" xr:uid="{A93EFFEA-B8F2-4200-B9FC-6E6AE885711E}"/>
    <cellStyle name="Moneda 4 4 3 4" xfId="6070" xr:uid="{37AE04AA-3A48-44DE-8B42-DF7C2CBC5997}"/>
    <cellStyle name="Moneda 4 4 4" xfId="1449" xr:uid="{01F4C7E7-80CC-4596-A0CE-EF87764CA487}"/>
    <cellStyle name="Moneda 4 4 4 2" xfId="4090" xr:uid="{71A3135A-45D4-4DBA-A1CD-C38B62DB8608}"/>
    <cellStyle name="Moneda 4 4 4 2 2" xfId="9370" xr:uid="{92067E89-1218-466F-AF11-204347FF0057}"/>
    <cellStyle name="Moneda 4 4 4 3" xfId="6730" xr:uid="{B69C0F57-B317-466C-AB9F-85C075A9A277}"/>
    <cellStyle name="Moneda 4 4 5" xfId="2770" xr:uid="{E7E4AAC2-260C-47AE-AA70-2023BC1C2E4F}"/>
    <cellStyle name="Moneda 4 4 5 2" xfId="8050" xr:uid="{261696A7-C939-4A76-901F-B5A5758B862D}"/>
    <cellStyle name="Moneda 4 4 6" xfId="5410" xr:uid="{E3CE0372-0DC3-4846-A6CD-7540CEFBD3F1}"/>
    <cellStyle name="Moneda 4 5" xfId="237" xr:uid="{6DDB982E-809B-4267-8F3B-1E097E1CBC19}"/>
    <cellStyle name="Moneda 4 5 2" xfId="567" xr:uid="{A2D05EA7-511B-437A-B297-84C4DFAE99F4}"/>
    <cellStyle name="Moneda 4 5 2 2" xfId="1227" xr:uid="{A9657A17-2F13-4980-AD0A-460C2B8A1598}"/>
    <cellStyle name="Moneda 4 5 2 2 2" xfId="2548" xr:uid="{1A0152BD-D978-4CFD-AFA7-79A00F58D4F6}"/>
    <cellStyle name="Moneda 4 5 2 2 2 2" xfId="5189" xr:uid="{2F3FB5C0-3B9C-4C3C-8987-E8DB94908A92}"/>
    <cellStyle name="Moneda 4 5 2 2 2 2 2" xfId="10469" xr:uid="{AD71A06B-0195-48A4-B119-C04B32FAC23C}"/>
    <cellStyle name="Moneda 4 5 2 2 2 3" xfId="7829" xr:uid="{D9188BDF-117F-42CF-9396-F09F3401A86C}"/>
    <cellStyle name="Moneda 4 5 2 2 3" xfId="3869" xr:uid="{9DAD5C44-7757-4A31-92D3-40B849BAA354}"/>
    <cellStyle name="Moneda 4 5 2 2 3 2" xfId="9149" xr:uid="{4F01D253-2ACE-4D20-AEB0-F7CC42C13B30}"/>
    <cellStyle name="Moneda 4 5 2 2 4" xfId="6509" xr:uid="{6284F8A0-244C-4F6F-8622-DA0207C5E424}"/>
    <cellStyle name="Moneda 4 5 2 3" xfId="1888" xr:uid="{E95FFC28-D36F-447F-AE84-5210193642F3}"/>
    <cellStyle name="Moneda 4 5 2 3 2" xfId="4529" xr:uid="{4431EC12-795E-49A9-94F6-462F20B3D2EE}"/>
    <cellStyle name="Moneda 4 5 2 3 2 2" xfId="9809" xr:uid="{E84AD33E-756C-4B62-BFB7-9441DE7CFB73}"/>
    <cellStyle name="Moneda 4 5 2 3 3" xfId="7169" xr:uid="{40125DCC-7260-44F5-83D9-585BEA269964}"/>
    <cellStyle name="Moneda 4 5 2 4" xfId="3209" xr:uid="{792A299D-53DB-4AA9-ADEF-AAC5EBD2ABDF}"/>
    <cellStyle name="Moneda 4 5 2 4 2" xfId="8489" xr:uid="{5BEF282F-93D4-4CCF-B42D-378384B3B577}"/>
    <cellStyle name="Moneda 4 5 2 5" xfId="5849" xr:uid="{8F1BFEF9-B9CB-4A35-9183-C3C9D11DC936}"/>
    <cellStyle name="Moneda 4 5 3" xfId="898" xr:uid="{C1E89394-B79D-4FC3-AEB6-0DD3634DCE52}"/>
    <cellStyle name="Moneda 4 5 3 2" xfId="2219" xr:uid="{AA7150CA-76F8-40EB-A78E-005352FB1885}"/>
    <cellStyle name="Moneda 4 5 3 2 2" xfId="4860" xr:uid="{72BBC511-1BEF-455D-B1CF-311031599713}"/>
    <cellStyle name="Moneda 4 5 3 2 2 2" xfId="10140" xr:uid="{7C89157F-DCA5-4B3B-B7F1-16A015D79C07}"/>
    <cellStyle name="Moneda 4 5 3 2 3" xfId="7500" xr:uid="{60E3C6B3-8C99-465E-9306-CB2C59911321}"/>
    <cellStyle name="Moneda 4 5 3 3" xfId="3540" xr:uid="{2F114E2F-4AFF-4CB9-A83D-D98B95F69D77}"/>
    <cellStyle name="Moneda 4 5 3 3 2" xfId="8820" xr:uid="{3D2D786E-0653-40E2-A1C8-D4E570AE3D39}"/>
    <cellStyle name="Moneda 4 5 3 4" xfId="6180" xr:uid="{E9E0CE37-CA12-4BE3-9BFE-35AF7C6E32CD}"/>
    <cellStyle name="Moneda 4 5 4" xfId="1559" xr:uid="{D52DA938-226C-4AB1-9688-000CE6D9AD05}"/>
    <cellStyle name="Moneda 4 5 4 2" xfId="4200" xr:uid="{9D299786-FA4B-45DE-BF19-01395DB54318}"/>
    <cellStyle name="Moneda 4 5 4 2 2" xfId="9480" xr:uid="{D07257C8-B8CD-4646-BAA3-A2A183ADECF3}"/>
    <cellStyle name="Moneda 4 5 4 3" xfId="6840" xr:uid="{D381AC06-A406-432E-97DA-C34C01299ED9}"/>
    <cellStyle name="Moneda 4 5 5" xfId="2880" xr:uid="{0E4F0477-63BF-4819-89AB-9ED80D25FAFC}"/>
    <cellStyle name="Moneda 4 5 5 2" xfId="8160" xr:uid="{72A321A1-50EC-44AE-A67B-D8A8F4D8EABD}"/>
    <cellStyle name="Moneda 4 5 6" xfId="5520" xr:uid="{B1B59367-05BD-4E0E-A508-1542A6569A18}"/>
    <cellStyle name="Moneda 4 6" xfId="346" xr:uid="{17DD5AC2-3818-4A66-994C-53DB65824727}"/>
    <cellStyle name="Moneda 4 6 2" xfId="1007" xr:uid="{C165A207-8E0D-4554-A8B2-2017F658FC12}"/>
    <cellStyle name="Moneda 4 6 2 2" xfId="2328" xr:uid="{20FD3535-2245-437A-B52B-55C87A180E82}"/>
    <cellStyle name="Moneda 4 6 2 2 2" xfId="4969" xr:uid="{D6F787FE-712F-4552-ADB2-A43B49DD03E0}"/>
    <cellStyle name="Moneda 4 6 2 2 2 2" xfId="10249" xr:uid="{04E01615-5F6D-4A6F-8A3D-37B98B112CF7}"/>
    <cellStyle name="Moneda 4 6 2 2 3" xfId="7609" xr:uid="{FF7A20BE-D2E6-4646-AAAD-4C5E7B47899A}"/>
    <cellStyle name="Moneda 4 6 2 3" xfId="3649" xr:uid="{8CB13209-2D8F-46D4-9695-88FF5D254D57}"/>
    <cellStyle name="Moneda 4 6 2 3 2" xfId="8929" xr:uid="{45D48D82-9D61-48F3-9AE1-FEAA4F91D174}"/>
    <cellStyle name="Moneda 4 6 2 4" xfId="6289" xr:uid="{2ECE11A4-7DF9-4683-AB46-9E1790AD3C1A}"/>
    <cellStyle name="Moneda 4 6 3" xfId="1668" xr:uid="{72B96743-2DB4-4582-B4A1-1046B1652C0C}"/>
    <cellStyle name="Moneda 4 6 3 2" xfId="4309" xr:uid="{2710438A-85C3-425D-8684-90139B209D1B}"/>
    <cellStyle name="Moneda 4 6 3 2 2" xfId="9589" xr:uid="{5827405C-A09E-4DDF-AF21-10D43BADA3B0}"/>
    <cellStyle name="Moneda 4 6 3 3" xfId="6949" xr:uid="{96AF8A21-CF50-4C9B-87CB-916F59591292}"/>
    <cellStyle name="Moneda 4 6 4" xfId="2989" xr:uid="{BCF18302-74CC-4D4D-8B6F-8A203DA27F5D}"/>
    <cellStyle name="Moneda 4 6 4 2" xfId="8269" xr:uid="{D2D619DA-C10D-437A-994A-E9E0DEF5135E}"/>
    <cellStyle name="Moneda 4 6 5" xfId="5629" xr:uid="{FD46C4E9-97DE-4F97-AA05-A2C4E7F87176}"/>
    <cellStyle name="Moneda 4 7" xfId="678" xr:uid="{A224D946-44D8-4379-9590-736D92D66074}"/>
    <cellStyle name="Moneda 4 7 2" xfId="1999" xr:uid="{FA66B36B-715D-4C3A-B238-8C0F35DB040B}"/>
    <cellStyle name="Moneda 4 7 2 2" xfId="4640" xr:uid="{EE2DAACD-35E7-4084-9F6C-5735E7A41FF3}"/>
    <cellStyle name="Moneda 4 7 2 2 2" xfId="9920" xr:uid="{FC231122-A2E9-4A73-88A4-8614CF99951C}"/>
    <cellStyle name="Moneda 4 7 2 3" xfId="7280" xr:uid="{B0E4EFA6-8D91-413B-BC90-CEFE4B50804E}"/>
    <cellStyle name="Moneda 4 7 3" xfId="3320" xr:uid="{BDB5F1B3-BD00-4AB4-AADB-F29BD0C8748D}"/>
    <cellStyle name="Moneda 4 7 3 2" xfId="8600" xr:uid="{14736C43-4FF9-48BB-A7E4-F5F065D6AC19}"/>
    <cellStyle name="Moneda 4 7 4" xfId="5960" xr:uid="{821E3FC8-7084-4FD8-B101-D81FF22A40B8}"/>
    <cellStyle name="Moneda 4 8" xfId="1339" xr:uid="{FD571C73-00F1-42F2-BE87-9F5B649BD00C}"/>
    <cellStyle name="Moneda 4 8 2" xfId="3980" xr:uid="{04FD9D11-2776-4B69-A322-930D32BDFE2D}"/>
    <cellStyle name="Moneda 4 8 2 2" xfId="9260" xr:uid="{9CAD40CE-F677-48FA-807F-525520E6B083}"/>
    <cellStyle name="Moneda 4 8 3" xfId="6620" xr:uid="{8824A9A5-CF46-4EE8-93B3-41C1FE5D6B45}"/>
    <cellStyle name="Moneda 4 9" xfId="2660" xr:uid="{B6A7E1C1-969D-4FE9-8FED-DAF1DEFCFD8D}"/>
    <cellStyle name="Moneda 4 9 2" xfId="7940" xr:uid="{23406907-EEC0-4657-BFA0-385E45174A89}"/>
    <cellStyle name="Moneda 5" xfId="22" xr:uid="{8E0A7A01-7541-4AD8-A236-CEE131064E36}"/>
    <cellStyle name="Moneda 5 10" xfId="5307" xr:uid="{880C9E3E-D1B5-476F-9035-0A4EAEC4C52E}"/>
    <cellStyle name="Moneda 5 2" xfId="46" xr:uid="{73AF8213-12CB-4687-92C5-2B786F7917BD}"/>
    <cellStyle name="Moneda 5 2 2" xfId="97" xr:uid="{E95BA2A0-581C-4CC1-8588-846CBADF59D8}"/>
    <cellStyle name="Moneda 5 2 2 2" xfId="209" xr:uid="{A88EE746-E974-4078-959C-AFDB61EE0A1A}"/>
    <cellStyle name="Moneda 5 2 2 2 2" xfId="539" xr:uid="{27909E7E-2403-4E3D-9F7F-26C7B88697F6}"/>
    <cellStyle name="Moneda 5 2 2 2 2 2" xfId="1199" xr:uid="{E6C4C6EF-EB84-40BD-B075-40ABB31669D8}"/>
    <cellStyle name="Moneda 5 2 2 2 2 2 2" xfId="2520" xr:uid="{D33618BB-264B-4381-889F-614070C01251}"/>
    <cellStyle name="Moneda 5 2 2 2 2 2 2 2" xfId="5161" xr:uid="{7D88B1A6-783F-47AD-953E-3BB266BD66F8}"/>
    <cellStyle name="Moneda 5 2 2 2 2 2 2 2 2" xfId="10441" xr:uid="{1A0B00E6-33C7-459D-A973-E6C17193B18E}"/>
    <cellStyle name="Moneda 5 2 2 2 2 2 2 3" xfId="7801" xr:uid="{07A29393-9768-453C-83EF-474281F43D59}"/>
    <cellStyle name="Moneda 5 2 2 2 2 2 3" xfId="3841" xr:uid="{84692BD2-3810-462F-9A9D-CEA5E4F16204}"/>
    <cellStyle name="Moneda 5 2 2 2 2 2 3 2" xfId="9121" xr:uid="{D1F7B15E-68AB-43BB-945B-3411B414AA79}"/>
    <cellStyle name="Moneda 5 2 2 2 2 2 4" xfId="6481" xr:uid="{657BA413-77AD-47B2-9491-85F3857A9867}"/>
    <cellStyle name="Moneda 5 2 2 2 2 3" xfId="1860" xr:uid="{5BBDEB48-B7AF-4BF7-A3D5-5B6257D07808}"/>
    <cellStyle name="Moneda 5 2 2 2 2 3 2" xfId="4501" xr:uid="{8CFF199B-DA51-4B76-AE6F-6296A1657B60}"/>
    <cellStyle name="Moneda 5 2 2 2 2 3 2 2" xfId="9781" xr:uid="{A7B567BD-9F3A-46A6-AEDC-A360EB190B85}"/>
    <cellStyle name="Moneda 5 2 2 2 2 3 3" xfId="7141" xr:uid="{621444A8-2B98-49E0-B6A0-37738424B19C}"/>
    <cellStyle name="Moneda 5 2 2 2 2 4" xfId="3181" xr:uid="{19E58716-7658-41BC-A820-0CCB60D60837}"/>
    <cellStyle name="Moneda 5 2 2 2 2 4 2" xfId="8461" xr:uid="{F4EE13A2-9119-4185-84DA-3C5269280BE2}"/>
    <cellStyle name="Moneda 5 2 2 2 2 5" xfId="5821" xr:uid="{FB9D2452-6984-4D9F-B779-687739C4BF29}"/>
    <cellStyle name="Moneda 5 2 2 2 3" xfId="870" xr:uid="{3CC1DC3C-C9B4-4903-8190-40AABE06AC4D}"/>
    <cellStyle name="Moneda 5 2 2 2 3 2" xfId="2191" xr:uid="{D958CD8E-A08F-41A5-A456-09C61AC2189F}"/>
    <cellStyle name="Moneda 5 2 2 2 3 2 2" xfId="4832" xr:uid="{EC04F9E0-528D-4E79-AC7F-278EF3BB9647}"/>
    <cellStyle name="Moneda 5 2 2 2 3 2 2 2" xfId="10112" xr:uid="{DF72B85C-439C-4B99-B5E2-96FBDB1E761F}"/>
    <cellStyle name="Moneda 5 2 2 2 3 2 3" xfId="7472" xr:uid="{5FD1F4D0-488D-490E-9D4E-88B0F235129B}"/>
    <cellStyle name="Moneda 5 2 2 2 3 3" xfId="3512" xr:uid="{621EAEB5-6DF8-4D0E-937B-8BF4E3A14E62}"/>
    <cellStyle name="Moneda 5 2 2 2 3 3 2" xfId="8792" xr:uid="{BFC84458-2815-4CD5-BA94-FD920048FBD3}"/>
    <cellStyle name="Moneda 5 2 2 2 3 4" xfId="6152" xr:uid="{A3D73088-481F-46DB-9760-AED5BB10D137}"/>
    <cellStyle name="Moneda 5 2 2 2 4" xfId="1531" xr:uid="{FA21385A-CDA6-433D-9F39-6C1D016D81CC}"/>
    <cellStyle name="Moneda 5 2 2 2 4 2" xfId="4172" xr:uid="{F7CDE383-25A2-457E-B176-02DB64EBE0AE}"/>
    <cellStyle name="Moneda 5 2 2 2 4 2 2" xfId="9452" xr:uid="{BC4A2332-48B7-4DF0-BF34-9C46D01C2CF6}"/>
    <cellStyle name="Moneda 5 2 2 2 4 3" xfId="6812" xr:uid="{DEADB7B3-A027-4569-AAED-4A96B6F54F82}"/>
    <cellStyle name="Moneda 5 2 2 2 5" xfId="2852" xr:uid="{6714D157-5047-4C01-B694-72DA00C8EFDD}"/>
    <cellStyle name="Moneda 5 2 2 2 5 2" xfId="8132" xr:uid="{347D6C24-C997-40DE-94FF-CD1959D269E7}"/>
    <cellStyle name="Moneda 5 2 2 2 6" xfId="5492" xr:uid="{AD943163-36EA-4F8B-8189-09C0E9E46C54}"/>
    <cellStyle name="Moneda 5 2 2 3" xfId="319" xr:uid="{A345B443-E642-4D73-ACA7-E0F0B7C4F8F4}"/>
    <cellStyle name="Moneda 5 2 2 3 2" xfId="649" xr:uid="{F1902686-7E36-41AD-A2D9-17A9723190B2}"/>
    <cellStyle name="Moneda 5 2 2 3 2 2" xfId="1309" xr:uid="{23453D83-B08B-403E-97BC-7C324A0D9D28}"/>
    <cellStyle name="Moneda 5 2 2 3 2 2 2" xfId="2630" xr:uid="{5B7D78B2-AE32-497F-9C8C-224BBCC18D25}"/>
    <cellStyle name="Moneda 5 2 2 3 2 2 2 2" xfId="5271" xr:uid="{49612A32-5257-4099-93D6-63D1D097D732}"/>
    <cellStyle name="Moneda 5 2 2 3 2 2 2 2 2" xfId="10551" xr:uid="{A5230C55-8A41-4264-8110-C11B8A0E9CAA}"/>
    <cellStyle name="Moneda 5 2 2 3 2 2 2 3" xfId="7911" xr:uid="{4E5B5C3E-2184-4986-B3A9-1C31B90B685E}"/>
    <cellStyle name="Moneda 5 2 2 3 2 2 3" xfId="3951" xr:uid="{D085BEFE-6F1C-49A9-98E5-B50F7E7404B0}"/>
    <cellStyle name="Moneda 5 2 2 3 2 2 3 2" xfId="9231" xr:uid="{47B6DBBA-2A3E-4D45-B2D2-FD2F7EC743C9}"/>
    <cellStyle name="Moneda 5 2 2 3 2 2 4" xfId="6591" xr:uid="{F1387F21-F60E-408E-B3E5-386F7F408FD7}"/>
    <cellStyle name="Moneda 5 2 2 3 2 3" xfId="1970" xr:uid="{2247E5BC-00A6-4BCF-80E0-39CCC1644615}"/>
    <cellStyle name="Moneda 5 2 2 3 2 3 2" xfId="4611" xr:uid="{41D8888E-36C5-4041-8142-1EC1F323A74C}"/>
    <cellStyle name="Moneda 5 2 2 3 2 3 2 2" xfId="9891" xr:uid="{39BB9C63-C7ED-4F40-AC0D-F5AE726D9DB2}"/>
    <cellStyle name="Moneda 5 2 2 3 2 3 3" xfId="7251" xr:uid="{E8E68B68-D01D-4FBA-95B9-BA83D7BF3958}"/>
    <cellStyle name="Moneda 5 2 2 3 2 4" xfId="3291" xr:uid="{CEF1D2E8-6E11-4D3B-B25E-8D0DE0E0F787}"/>
    <cellStyle name="Moneda 5 2 2 3 2 4 2" xfId="8571" xr:uid="{3D2B646D-420B-4E13-8991-98C9B4FD79EF}"/>
    <cellStyle name="Moneda 5 2 2 3 2 5" xfId="5931" xr:uid="{433491A6-8541-4AC5-BD7F-2C88ABFF778D}"/>
    <cellStyle name="Moneda 5 2 2 3 3" xfId="980" xr:uid="{8D244E0C-65F0-403E-AE65-06839C4282D0}"/>
    <cellStyle name="Moneda 5 2 2 3 3 2" xfId="2301" xr:uid="{65025109-B6D3-42B0-96F4-4DE6C1A751E1}"/>
    <cellStyle name="Moneda 5 2 2 3 3 2 2" xfId="4942" xr:uid="{2CE287C4-EAA9-4AFE-B198-971390C5C4DF}"/>
    <cellStyle name="Moneda 5 2 2 3 3 2 2 2" xfId="10222" xr:uid="{C20C1F56-838D-45C5-975F-3374C3CB6621}"/>
    <cellStyle name="Moneda 5 2 2 3 3 2 3" xfId="7582" xr:uid="{24371FE9-DF4E-4442-839C-3AF71C02E62C}"/>
    <cellStyle name="Moneda 5 2 2 3 3 3" xfId="3622" xr:uid="{4CE90C47-034B-492D-8FF0-9F8E2CF7916D}"/>
    <cellStyle name="Moneda 5 2 2 3 3 3 2" xfId="8902" xr:uid="{096C59CF-67F7-4272-911F-7F892F2994B9}"/>
    <cellStyle name="Moneda 5 2 2 3 3 4" xfId="6262" xr:uid="{3DBFB4D3-28F7-4AE9-981D-1A8D0AD6FA50}"/>
    <cellStyle name="Moneda 5 2 2 3 4" xfId="1641" xr:uid="{2F67F704-D80D-40BF-9E92-ECE1868AAD1D}"/>
    <cellStyle name="Moneda 5 2 2 3 4 2" xfId="4282" xr:uid="{D109076D-E6DE-4763-AD37-CF6D041549A7}"/>
    <cellStyle name="Moneda 5 2 2 3 4 2 2" xfId="9562" xr:uid="{3C7911D6-22ED-453F-8652-F4A0E93C5FA3}"/>
    <cellStyle name="Moneda 5 2 2 3 4 3" xfId="6922" xr:uid="{A023C200-0B25-4843-A5B6-9A222EC3F659}"/>
    <cellStyle name="Moneda 5 2 2 3 5" xfId="2962" xr:uid="{E5244950-14BE-4512-AA33-7653857B9336}"/>
    <cellStyle name="Moneda 5 2 2 3 5 2" xfId="8242" xr:uid="{7139686D-C42F-42C0-9D03-8723E9B00A3C}"/>
    <cellStyle name="Moneda 5 2 2 3 6" xfId="5602" xr:uid="{E34FDE1E-D8E9-4736-86C1-858590582D5B}"/>
    <cellStyle name="Moneda 5 2 2 4" xfId="428" xr:uid="{128304C9-2AAB-4CB9-A902-D393C85BD4CB}"/>
    <cellStyle name="Moneda 5 2 2 4 2" xfId="1089" xr:uid="{EEDB1671-393F-42D1-A6C3-709691E23060}"/>
    <cellStyle name="Moneda 5 2 2 4 2 2" xfId="2410" xr:uid="{534424CD-F579-45F3-8421-6E94FF63FE79}"/>
    <cellStyle name="Moneda 5 2 2 4 2 2 2" xfId="5051" xr:uid="{06257020-8D4C-4C56-9AA6-CB3D05329CDF}"/>
    <cellStyle name="Moneda 5 2 2 4 2 2 2 2" xfId="10331" xr:uid="{F23D8259-3A61-477E-85C0-2E3924B16459}"/>
    <cellStyle name="Moneda 5 2 2 4 2 2 3" xfId="7691" xr:uid="{86426AF2-5743-499D-A5D6-305B2E23BCC8}"/>
    <cellStyle name="Moneda 5 2 2 4 2 3" xfId="3731" xr:uid="{91F3ADFE-A076-4C7A-A907-D21BE21BF119}"/>
    <cellStyle name="Moneda 5 2 2 4 2 3 2" xfId="9011" xr:uid="{1B10CE27-2E6D-460A-89DA-50DE8B32D4F8}"/>
    <cellStyle name="Moneda 5 2 2 4 2 4" xfId="6371" xr:uid="{527A70D7-125D-4876-B411-4986B6A810E1}"/>
    <cellStyle name="Moneda 5 2 2 4 3" xfId="1750" xr:uid="{1AC338B2-E84B-4CDE-A86F-833D9CF13977}"/>
    <cellStyle name="Moneda 5 2 2 4 3 2" xfId="4391" xr:uid="{97F01B4F-8A75-42A6-9126-2511CBF002E5}"/>
    <cellStyle name="Moneda 5 2 2 4 3 2 2" xfId="9671" xr:uid="{695879CF-A8B1-43BB-BF97-52F19EFFB4B6}"/>
    <cellStyle name="Moneda 5 2 2 4 3 3" xfId="7031" xr:uid="{35FB2873-811A-4B09-A5BF-E1214766FBF0}"/>
    <cellStyle name="Moneda 5 2 2 4 4" xfId="3071" xr:uid="{98043627-D8A0-4781-A5D6-15C1BBD4067A}"/>
    <cellStyle name="Moneda 5 2 2 4 4 2" xfId="8351" xr:uid="{E48F5375-CC92-4371-9B60-116DA0529779}"/>
    <cellStyle name="Moneda 5 2 2 4 5" xfId="5711" xr:uid="{1F1BCB2B-7DA0-403F-8CF1-8BD5EFC53A6C}"/>
    <cellStyle name="Moneda 5 2 2 5" xfId="760" xr:uid="{1A400445-EED5-47F6-A0BC-C3B4E1FE0CF7}"/>
    <cellStyle name="Moneda 5 2 2 5 2" xfId="2081" xr:uid="{F10DE70E-36F8-4332-BF97-9842A8BF469B}"/>
    <cellStyle name="Moneda 5 2 2 5 2 2" xfId="4722" xr:uid="{FCF5AA1A-9FBD-42D4-A608-3FC62135247B}"/>
    <cellStyle name="Moneda 5 2 2 5 2 2 2" xfId="10002" xr:uid="{2BB123CA-0FEF-4C33-A508-A521B2F6654D}"/>
    <cellStyle name="Moneda 5 2 2 5 2 3" xfId="7362" xr:uid="{DD6CC6F5-D185-4616-BB4B-BC833E7C5823}"/>
    <cellStyle name="Moneda 5 2 2 5 3" xfId="3402" xr:uid="{C15BDC1C-A25B-4892-AC2E-A73D6E17A6F4}"/>
    <cellStyle name="Moneda 5 2 2 5 3 2" xfId="8682" xr:uid="{31CE3CAE-5855-46BF-85ED-E9B150DCC7BF}"/>
    <cellStyle name="Moneda 5 2 2 5 4" xfId="6042" xr:uid="{D102226D-D478-4184-B382-F9093F6C11B2}"/>
    <cellStyle name="Moneda 5 2 2 6" xfId="1421" xr:uid="{B89E7FBF-81AE-4B97-8879-787680A6257D}"/>
    <cellStyle name="Moneda 5 2 2 6 2" xfId="4062" xr:uid="{FDC5A7CB-D576-499E-9439-A3CA707D3FE7}"/>
    <cellStyle name="Moneda 5 2 2 6 2 2" xfId="9342" xr:uid="{3F579977-10F9-4532-89B6-22DE54FB28B5}"/>
    <cellStyle name="Moneda 5 2 2 6 3" xfId="6702" xr:uid="{6A1062E9-D363-408F-AA38-A37D799E2583}"/>
    <cellStyle name="Moneda 5 2 2 7" xfId="2742" xr:uid="{C4EDE463-8128-41AF-8027-705C879276E2}"/>
    <cellStyle name="Moneda 5 2 2 7 2" xfId="8022" xr:uid="{31B446C8-0538-47F0-8CF0-2653229A5C04}"/>
    <cellStyle name="Moneda 5 2 2 8" xfId="5382" xr:uid="{E94C3FA4-9E58-4E75-9193-D7E610DB8E02}"/>
    <cellStyle name="Moneda 5 2 3" xfId="158" xr:uid="{BD0511F1-5837-44F5-B4AF-A4E22E05FD73}"/>
    <cellStyle name="Moneda 5 2 3 2" xfId="488" xr:uid="{C2F7A241-9C57-428C-AB32-B405B109758B}"/>
    <cellStyle name="Moneda 5 2 3 2 2" xfId="1148" xr:uid="{08954C2F-52EC-4FCD-A587-ACACD276CF5C}"/>
    <cellStyle name="Moneda 5 2 3 2 2 2" xfId="2469" xr:uid="{647B0987-6B3B-4E36-ABF7-9CEC32CCCC88}"/>
    <cellStyle name="Moneda 5 2 3 2 2 2 2" xfId="5110" xr:uid="{80F3A6D8-D479-451E-ACF8-48FF7907869E}"/>
    <cellStyle name="Moneda 5 2 3 2 2 2 2 2" xfId="10390" xr:uid="{DED23D2F-E561-45E9-837E-86C82AB2CEFE}"/>
    <cellStyle name="Moneda 5 2 3 2 2 2 3" xfId="7750" xr:uid="{67305556-16E9-48E4-9E91-6864E18FA50C}"/>
    <cellStyle name="Moneda 5 2 3 2 2 3" xfId="3790" xr:uid="{8A6821B6-91D6-4839-B67B-1D1F1053BB75}"/>
    <cellStyle name="Moneda 5 2 3 2 2 3 2" xfId="9070" xr:uid="{06EB017F-0AB4-4753-A093-5E43C7477EE4}"/>
    <cellStyle name="Moneda 5 2 3 2 2 4" xfId="6430" xr:uid="{42DD8743-8EE8-46CE-858E-CE9D1ED40D5B}"/>
    <cellStyle name="Moneda 5 2 3 2 3" xfId="1809" xr:uid="{968A4D40-B7E6-4326-AD00-84EA3C894E38}"/>
    <cellStyle name="Moneda 5 2 3 2 3 2" xfId="4450" xr:uid="{FEBE5D54-2952-4FE5-8145-D4D405DA7682}"/>
    <cellStyle name="Moneda 5 2 3 2 3 2 2" xfId="9730" xr:uid="{C75C795A-0343-4139-9C08-C7D6702DA685}"/>
    <cellStyle name="Moneda 5 2 3 2 3 3" xfId="7090" xr:uid="{375E6B22-352A-4FE4-A6A6-02F8B8ECC436}"/>
    <cellStyle name="Moneda 5 2 3 2 4" xfId="3130" xr:uid="{FAE4E4EE-F49B-439B-A03D-71E212C52E80}"/>
    <cellStyle name="Moneda 5 2 3 2 4 2" xfId="8410" xr:uid="{94E052D6-1391-42BE-9123-404456DA8D4F}"/>
    <cellStyle name="Moneda 5 2 3 2 5" xfId="5770" xr:uid="{8B566B09-2ABE-4DCF-9EF2-561582C97631}"/>
    <cellStyle name="Moneda 5 2 3 3" xfId="819" xr:uid="{76F5DC0B-1A5A-4590-BF2B-985979E18523}"/>
    <cellStyle name="Moneda 5 2 3 3 2" xfId="2140" xr:uid="{898EB8DC-B470-4F5C-9185-E020E0C3CE9A}"/>
    <cellStyle name="Moneda 5 2 3 3 2 2" xfId="4781" xr:uid="{4831556D-14BB-486C-8082-6E5FC8A72F0A}"/>
    <cellStyle name="Moneda 5 2 3 3 2 2 2" xfId="10061" xr:uid="{2DB4362D-DD58-48CF-BAC2-9F9EC058AB83}"/>
    <cellStyle name="Moneda 5 2 3 3 2 3" xfId="7421" xr:uid="{B0B37EBB-8489-4F87-B8F2-7F2B7F4FB1EA}"/>
    <cellStyle name="Moneda 5 2 3 3 3" xfId="3461" xr:uid="{91C8FA31-F62D-4B45-9131-47376AB0A41A}"/>
    <cellStyle name="Moneda 5 2 3 3 3 2" xfId="8741" xr:uid="{9F7E6544-4120-4943-BADA-6F1655DCD48A}"/>
    <cellStyle name="Moneda 5 2 3 3 4" xfId="6101" xr:uid="{E92BC898-D748-4E82-8581-5210D42DD1CD}"/>
    <cellStyle name="Moneda 5 2 3 4" xfId="1480" xr:uid="{E3358915-EBF0-44CF-A9DF-DD84B4FEBB8D}"/>
    <cellStyle name="Moneda 5 2 3 4 2" xfId="4121" xr:uid="{79AC7782-1550-49B8-8C0B-8C7C37E741F9}"/>
    <cellStyle name="Moneda 5 2 3 4 2 2" xfId="9401" xr:uid="{FE670B8C-1A91-44B9-9D62-6D79021E37F4}"/>
    <cellStyle name="Moneda 5 2 3 4 3" xfId="6761" xr:uid="{EDE8236C-77A8-486C-89C9-6E16AECD5A8F}"/>
    <cellStyle name="Moneda 5 2 3 5" xfId="2801" xr:uid="{00FEFDAE-3BEF-4858-8C68-26C216CC4907}"/>
    <cellStyle name="Moneda 5 2 3 5 2" xfId="8081" xr:uid="{FC75F5C1-D074-43FF-B3BA-0E92E998A4F9}"/>
    <cellStyle name="Moneda 5 2 3 6" xfId="5441" xr:uid="{AC701868-0753-4C99-A075-C2DD4D0C7CD7}"/>
    <cellStyle name="Moneda 5 2 4" xfId="268" xr:uid="{445CCEF4-64AF-4151-9BA2-D36EB97DB6BC}"/>
    <cellStyle name="Moneda 5 2 4 2" xfId="598" xr:uid="{F93CA6CA-7BD1-4669-B248-F7A543BF72B4}"/>
    <cellStyle name="Moneda 5 2 4 2 2" xfId="1258" xr:uid="{520AC751-7A39-49F4-92DC-A9CD89DF057B}"/>
    <cellStyle name="Moneda 5 2 4 2 2 2" xfId="2579" xr:uid="{1B73A539-F965-45B9-85A9-65CDE0110A65}"/>
    <cellStyle name="Moneda 5 2 4 2 2 2 2" xfId="5220" xr:uid="{AC4FB6CB-02DC-4EA4-ABA0-161378E1D28E}"/>
    <cellStyle name="Moneda 5 2 4 2 2 2 2 2" xfId="10500" xr:uid="{61EA62EE-C6F2-4841-AA95-50F6F30238D3}"/>
    <cellStyle name="Moneda 5 2 4 2 2 2 3" xfId="7860" xr:uid="{61B81BBC-15CF-434E-9320-D9EAB61A138C}"/>
    <cellStyle name="Moneda 5 2 4 2 2 3" xfId="3900" xr:uid="{1E526ED9-8B78-4F7D-ACC1-2830E9F0BD9E}"/>
    <cellStyle name="Moneda 5 2 4 2 2 3 2" xfId="9180" xr:uid="{DF703E32-ABE6-4A44-A86D-567BB1DA3E48}"/>
    <cellStyle name="Moneda 5 2 4 2 2 4" xfId="6540" xr:uid="{DEC4933F-6F0F-4E89-87C2-BE0A5D531DDD}"/>
    <cellStyle name="Moneda 5 2 4 2 3" xfId="1919" xr:uid="{167E665E-C660-4276-BC21-643F9B0ADE8D}"/>
    <cellStyle name="Moneda 5 2 4 2 3 2" xfId="4560" xr:uid="{C7F27849-7E32-4CBB-AE1A-EE2AB7C71DF8}"/>
    <cellStyle name="Moneda 5 2 4 2 3 2 2" xfId="9840" xr:uid="{204E7DC1-A383-45B3-8B62-3FF8009BEA04}"/>
    <cellStyle name="Moneda 5 2 4 2 3 3" xfId="7200" xr:uid="{E8B49A5E-F072-4FCA-8685-DAC9395FE205}"/>
    <cellStyle name="Moneda 5 2 4 2 4" xfId="3240" xr:uid="{F64D3422-AC94-4324-B3B1-65F6429305FB}"/>
    <cellStyle name="Moneda 5 2 4 2 4 2" xfId="8520" xr:uid="{5661674A-0CF0-4F10-A35C-C349B992309E}"/>
    <cellStyle name="Moneda 5 2 4 2 5" xfId="5880" xr:uid="{52316F66-8904-4D58-A7AC-54D46E85E201}"/>
    <cellStyle name="Moneda 5 2 4 3" xfId="929" xr:uid="{CB6ED9E6-DC62-4586-91EE-19392B076ADB}"/>
    <cellStyle name="Moneda 5 2 4 3 2" xfId="2250" xr:uid="{B632FBE6-8707-4DBB-9E1E-FAD01638C22C}"/>
    <cellStyle name="Moneda 5 2 4 3 2 2" xfId="4891" xr:uid="{BE326B0F-7437-4D33-815D-FA8031D93E87}"/>
    <cellStyle name="Moneda 5 2 4 3 2 2 2" xfId="10171" xr:uid="{4EB8FB6C-EB92-495E-98CE-FF21F276461A}"/>
    <cellStyle name="Moneda 5 2 4 3 2 3" xfId="7531" xr:uid="{09348AF6-FD6C-45AF-B449-E0036F11BDCD}"/>
    <cellStyle name="Moneda 5 2 4 3 3" xfId="3571" xr:uid="{3125D324-ECAB-433C-9E24-CAC3AFDBA930}"/>
    <cellStyle name="Moneda 5 2 4 3 3 2" xfId="8851" xr:uid="{DF0BAEC5-4FBF-424F-AF80-AFD1E91F6B49}"/>
    <cellStyle name="Moneda 5 2 4 3 4" xfId="6211" xr:uid="{807F6F9F-E9C5-4E4E-9CAB-259AFAA6C674}"/>
    <cellStyle name="Moneda 5 2 4 4" xfId="1590" xr:uid="{8CAB8D26-42A9-487C-9589-30979D52B982}"/>
    <cellStyle name="Moneda 5 2 4 4 2" xfId="4231" xr:uid="{EB039A2C-8324-443A-A9F4-949E3A41924B}"/>
    <cellStyle name="Moneda 5 2 4 4 2 2" xfId="9511" xr:uid="{CD030F53-3978-4411-A52B-84EA6BA691D9}"/>
    <cellStyle name="Moneda 5 2 4 4 3" xfId="6871" xr:uid="{168C2EE0-FA6F-46B9-8CFD-E29FCEA1F3D7}"/>
    <cellStyle name="Moneda 5 2 4 5" xfId="2911" xr:uid="{D342D94B-E040-40F7-8472-817C71415B06}"/>
    <cellStyle name="Moneda 5 2 4 5 2" xfId="8191" xr:uid="{E286EF6B-7663-4685-9676-B383CA915B0A}"/>
    <cellStyle name="Moneda 5 2 4 6" xfId="5551" xr:uid="{74B45E2E-3D8C-4D92-99EE-BDFD0D65BB7B}"/>
    <cellStyle name="Moneda 5 2 5" xfId="377" xr:uid="{A7FEC721-E314-46D0-8CC3-8402E16FBD2E}"/>
    <cellStyle name="Moneda 5 2 5 2" xfId="1038" xr:uid="{5CC377BD-474E-4C56-89CC-FE616858C8E9}"/>
    <cellStyle name="Moneda 5 2 5 2 2" xfId="2359" xr:uid="{F7DFA962-7F7B-45F1-9219-E741B8A37819}"/>
    <cellStyle name="Moneda 5 2 5 2 2 2" xfId="5000" xr:uid="{3DD294B3-7FA8-4A74-9ED5-9D64AA8A5691}"/>
    <cellStyle name="Moneda 5 2 5 2 2 2 2" xfId="10280" xr:uid="{CF4BD629-8AAD-4406-B98B-51DF12EB3D37}"/>
    <cellStyle name="Moneda 5 2 5 2 2 3" xfId="7640" xr:uid="{9AE88741-A691-43FF-954A-81DD91519454}"/>
    <cellStyle name="Moneda 5 2 5 2 3" xfId="3680" xr:uid="{BC80998A-122F-4B5D-B3B5-A1ED79D8CB63}"/>
    <cellStyle name="Moneda 5 2 5 2 3 2" xfId="8960" xr:uid="{1A374FC9-914B-44AA-BFC5-4AA1CB77A5FA}"/>
    <cellStyle name="Moneda 5 2 5 2 4" xfId="6320" xr:uid="{2A32272E-F5F9-4C8E-982D-DF8915D13E49}"/>
    <cellStyle name="Moneda 5 2 5 3" xfId="1699" xr:uid="{D97D49A0-5683-4A70-8208-EAC2A1A789EB}"/>
    <cellStyle name="Moneda 5 2 5 3 2" xfId="4340" xr:uid="{908BCD5C-7392-4FCC-9FA6-360945F0D426}"/>
    <cellStyle name="Moneda 5 2 5 3 2 2" xfId="9620" xr:uid="{A5F60813-7BBC-4964-BD0D-0F82D6935979}"/>
    <cellStyle name="Moneda 5 2 5 3 3" xfId="6980" xr:uid="{3290AF48-8E4C-404A-BE4F-DD7E7546C0A0}"/>
    <cellStyle name="Moneda 5 2 5 4" xfId="3020" xr:uid="{1A79F295-01C6-41A6-AE78-50DDBAD5493D}"/>
    <cellStyle name="Moneda 5 2 5 4 2" xfId="8300" xr:uid="{F2E0EE45-2EB2-49C7-8A2F-2417177058E6}"/>
    <cellStyle name="Moneda 5 2 5 5" xfId="5660" xr:uid="{61D46B4C-962D-4A9E-8CAA-47E053091A52}"/>
    <cellStyle name="Moneda 5 2 6" xfId="709" xr:uid="{180BC95C-AE2C-4161-A85F-27381B2CE743}"/>
    <cellStyle name="Moneda 5 2 6 2" xfId="2030" xr:uid="{A81E90E9-F3A1-43EC-98C3-D8AFD5922AEE}"/>
    <cellStyle name="Moneda 5 2 6 2 2" xfId="4671" xr:uid="{63FBF454-72B3-40B1-9974-A0EFBC3BC634}"/>
    <cellStyle name="Moneda 5 2 6 2 2 2" xfId="9951" xr:uid="{55FC659F-C550-4B7E-A6C0-9F5FFDCD4FF7}"/>
    <cellStyle name="Moneda 5 2 6 2 3" xfId="7311" xr:uid="{788690A7-6108-43E1-A874-2C3A2DDF48A5}"/>
    <cellStyle name="Moneda 5 2 6 3" xfId="3351" xr:uid="{A6DD1C6C-D3DB-4D62-A34B-80C1CB2A1457}"/>
    <cellStyle name="Moneda 5 2 6 3 2" xfId="8631" xr:uid="{108905FB-F9A2-495F-ACE2-73E6C08E5E8A}"/>
    <cellStyle name="Moneda 5 2 6 4" xfId="5991" xr:uid="{8B0F57B4-C154-4CBB-AAB8-06653A42DB53}"/>
    <cellStyle name="Moneda 5 2 7" xfId="1370" xr:uid="{6FC49423-B4EC-4357-8E98-B229398392CF}"/>
    <cellStyle name="Moneda 5 2 7 2" xfId="4011" xr:uid="{98363D11-86AC-487B-8453-B179E56F0220}"/>
    <cellStyle name="Moneda 5 2 7 2 2" xfId="9291" xr:uid="{69804516-8922-4382-BB95-2C9A34C6620E}"/>
    <cellStyle name="Moneda 5 2 7 3" xfId="6651" xr:uid="{E509FBE9-E293-47C3-8C36-799853639062}"/>
    <cellStyle name="Moneda 5 2 8" xfId="2691" xr:uid="{D259A6BF-16EA-43D6-9611-01978F5D3930}"/>
    <cellStyle name="Moneda 5 2 8 2" xfId="7971" xr:uid="{413ADF29-436D-4B61-90A6-DFFC79E94703}"/>
    <cellStyle name="Moneda 5 2 9" xfId="5331" xr:uid="{DE1BB294-6BAF-46D6-A3EA-FDFB41605F86}"/>
    <cellStyle name="Moneda 5 3" xfId="73" xr:uid="{E44A2183-F18A-4AC3-9601-051944AD7C62}"/>
    <cellStyle name="Moneda 5 3 2" xfId="185" xr:uid="{21E8665C-372E-41E3-BCB8-06279E253A82}"/>
    <cellStyle name="Moneda 5 3 2 2" xfId="515" xr:uid="{525CD255-E26E-4B37-86F9-9AB6911F0D2D}"/>
    <cellStyle name="Moneda 5 3 2 2 2" xfId="1175" xr:uid="{71F2125F-C498-4A71-AEE3-90CF923649B7}"/>
    <cellStyle name="Moneda 5 3 2 2 2 2" xfId="2496" xr:uid="{209F63D5-7049-45C0-B27F-AEC80F839D08}"/>
    <cellStyle name="Moneda 5 3 2 2 2 2 2" xfId="5137" xr:uid="{7B596F87-D98C-4C84-91E5-B762F3DC7559}"/>
    <cellStyle name="Moneda 5 3 2 2 2 2 2 2" xfId="10417" xr:uid="{4F2849E1-28E9-4FA3-AA09-BB379736FBE1}"/>
    <cellStyle name="Moneda 5 3 2 2 2 2 3" xfId="7777" xr:uid="{8B3CC6E2-4E15-4F2A-A9E1-64E738EBA236}"/>
    <cellStyle name="Moneda 5 3 2 2 2 3" xfId="3817" xr:uid="{95759519-7206-4C87-A6A9-24FDDDF9EB27}"/>
    <cellStyle name="Moneda 5 3 2 2 2 3 2" xfId="9097" xr:uid="{7E852A43-12C6-4887-90C9-47A5C54C0255}"/>
    <cellStyle name="Moneda 5 3 2 2 2 4" xfId="6457" xr:uid="{17793B70-E440-4C1A-B8BA-D321EC51CD56}"/>
    <cellStyle name="Moneda 5 3 2 2 3" xfId="1836" xr:uid="{8F7AA6C7-89B0-4D28-BBC9-E37A0C3A7EC3}"/>
    <cellStyle name="Moneda 5 3 2 2 3 2" xfId="4477" xr:uid="{8DCAA93D-B295-4F3D-A0D6-D25EA1805C43}"/>
    <cellStyle name="Moneda 5 3 2 2 3 2 2" xfId="9757" xr:uid="{B19D0A59-01D6-4C48-96CD-91C0FAF82703}"/>
    <cellStyle name="Moneda 5 3 2 2 3 3" xfId="7117" xr:uid="{416C3CD9-DEE9-42C7-9EEE-90D87A7D146F}"/>
    <cellStyle name="Moneda 5 3 2 2 4" xfId="3157" xr:uid="{B18E087C-6135-4C49-AA73-57B3DAC4C39D}"/>
    <cellStyle name="Moneda 5 3 2 2 4 2" xfId="8437" xr:uid="{E3339156-E1E4-424A-9DA5-AFCC1406A821}"/>
    <cellStyle name="Moneda 5 3 2 2 5" xfId="5797" xr:uid="{AF908B5A-5A30-466A-986D-F580CE388830}"/>
    <cellStyle name="Moneda 5 3 2 3" xfId="846" xr:uid="{5595506B-6828-42CB-B40D-D893F2FE36A2}"/>
    <cellStyle name="Moneda 5 3 2 3 2" xfId="2167" xr:uid="{5908FB03-5D1F-4C2C-B3FE-61FF38A15829}"/>
    <cellStyle name="Moneda 5 3 2 3 2 2" xfId="4808" xr:uid="{88D5041E-50EB-4E64-8EA0-E3D186C11610}"/>
    <cellStyle name="Moneda 5 3 2 3 2 2 2" xfId="10088" xr:uid="{1067FD4D-1FD5-4C9A-942A-2C5500EC475F}"/>
    <cellStyle name="Moneda 5 3 2 3 2 3" xfId="7448" xr:uid="{A93393B7-5C90-4900-8717-109FADC51517}"/>
    <cellStyle name="Moneda 5 3 2 3 3" xfId="3488" xr:uid="{5128513A-9E77-4E31-B538-5D3D51553D2E}"/>
    <cellStyle name="Moneda 5 3 2 3 3 2" xfId="8768" xr:uid="{8BF1F0B0-26B2-4441-A7CB-FADBA85AEB7C}"/>
    <cellStyle name="Moneda 5 3 2 3 4" xfId="6128" xr:uid="{5E08EB0D-8070-427A-AECA-F1C25475E6EB}"/>
    <cellStyle name="Moneda 5 3 2 4" xfId="1507" xr:uid="{45D6D950-2139-42CC-AA80-88DDA90FA9C3}"/>
    <cellStyle name="Moneda 5 3 2 4 2" xfId="4148" xr:uid="{D06B4FB7-011F-4CA5-A26A-848E98F80BBD}"/>
    <cellStyle name="Moneda 5 3 2 4 2 2" xfId="9428" xr:uid="{1A4C94E2-BC30-4BE2-AC18-8AAA4595EF71}"/>
    <cellStyle name="Moneda 5 3 2 4 3" xfId="6788" xr:uid="{AD289BF2-F5FD-4A41-A929-4F316927F562}"/>
    <cellStyle name="Moneda 5 3 2 5" xfId="2828" xr:uid="{CAB8ECDA-7B40-4186-9CEE-04FCD92A6A2D}"/>
    <cellStyle name="Moneda 5 3 2 5 2" xfId="8108" xr:uid="{D2BD530A-26FA-4BA3-8400-0AA1DC6BCCDF}"/>
    <cellStyle name="Moneda 5 3 2 6" xfId="5468" xr:uid="{93D47493-10C8-4C36-8408-58E5B18BADD4}"/>
    <cellStyle name="Moneda 5 3 3" xfId="295" xr:uid="{56003C13-073F-40ED-A805-A41476008DD8}"/>
    <cellStyle name="Moneda 5 3 3 2" xfId="625" xr:uid="{7D93B9EC-9AE0-4AD1-8588-00DA2C7B2E2A}"/>
    <cellStyle name="Moneda 5 3 3 2 2" xfId="1285" xr:uid="{7D1B30DC-D4E9-4B8C-A3B7-3B8A19A035D6}"/>
    <cellStyle name="Moneda 5 3 3 2 2 2" xfId="2606" xr:uid="{1AA8ADCE-176A-4086-9AD0-878E4D2B16E7}"/>
    <cellStyle name="Moneda 5 3 3 2 2 2 2" xfId="5247" xr:uid="{D22EF796-756B-4F4E-92E5-15F4E8B02E66}"/>
    <cellStyle name="Moneda 5 3 3 2 2 2 2 2" xfId="10527" xr:uid="{5197671D-38F3-4571-828D-C97C5D82C223}"/>
    <cellStyle name="Moneda 5 3 3 2 2 2 3" xfId="7887" xr:uid="{F4E8C6F9-BEB3-4920-8EF3-94FEBDC2C028}"/>
    <cellStyle name="Moneda 5 3 3 2 2 3" xfId="3927" xr:uid="{0579BD72-CA16-4C06-99DE-E0EEF9457FAA}"/>
    <cellStyle name="Moneda 5 3 3 2 2 3 2" xfId="9207" xr:uid="{8721E352-1464-4C7C-A44C-E3C25C2E376A}"/>
    <cellStyle name="Moneda 5 3 3 2 2 4" xfId="6567" xr:uid="{E4515DB8-B501-4420-B0B8-105A4D5BAE3F}"/>
    <cellStyle name="Moneda 5 3 3 2 3" xfId="1946" xr:uid="{642153AF-2C71-4BBA-9F7A-27F9381E624F}"/>
    <cellStyle name="Moneda 5 3 3 2 3 2" xfId="4587" xr:uid="{A08E01D2-71AE-4D3B-AFCF-FA8F62DB2BA4}"/>
    <cellStyle name="Moneda 5 3 3 2 3 2 2" xfId="9867" xr:uid="{61370B50-D888-4B24-8A4D-78D9D2CD7C91}"/>
    <cellStyle name="Moneda 5 3 3 2 3 3" xfId="7227" xr:uid="{A8CCE58E-5501-41A6-B334-140B2C68AEBC}"/>
    <cellStyle name="Moneda 5 3 3 2 4" xfId="3267" xr:uid="{028A2DFA-57BD-40A3-BB8E-1E9858EB90D7}"/>
    <cellStyle name="Moneda 5 3 3 2 4 2" xfId="8547" xr:uid="{CA95F6B9-DABE-4666-9795-1AD9E3EB7262}"/>
    <cellStyle name="Moneda 5 3 3 2 5" xfId="5907" xr:uid="{FD52EDA2-AA5E-4266-848F-50C64FDBF872}"/>
    <cellStyle name="Moneda 5 3 3 3" xfId="956" xr:uid="{47EBD2B5-CB3E-4A20-9964-72D9064F66E8}"/>
    <cellStyle name="Moneda 5 3 3 3 2" xfId="2277" xr:uid="{D06011D6-D92D-48A8-99FD-C8F604606BB7}"/>
    <cellStyle name="Moneda 5 3 3 3 2 2" xfId="4918" xr:uid="{DA61E624-538E-417B-9107-E1135A146FE5}"/>
    <cellStyle name="Moneda 5 3 3 3 2 2 2" xfId="10198" xr:uid="{A6599D87-374C-4E17-A0EB-52D0A3F51C7D}"/>
    <cellStyle name="Moneda 5 3 3 3 2 3" xfId="7558" xr:uid="{7B51A89F-10E4-4A05-A1E4-A84CE3805685}"/>
    <cellStyle name="Moneda 5 3 3 3 3" xfId="3598" xr:uid="{E9EBF867-EA2B-49B0-93CC-C37812D842A2}"/>
    <cellStyle name="Moneda 5 3 3 3 3 2" xfId="8878" xr:uid="{6C6B3B76-01A8-4781-ADBA-86CD6E1DE66C}"/>
    <cellStyle name="Moneda 5 3 3 3 4" xfId="6238" xr:uid="{4A8F6779-33D5-4096-85C6-E0CB67FB52C5}"/>
    <cellStyle name="Moneda 5 3 3 4" xfId="1617" xr:uid="{83802B9C-1E12-4B5A-8F6C-44B7CC0B4FAF}"/>
    <cellStyle name="Moneda 5 3 3 4 2" xfId="4258" xr:uid="{950F8D88-B094-4CB5-8451-BBFF5446F7AD}"/>
    <cellStyle name="Moneda 5 3 3 4 2 2" xfId="9538" xr:uid="{F5A7FDBD-260A-4516-9A03-A47576E82B8E}"/>
    <cellStyle name="Moneda 5 3 3 4 3" xfId="6898" xr:uid="{A35883ED-F285-4F4B-AA86-E94846DBD670}"/>
    <cellStyle name="Moneda 5 3 3 5" xfId="2938" xr:uid="{D4F5211E-F933-4A71-9C20-4B2FCC6D3E04}"/>
    <cellStyle name="Moneda 5 3 3 5 2" xfId="8218" xr:uid="{81DB68F4-2EDA-4D33-A2EB-181B727A26F1}"/>
    <cellStyle name="Moneda 5 3 3 6" xfId="5578" xr:uid="{5F109F15-483C-4F83-A954-9D85A7C453C0}"/>
    <cellStyle name="Moneda 5 3 4" xfId="404" xr:uid="{4E4F6C6D-3E27-4BD6-85BE-F3523748CD47}"/>
    <cellStyle name="Moneda 5 3 4 2" xfId="1065" xr:uid="{AD753592-6080-4CFB-9DDA-027F120C8DC4}"/>
    <cellStyle name="Moneda 5 3 4 2 2" xfId="2386" xr:uid="{AAC0E8A0-3B7F-4730-8901-9355A804244C}"/>
    <cellStyle name="Moneda 5 3 4 2 2 2" xfId="5027" xr:uid="{F5EDBC44-6CA1-4AB4-A9FC-07506C61D033}"/>
    <cellStyle name="Moneda 5 3 4 2 2 2 2" xfId="10307" xr:uid="{77D205E9-3C45-4874-B94F-350F3E969003}"/>
    <cellStyle name="Moneda 5 3 4 2 2 3" xfId="7667" xr:uid="{6E039418-376A-49B7-B564-3258B1C01278}"/>
    <cellStyle name="Moneda 5 3 4 2 3" xfId="3707" xr:uid="{E4E2E446-0F63-412F-B3AC-F2072F1AFA00}"/>
    <cellStyle name="Moneda 5 3 4 2 3 2" xfId="8987" xr:uid="{23C36AF9-B042-41B0-B74A-E847CC9078BD}"/>
    <cellStyle name="Moneda 5 3 4 2 4" xfId="6347" xr:uid="{A149CA60-5D54-4865-8FF3-8806A954D1B5}"/>
    <cellStyle name="Moneda 5 3 4 3" xfId="1726" xr:uid="{A3555B32-E924-4F2D-B9FF-05D1429C188D}"/>
    <cellStyle name="Moneda 5 3 4 3 2" xfId="4367" xr:uid="{47FE1A73-0BDE-4D77-916E-D27D8C2D3A87}"/>
    <cellStyle name="Moneda 5 3 4 3 2 2" xfId="9647" xr:uid="{77060039-F542-4003-AAB1-D67AA9E4A381}"/>
    <cellStyle name="Moneda 5 3 4 3 3" xfId="7007" xr:uid="{B10FA045-946C-42E0-A57C-CEA96CD2ADE2}"/>
    <cellStyle name="Moneda 5 3 4 4" xfId="3047" xr:uid="{FF771168-FDA7-43E0-8865-3D06091BF671}"/>
    <cellStyle name="Moneda 5 3 4 4 2" xfId="8327" xr:uid="{75D47E6B-24D6-43FD-AA35-A9B8DFB7C3CE}"/>
    <cellStyle name="Moneda 5 3 4 5" xfId="5687" xr:uid="{1B56C0FF-B183-4B67-AD9E-8A34A91CE1EE}"/>
    <cellStyle name="Moneda 5 3 5" xfId="736" xr:uid="{9DFACCB7-77C2-448E-ABE0-0271BBC55A0E}"/>
    <cellStyle name="Moneda 5 3 5 2" xfId="2057" xr:uid="{787C5240-2B54-4DC8-9FCA-DF4E358CF97E}"/>
    <cellStyle name="Moneda 5 3 5 2 2" xfId="4698" xr:uid="{0C03F481-10AA-455D-AD39-63D30BCC585E}"/>
    <cellStyle name="Moneda 5 3 5 2 2 2" xfId="9978" xr:uid="{ABA64890-3EC1-4FDD-9948-B6346AD4062B}"/>
    <cellStyle name="Moneda 5 3 5 2 3" xfId="7338" xr:uid="{2149D707-31E9-489A-A0EA-5C705364CA8C}"/>
    <cellStyle name="Moneda 5 3 5 3" xfId="3378" xr:uid="{47557156-7EAC-43FD-9B49-8A54C531A9A6}"/>
    <cellStyle name="Moneda 5 3 5 3 2" xfId="8658" xr:uid="{1BB613D8-B631-4B03-83F2-5DBF82F89D93}"/>
    <cellStyle name="Moneda 5 3 5 4" xfId="6018" xr:uid="{D1BE2AFC-2CBD-47F1-B8A8-72877252D120}"/>
    <cellStyle name="Moneda 5 3 6" xfId="1397" xr:uid="{19326617-6F72-4DB4-B641-979D43A35993}"/>
    <cellStyle name="Moneda 5 3 6 2" xfId="4038" xr:uid="{B6FFFADE-EA59-4365-AC18-465F15BCDCF0}"/>
    <cellStyle name="Moneda 5 3 6 2 2" xfId="9318" xr:uid="{CDFD2624-CB09-47FB-9930-A7A76304AB68}"/>
    <cellStyle name="Moneda 5 3 6 3" xfId="6678" xr:uid="{B555BC24-D661-455C-BF0C-013C55C97A0E}"/>
    <cellStyle name="Moneda 5 3 7" xfId="2718" xr:uid="{D0F655D7-01B9-430D-9155-3C89B5D8450E}"/>
    <cellStyle name="Moneda 5 3 7 2" xfId="7998" xr:uid="{B9B0B8D5-63D5-4D93-837B-91D61B669561}"/>
    <cellStyle name="Moneda 5 3 8" xfId="5358" xr:uid="{9C07CCD8-6E80-452E-A630-AD31AA42A40B}"/>
    <cellStyle name="Moneda 5 4" xfId="134" xr:uid="{ED399792-1C61-49FD-BC12-B9F72C13EBE7}"/>
    <cellStyle name="Moneda 5 4 2" xfId="464" xr:uid="{8B2C1BE5-3567-4F6B-A7FA-6E538417F85F}"/>
    <cellStyle name="Moneda 5 4 2 2" xfId="1124" xr:uid="{70F83069-F61B-4A20-98B1-B2A60E00BCE3}"/>
    <cellStyle name="Moneda 5 4 2 2 2" xfId="2445" xr:uid="{4A518F23-C23C-45FC-A7EE-0DE4A1FB87BA}"/>
    <cellStyle name="Moneda 5 4 2 2 2 2" xfId="5086" xr:uid="{2280591F-1DFD-4912-B917-1652FB6EEDE2}"/>
    <cellStyle name="Moneda 5 4 2 2 2 2 2" xfId="10366" xr:uid="{7F79A1F4-A01D-4C5B-8525-F6B83ADE2B82}"/>
    <cellStyle name="Moneda 5 4 2 2 2 3" xfId="7726" xr:uid="{4BFCBC74-DAD8-4AB9-B95B-3F60F95B7C77}"/>
    <cellStyle name="Moneda 5 4 2 2 3" xfId="3766" xr:uid="{39324D10-3AEA-49E6-B792-B5D6EBF509ED}"/>
    <cellStyle name="Moneda 5 4 2 2 3 2" xfId="9046" xr:uid="{F67D9838-C058-4B2A-97D1-CB489D68F4CA}"/>
    <cellStyle name="Moneda 5 4 2 2 4" xfId="6406" xr:uid="{59D8286B-E69A-43C3-9FC2-0665AF2379E7}"/>
    <cellStyle name="Moneda 5 4 2 3" xfId="1785" xr:uid="{7B987D69-4678-4F20-86D7-456CF096DC8D}"/>
    <cellStyle name="Moneda 5 4 2 3 2" xfId="4426" xr:uid="{246F1043-C2A7-4DFC-97CB-B32F94691450}"/>
    <cellStyle name="Moneda 5 4 2 3 2 2" xfId="9706" xr:uid="{DB7C3B95-DAED-4938-AF7C-4EBD88587AE0}"/>
    <cellStyle name="Moneda 5 4 2 3 3" xfId="7066" xr:uid="{D9E8E570-D19E-489E-969A-F248DDD36205}"/>
    <cellStyle name="Moneda 5 4 2 4" xfId="3106" xr:uid="{47F614D1-064A-4290-BE5F-0873B4134BB5}"/>
    <cellStyle name="Moneda 5 4 2 4 2" xfId="8386" xr:uid="{EBA4D040-F99D-43D4-A574-6F704FADBA72}"/>
    <cellStyle name="Moneda 5 4 2 5" xfId="5746" xr:uid="{BC848378-50B4-4768-BFC3-6A03136315AB}"/>
    <cellStyle name="Moneda 5 4 3" xfId="795" xr:uid="{218D00CA-91C1-4FF7-920D-3C2483A765E0}"/>
    <cellStyle name="Moneda 5 4 3 2" xfId="2116" xr:uid="{F70EFD98-99B2-4BF3-AF55-1DF7F58BA34D}"/>
    <cellStyle name="Moneda 5 4 3 2 2" xfId="4757" xr:uid="{56F538B9-71FE-4F72-8879-A9EBF4E3BC59}"/>
    <cellStyle name="Moneda 5 4 3 2 2 2" xfId="10037" xr:uid="{254BB667-A265-4CB5-AC04-9718CCC8A5C1}"/>
    <cellStyle name="Moneda 5 4 3 2 3" xfId="7397" xr:uid="{CB1D0B24-E2CF-4B11-89D3-2BA129F9D7CE}"/>
    <cellStyle name="Moneda 5 4 3 3" xfId="3437" xr:uid="{62910D77-49FE-4876-8B69-802993C4FDEE}"/>
    <cellStyle name="Moneda 5 4 3 3 2" xfId="8717" xr:uid="{DA412AE3-E9EA-45C7-AD7F-361FEC68B8BD}"/>
    <cellStyle name="Moneda 5 4 3 4" xfId="6077" xr:uid="{DCFC87DD-F7B9-43D9-9541-C7763BFEE7B2}"/>
    <cellStyle name="Moneda 5 4 4" xfId="1456" xr:uid="{4CA475D0-08F5-42B0-A7E4-B922BBBCDDC5}"/>
    <cellStyle name="Moneda 5 4 4 2" xfId="4097" xr:uid="{861AC252-58CF-4E83-9FED-401055E0F98D}"/>
    <cellStyle name="Moneda 5 4 4 2 2" xfId="9377" xr:uid="{960FF551-843E-49B6-99C2-9C4E67A33BE0}"/>
    <cellStyle name="Moneda 5 4 4 3" xfId="6737" xr:uid="{A68E1CD2-BC3A-4195-BB42-4207214836F2}"/>
    <cellStyle name="Moneda 5 4 5" xfId="2777" xr:uid="{B4D5C0E6-7557-4814-B57E-CD9D50950129}"/>
    <cellStyle name="Moneda 5 4 5 2" xfId="8057" xr:uid="{84768CDC-B808-4297-A298-6CDDC750C097}"/>
    <cellStyle name="Moneda 5 4 6" xfId="5417" xr:uid="{CF4069AC-2C23-4B3A-A9CB-E3A444F8FBDD}"/>
    <cellStyle name="Moneda 5 5" xfId="244" xr:uid="{4A6E024A-20D3-49F4-A9BE-AB4B397292A0}"/>
    <cellStyle name="Moneda 5 5 2" xfId="574" xr:uid="{C5EED371-5724-43D4-80C8-AB05066912F2}"/>
    <cellStyle name="Moneda 5 5 2 2" xfId="1234" xr:uid="{B290D67C-76C3-4360-885D-2C76A08620F5}"/>
    <cellStyle name="Moneda 5 5 2 2 2" xfId="2555" xr:uid="{10C5A7E2-11A3-4E08-9C53-4C3FD91716B0}"/>
    <cellStyle name="Moneda 5 5 2 2 2 2" xfId="5196" xr:uid="{F072CCAC-0DC7-4EF5-A7B1-35302D5435BB}"/>
    <cellStyle name="Moneda 5 5 2 2 2 2 2" xfId="10476" xr:uid="{67C78B07-C4A6-4A7B-AA56-83C2E3AB7D6D}"/>
    <cellStyle name="Moneda 5 5 2 2 2 3" xfId="7836" xr:uid="{9570C344-3A63-413A-8A88-0B9931119500}"/>
    <cellStyle name="Moneda 5 5 2 2 3" xfId="3876" xr:uid="{89797AE0-36A7-4F0D-8281-5DDC762B3A8D}"/>
    <cellStyle name="Moneda 5 5 2 2 3 2" xfId="9156" xr:uid="{AC4E5D6F-0AF8-425D-A8A0-3634D717C2B3}"/>
    <cellStyle name="Moneda 5 5 2 2 4" xfId="6516" xr:uid="{1962B5E7-B296-4B33-9B59-060D0C884560}"/>
    <cellStyle name="Moneda 5 5 2 3" xfId="1895" xr:uid="{0C5D0634-51E2-454F-88B9-4575C7E349D2}"/>
    <cellStyle name="Moneda 5 5 2 3 2" xfId="4536" xr:uid="{ED5C294F-EA36-46FC-9DA5-FC14E80367FC}"/>
    <cellStyle name="Moneda 5 5 2 3 2 2" xfId="9816" xr:uid="{BAE0C604-3540-4F7B-A758-7C0A491DFC9F}"/>
    <cellStyle name="Moneda 5 5 2 3 3" xfId="7176" xr:uid="{97A63893-1C7A-4AAD-89EA-8AEF759D9092}"/>
    <cellStyle name="Moneda 5 5 2 4" xfId="3216" xr:uid="{ABC25935-F080-403D-B1BE-DD7FFD9DBEEA}"/>
    <cellStyle name="Moneda 5 5 2 4 2" xfId="8496" xr:uid="{E43F31EB-B021-423A-AD9D-92525E1C1E46}"/>
    <cellStyle name="Moneda 5 5 2 5" xfId="5856" xr:uid="{8B728C7B-A07F-420A-B104-1E29CF40677E}"/>
    <cellStyle name="Moneda 5 5 3" xfId="905" xr:uid="{D7799F15-E4CE-45A4-892C-C1E2A93A2309}"/>
    <cellStyle name="Moneda 5 5 3 2" xfId="2226" xr:uid="{BDC6F030-DF16-41E7-B261-6699C974620F}"/>
    <cellStyle name="Moneda 5 5 3 2 2" xfId="4867" xr:uid="{3649AFAC-0F54-44D2-BED5-198214AF793E}"/>
    <cellStyle name="Moneda 5 5 3 2 2 2" xfId="10147" xr:uid="{BF487DB9-F03B-45F5-A448-23BC85F44ABB}"/>
    <cellStyle name="Moneda 5 5 3 2 3" xfId="7507" xr:uid="{2F84781A-0EA2-4230-965E-7411C7A46183}"/>
    <cellStyle name="Moneda 5 5 3 3" xfId="3547" xr:uid="{38605136-0219-4A31-91E0-E115BEF24DC7}"/>
    <cellStyle name="Moneda 5 5 3 3 2" xfId="8827" xr:uid="{FFD36FD0-DF84-49A3-9ADF-AE94DC096F7F}"/>
    <cellStyle name="Moneda 5 5 3 4" xfId="6187" xr:uid="{54B89A68-3055-4EE6-BA94-84808D7CB5F9}"/>
    <cellStyle name="Moneda 5 5 4" xfId="1566" xr:uid="{43AAB895-BD61-4017-814E-9F0AAAF22138}"/>
    <cellStyle name="Moneda 5 5 4 2" xfId="4207" xr:uid="{001DDF8E-FF9A-450B-A2CC-5E537A1BF971}"/>
    <cellStyle name="Moneda 5 5 4 2 2" xfId="9487" xr:uid="{DABB01C5-7EB6-4467-AE9E-6FA9608BFBC1}"/>
    <cellStyle name="Moneda 5 5 4 3" xfId="6847" xr:uid="{BB263B3D-6C1B-4632-BABD-C801F37CA3BD}"/>
    <cellStyle name="Moneda 5 5 5" xfId="2887" xr:uid="{1C65449B-F77E-4421-87B4-6565A34A4D24}"/>
    <cellStyle name="Moneda 5 5 5 2" xfId="8167" xr:uid="{F8CE8B3F-DCF6-416C-A75D-7933011C65D1}"/>
    <cellStyle name="Moneda 5 5 6" xfId="5527" xr:uid="{A5657AAB-667C-45DB-B720-C90BDBC74716}"/>
    <cellStyle name="Moneda 5 6" xfId="353" xr:uid="{157C2984-164C-416D-8B84-68E0E732DA4F}"/>
    <cellStyle name="Moneda 5 6 2" xfId="1014" xr:uid="{4CBFF38E-1CB5-44E4-913F-E4B2F412B5CD}"/>
    <cellStyle name="Moneda 5 6 2 2" xfId="2335" xr:uid="{340BAFFF-7815-491E-9C95-2B5758774C0D}"/>
    <cellStyle name="Moneda 5 6 2 2 2" xfId="4976" xr:uid="{67C2CBCB-436D-47CB-9317-747A900BF04E}"/>
    <cellStyle name="Moneda 5 6 2 2 2 2" xfId="10256" xr:uid="{6C44FD7C-4092-4334-BAFF-E911C3AA8D96}"/>
    <cellStyle name="Moneda 5 6 2 2 3" xfId="7616" xr:uid="{92697BAF-7BB1-4A9E-88B0-BC8CC8A0ED21}"/>
    <cellStyle name="Moneda 5 6 2 3" xfId="3656" xr:uid="{114CBECD-B087-4663-8A76-9207D65B1F5B}"/>
    <cellStyle name="Moneda 5 6 2 3 2" xfId="8936" xr:uid="{6A151FC0-279C-4806-AE34-1C921A3DDB94}"/>
    <cellStyle name="Moneda 5 6 2 4" xfId="6296" xr:uid="{3A3E49CC-B389-482A-94C5-B5AAB3C5FD96}"/>
    <cellStyle name="Moneda 5 6 3" xfId="1675" xr:uid="{52A85CF1-CC5B-4D6F-B21A-30A8E76A4CB1}"/>
    <cellStyle name="Moneda 5 6 3 2" xfId="4316" xr:uid="{1559A264-5CB6-4292-919A-D07BC5562DC4}"/>
    <cellStyle name="Moneda 5 6 3 2 2" xfId="9596" xr:uid="{C8D6DAA2-80A0-4861-97AB-D07206BC0244}"/>
    <cellStyle name="Moneda 5 6 3 3" xfId="6956" xr:uid="{10AE2620-D2C6-4130-A0E5-1A91BEAC869C}"/>
    <cellStyle name="Moneda 5 6 4" xfId="2996" xr:uid="{9343F685-6B91-4BE8-923D-3FCFBF6DA2A7}"/>
    <cellStyle name="Moneda 5 6 4 2" xfId="8276" xr:uid="{1C2318D7-DB63-4A82-A7AD-883149354168}"/>
    <cellStyle name="Moneda 5 6 5" xfId="5636" xr:uid="{7D75E103-026B-4DB3-B4BC-6BABBCA4D568}"/>
    <cellStyle name="Moneda 5 7" xfId="685" xr:uid="{617155BC-4720-4B8E-866E-F98B1BCF2CC0}"/>
    <cellStyle name="Moneda 5 7 2" xfId="2006" xr:uid="{60CED45D-3808-45FF-9ED8-DC03A25F970D}"/>
    <cellStyle name="Moneda 5 7 2 2" xfId="4647" xr:uid="{BFB4AAFF-93A5-46E5-8BCD-3460DB66270A}"/>
    <cellStyle name="Moneda 5 7 2 2 2" xfId="9927" xr:uid="{39FFDC9C-CEB2-4935-92A4-9A708CFFF600}"/>
    <cellStyle name="Moneda 5 7 2 3" xfId="7287" xr:uid="{79FAA4B5-2F44-4BE6-8BF8-F410D50E5A34}"/>
    <cellStyle name="Moneda 5 7 3" xfId="3327" xr:uid="{B37FBE21-37F8-4BC2-92BB-24C31213BBFA}"/>
    <cellStyle name="Moneda 5 7 3 2" xfId="8607" xr:uid="{FEC03B66-C4A5-4345-ADED-C76D20F8E23B}"/>
    <cellStyle name="Moneda 5 7 4" xfId="5967" xr:uid="{07F7355F-3A0A-4CB2-851F-00F3083AE439}"/>
    <cellStyle name="Moneda 5 8" xfId="1346" xr:uid="{E4937082-1F45-4708-BEB0-875AAF94A867}"/>
    <cellStyle name="Moneda 5 8 2" xfId="3987" xr:uid="{FD022E22-439C-4B23-8C3C-B0C540D864C8}"/>
    <cellStyle name="Moneda 5 8 2 2" xfId="9267" xr:uid="{1050EFCD-EF5F-4612-AFA1-3CD51340E91C}"/>
    <cellStyle name="Moneda 5 8 3" xfId="6627" xr:uid="{E835052F-715B-49AD-85AC-7201D8FFBFBC}"/>
    <cellStyle name="Moneda 5 9" xfId="2667" xr:uid="{28F3ED84-F9A1-4A5C-9F8B-8FD19DB24E23}"/>
    <cellStyle name="Moneda 5 9 2" xfId="7947" xr:uid="{56427D5D-80DD-4B7A-A520-F9A239587234}"/>
    <cellStyle name="Moneda 6" xfId="29" xr:uid="{285D3F3A-1B69-4368-894B-08052AB6D7ED}"/>
    <cellStyle name="Moneda 6 10" xfId="5314" xr:uid="{63BF3AD9-02F4-4F3E-B490-6701951F93C1}"/>
    <cellStyle name="Moneda 6 2" xfId="53" xr:uid="{F5F46A36-0DB4-426F-886B-77DF3A8E7E05}"/>
    <cellStyle name="Moneda 6 2 2" xfId="104" xr:uid="{5CCC9639-15D6-4775-81AA-1F5E66496AFE}"/>
    <cellStyle name="Moneda 6 2 2 2" xfId="216" xr:uid="{6DB61D24-CF5B-4D17-BBD8-7512F405EDF6}"/>
    <cellStyle name="Moneda 6 2 2 2 2" xfId="546" xr:uid="{046DC787-91DB-4D6D-96BA-2FF233CFC536}"/>
    <cellStyle name="Moneda 6 2 2 2 2 2" xfId="1206" xr:uid="{2A621B38-AEE1-4C54-B822-55000B7A3834}"/>
    <cellStyle name="Moneda 6 2 2 2 2 2 2" xfId="2527" xr:uid="{1927742E-6A11-4AC8-B852-1D2465561912}"/>
    <cellStyle name="Moneda 6 2 2 2 2 2 2 2" xfId="5168" xr:uid="{B54F5CC9-5B62-4406-B44B-598B44F9F3C2}"/>
    <cellStyle name="Moneda 6 2 2 2 2 2 2 2 2" xfId="10448" xr:uid="{23A816B6-45C5-47CF-8674-A8E81A092909}"/>
    <cellStyle name="Moneda 6 2 2 2 2 2 2 3" xfId="7808" xr:uid="{25FA45ED-929B-4896-8FE1-A93EBABE1D8C}"/>
    <cellStyle name="Moneda 6 2 2 2 2 2 3" xfId="3848" xr:uid="{616E4517-4903-45BB-BF58-5B4309CE4A7C}"/>
    <cellStyle name="Moneda 6 2 2 2 2 2 3 2" xfId="9128" xr:uid="{0336F6FE-19E7-4BCE-B466-9D6696419DFA}"/>
    <cellStyle name="Moneda 6 2 2 2 2 2 4" xfId="6488" xr:uid="{52389BBB-543E-47E5-8264-F0DEDBE98C82}"/>
    <cellStyle name="Moneda 6 2 2 2 2 3" xfId="1867" xr:uid="{1DFC123C-6687-42A1-912A-C8182DF78F87}"/>
    <cellStyle name="Moneda 6 2 2 2 2 3 2" xfId="4508" xr:uid="{129B1B56-6EAA-4BC1-9194-BF8F72AFD2F4}"/>
    <cellStyle name="Moneda 6 2 2 2 2 3 2 2" xfId="9788" xr:uid="{E0903936-A8AB-487C-9D6F-167076726045}"/>
    <cellStyle name="Moneda 6 2 2 2 2 3 3" xfId="7148" xr:uid="{2B41C59D-AB56-40F2-BDC2-EF868AFA0EA8}"/>
    <cellStyle name="Moneda 6 2 2 2 2 4" xfId="3188" xr:uid="{DF6D816A-2DD3-49AC-A574-AA0B9F91FC2E}"/>
    <cellStyle name="Moneda 6 2 2 2 2 4 2" xfId="8468" xr:uid="{1501913A-0C58-48FF-8447-F35CA5344514}"/>
    <cellStyle name="Moneda 6 2 2 2 2 5" xfId="5828" xr:uid="{B5C42CD6-16D6-4081-B4F2-9575E0A1E7F5}"/>
    <cellStyle name="Moneda 6 2 2 2 3" xfId="877" xr:uid="{C38F973F-56CC-4638-9CD4-A30AC2B8ABC7}"/>
    <cellStyle name="Moneda 6 2 2 2 3 2" xfId="2198" xr:uid="{EEE9F6CC-1284-425E-9E90-ADEACCD2FACB}"/>
    <cellStyle name="Moneda 6 2 2 2 3 2 2" xfId="4839" xr:uid="{E358EC0D-A854-4C53-943F-44A7E6CACA14}"/>
    <cellStyle name="Moneda 6 2 2 2 3 2 2 2" xfId="10119" xr:uid="{19689DF4-C2FE-40E1-861B-673A7CB76128}"/>
    <cellStyle name="Moneda 6 2 2 2 3 2 3" xfId="7479" xr:uid="{74C983FD-E115-42F1-B51E-664075ECC0B8}"/>
    <cellStyle name="Moneda 6 2 2 2 3 3" xfId="3519" xr:uid="{4616BFD7-91DF-4221-B715-30FA83329237}"/>
    <cellStyle name="Moneda 6 2 2 2 3 3 2" xfId="8799" xr:uid="{0A580EA6-7E4C-4413-A558-396B3F479295}"/>
    <cellStyle name="Moneda 6 2 2 2 3 4" xfId="6159" xr:uid="{18DF4D6D-8874-4E73-9A30-85F496415FD5}"/>
    <cellStyle name="Moneda 6 2 2 2 4" xfId="1538" xr:uid="{895912BD-C89F-470B-B6F1-B21611DC4A6D}"/>
    <cellStyle name="Moneda 6 2 2 2 4 2" xfId="4179" xr:uid="{86D3D124-3ED8-411B-ABCD-DDEB8240FD0F}"/>
    <cellStyle name="Moneda 6 2 2 2 4 2 2" xfId="9459" xr:uid="{64CF5959-829B-409A-B0BE-E573235DDACF}"/>
    <cellStyle name="Moneda 6 2 2 2 4 3" xfId="6819" xr:uid="{2450899A-04AF-4112-B040-221548E03FB0}"/>
    <cellStyle name="Moneda 6 2 2 2 5" xfId="2859" xr:uid="{32BB7B1A-B7F2-4374-9BF3-EAEE39D6D8CA}"/>
    <cellStyle name="Moneda 6 2 2 2 5 2" xfId="8139" xr:uid="{7495F521-670D-489F-90F3-C7A721DAB46F}"/>
    <cellStyle name="Moneda 6 2 2 2 6" xfId="5499" xr:uid="{38E2DF85-3538-485D-A23A-DADEB32D9DDF}"/>
    <cellStyle name="Moneda 6 2 2 3" xfId="326" xr:uid="{AC482F68-B69A-4730-BEC2-0C99C62735EB}"/>
    <cellStyle name="Moneda 6 2 2 3 2" xfId="656" xr:uid="{C0CF830B-72D4-4FD4-A2D9-4A01CD2D0E4C}"/>
    <cellStyle name="Moneda 6 2 2 3 2 2" xfId="1316" xr:uid="{8E7919DC-6127-40AC-BF55-CB71E67AA0CE}"/>
    <cellStyle name="Moneda 6 2 2 3 2 2 2" xfId="2637" xr:uid="{9CD16D1F-3B69-44AD-8610-71EDEB56A7CE}"/>
    <cellStyle name="Moneda 6 2 2 3 2 2 2 2" xfId="5278" xr:uid="{B3C70EF5-01C3-4645-B08B-66A9B6C692E3}"/>
    <cellStyle name="Moneda 6 2 2 3 2 2 2 2 2" xfId="10558" xr:uid="{C75FBCDC-3230-4915-9742-AAAF4E7F6932}"/>
    <cellStyle name="Moneda 6 2 2 3 2 2 2 3" xfId="7918" xr:uid="{0BDF6DDA-CDC3-49D1-A173-43A85B91C224}"/>
    <cellStyle name="Moneda 6 2 2 3 2 2 3" xfId="3958" xr:uid="{09F0071E-ED7B-43CF-B1D8-15B9024DE6E9}"/>
    <cellStyle name="Moneda 6 2 2 3 2 2 3 2" xfId="9238" xr:uid="{A75051EC-B363-45BF-8A06-78E1AF0E2CCC}"/>
    <cellStyle name="Moneda 6 2 2 3 2 2 4" xfId="6598" xr:uid="{95E06466-E302-4751-B9A3-B91DA439DBE0}"/>
    <cellStyle name="Moneda 6 2 2 3 2 3" xfId="1977" xr:uid="{E663A631-2BE7-46CC-A3A3-095AE66F5FCD}"/>
    <cellStyle name="Moneda 6 2 2 3 2 3 2" xfId="4618" xr:uid="{5F319B9F-2963-4BD9-8FA3-0E0CD1BA6C32}"/>
    <cellStyle name="Moneda 6 2 2 3 2 3 2 2" xfId="9898" xr:uid="{4C1E097E-16A0-4EA0-AF72-F9692D64FDA5}"/>
    <cellStyle name="Moneda 6 2 2 3 2 3 3" xfId="7258" xr:uid="{9AEA6A61-C250-4F98-A6B8-1CA242592228}"/>
    <cellStyle name="Moneda 6 2 2 3 2 4" xfId="3298" xr:uid="{D5076A19-A8D9-4CC6-92D2-4CB75E1C8CC7}"/>
    <cellStyle name="Moneda 6 2 2 3 2 4 2" xfId="8578" xr:uid="{CCCE6841-5A82-4347-9108-4BD19D440880}"/>
    <cellStyle name="Moneda 6 2 2 3 2 5" xfId="5938" xr:uid="{20579D3B-644B-427E-9C5A-8E39CD52DC8C}"/>
    <cellStyle name="Moneda 6 2 2 3 3" xfId="987" xr:uid="{C0FE5088-7569-4D19-92AB-EDBD64A71920}"/>
    <cellStyle name="Moneda 6 2 2 3 3 2" xfId="2308" xr:uid="{F3BD87AD-7D97-4B7B-B34F-E1DA7BDCCA16}"/>
    <cellStyle name="Moneda 6 2 2 3 3 2 2" xfId="4949" xr:uid="{438E88C5-A4FE-4B91-BD0A-A7FE565F4C85}"/>
    <cellStyle name="Moneda 6 2 2 3 3 2 2 2" xfId="10229" xr:uid="{DB854FCA-DB90-422B-BD13-DADF4853F53B}"/>
    <cellStyle name="Moneda 6 2 2 3 3 2 3" xfId="7589" xr:uid="{33D0E984-79B5-42FC-8A76-5E5155CB1CBA}"/>
    <cellStyle name="Moneda 6 2 2 3 3 3" xfId="3629" xr:uid="{8CCD8586-5AB2-41E7-88D6-2292E29B4309}"/>
    <cellStyle name="Moneda 6 2 2 3 3 3 2" xfId="8909" xr:uid="{91D95D80-6873-4605-91B4-859A3692D26B}"/>
    <cellStyle name="Moneda 6 2 2 3 3 4" xfId="6269" xr:uid="{24FA50A1-37D6-4CC8-8980-05386267D6BB}"/>
    <cellStyle name="Moneda 6 2 2 3 4" xfId="1648" xr:uid="{59C6436A-A9B2-40E2-91A1-B8BE889A8560}"/>
    <cellStyle name="Moneda 6 2 2 3 4 2" xfId="4289" xr:uid="{9518C24E-61A4-4BDE-A397-69636C190B28}"/>
    <cellStyle name="Moneda 6 2 2 3 4 2 2" xfId="9569" xr:uid="{6F773602-073B-4D94-A0F7-1B8368040BCD}"/>
    <cellStyle name="Moneda 6 2 2 3 4 3" xfId="6929" xr:uid="{5F510C14-30DE-4E65-9DE6-27D0683645EE}"/>
    <cellStyle name="Moneda 6 2 2 3 5" xfId="2969" xr:uid="{4B4B6E27-D5DB-47F8-AEBE-E2A4188CB94A}"/>
    <cellStyle name="Moneda 6 2 2 3 5 2" xfId="8249" xr:uid="{61CD836C-CC57-4D72-8655-F8A76EDCD2E2}"/>
    <cellStyle name="Moneda 6 2 2 3 6" xfId="5609" xr:uid="{F0D15960-9BFC-49D6-9E4B-2F3AEC6BE853}"/>
    <cellStyle name="Moneda 6 2 2 4" xfId="435" xr:uid="{45492EFC-081F-4F60-A663-F76303D438A8}"/>
    <cellStyle name="Moneda 6 2 2 4 2" xfId="1096" xr:uid="{F5C41119-CBDE-4909-BDB7-775EED50C45D}"/>
    <cellStyle name="Moneda 6 2 2 4 2 2" xfId="2417" xr:uid="{4FAC5DCE-39F6-48FB-837F-687236BECE03}"/>
    <cellStyle name="Moneda 6 2 2 4 2 2 2" xfId="5058" xr:uid="{F16EA798-2972-451A-9BBB-8B1721221E71}"/>
    <cellStyle name="Moneda 6 2 2 4 2 2 2 2" xfId="10338" xr:uid="{F19C237F-FAA2-4939-8AA3-B2EF7714E6BF}"/>
    <cellStyle name="Moneda 6 2 2 4 2 2 3" xfId="7698" xr:uid="{CDD5D83E-4464-4CB0-8213-5CF2F3243F8F}"/>
    <cellStyle name="Moneda 6 2 2 4 2 3" xfId="3738" xr:uid="{69E405FE-CE2C-4C64-8CC2-6A807B5CFC09}"/>
    <cellStyle name="Moneda 6 2 2 4 2 3 2" xfId="9018" xr:uid="{F26425BE-A9E3-479A-9F2F-5E4A7EA725B5}"/>
    <cellStyle name="Moneda 6 2 2 4 2 4" xfId="6378" xr:uid="{1D80CC9E-E3EB-4CE0-9C23-B0ADDF77DD8C}"/>
    <cellStyle name="Moneda 6 2 2 4 3" xfId="1757" xr:uid="{DC5661B7-A5F8-43EB-9C37-572EDDE4AC54}"/>
    <cellStyle name="Moneda 6 2 2 4 3 2" xfId="4398" xr:uid="{AAA046ED-BED4-49DC-B17E-6FF85678D658}"/>
    <cellStyle name="Moneda 6 2 2 4 3 2 2" xfId="9678" xr:uid="{9A78576C-00A6-468B-AAAE-2554D1AF5B3D}"/>
    <cellStyle name="Moneda 6 2 2 4 3 3" xfId="7038" xr:uid="{750D5AB3-6060-4DC3-92A9-C961B1EA224E}"/>
    <cellStyle name="Moneda 6 2 2 4 4" xfId="3078" xr:uid="{BB724178-F886-4FFE-926B-CFF1C178E6D9}"/>
    <cellStyle name="Moneda 6 2 2 4 4 2" xfId="8358" xr:uid="{A9082C86-C80A-43C6-8BF2-ABBE080A50E8}"/>
    <cellStyle name="Moneda 6 2 2 4 5" xfId="5718" xr:uid="{F36A8E3F-3E5B-49AB-A341-86DA2DBB414D}"/>
    <cellStyle name="Moneda 6 2 2 5" xfId="767" xr:uid="{B4F7FC55-DA90-42AC-B830-3AF5DEE446E4}"/>
    <cellStyle name="Moneda 6 2 2 5 2" xfId="2088" xr:uid="{484A4FB5-8251-4DCD-801E-CAFC433DCCCF}"/>
    <cellStyle name="Moneda 6 2 2 5 2 2" xfId="4729" xr:uid="{3E51A054-3676-4212-BEB2-ED3D1B5C8A2F}"/>
    <cellStyle name="Moneda 6 2 2 5 2 2 2" xfId="10009" xr:uid="{C96C62C9-3A51-44DC-BE38-0FA8A6C43299}"/>
    <cellStyle name="Moneda 6 2 2 5 2 3" xfId="7369" xr:uid="{F33DBFCB-F12A-4C51-9B57-1403F8F1EE11}"/>
    <cellStyle name="Moneda 6 2 2 5 3" xfId="3409" xr:uid="{134DE4B7-5B05-4FEB-A6B1-627CA2870F3B}"/>
    <cellStyle name="Moneda 6 2 2 5 3 2" xfId="8689" xr:uid="{1932B813-C77A-4985-BBDA-5C2D700C2CD2}"/>
    <cellStyle name="Moneda 6 2 2 5 4" xfId="6049" xr:uid="{C518EF8E-446E-4C05-BAF2-4EFA46E6FB62}"/>
    <cellStyle name="Moneda 6 2 2 6" xfId="1428" xr:uid="{832F18FB-80CC-4E3F-A332-0EEBFBA63D9B}"/>
    <cellStyle name="Moneda 6 2 2 6 2" xfId="4069" xr:uid="{5F442DA9-DC4D-46AB-8C12-61F59CF5E3CA}"/>
    <cellStyle name="Moneda 6 2 2 6 2 2" xfId="9349" xr:uid="{2EFEC6EE-9D9F-4616-A6E8-D9904EF40E49}"/>
    <cellStyle name="Moneda 6 2 2 6 3" xfId="6709" xr:uid="{9991443E-08B9-46C7-AD0C-9EF309021084}"/>
    <cellStyle name="Moneda 6 2 2 7" xfId="2749" xr:uid="{A5DFA67B-D440-4EE6-80E0-999AF1A4AB98}"/>
    <cellStyle name="Moneda 6 2 2 7 2" xfId="8029" xr:uid="{BFD2F09E-9962-4E05-8EA6-B7127A369780}"/>
    <cellStyle name="Moneda 6 2 2 8" xfId="5389" xr:uid="{F62B3555-9B32-4B6F-85B5-8C1495623B44}"/>
    <cellStyle name="Moneda 6 2 3" xfId="165" xr:uid="{5E57FB94-A794-4840-9BF3-086AEEEBE304}"/>
    <cellStyle name="Moneda 6 2 3 2" xfId="495" xr:uid="{07085262-648D-4164-99A7-B91FF7E5EA35}"/>
    <cellStyle name="Moneda 6 2 3 2 2" xfId="1155" xr:uid="{5E8D34AC-8F0F-4E9B-B534-1A02635DF1F3}"/>
    <cellStyle name="Moneda 6 2 3 2 2 2" xfId="2476" xr:uid="{858B9335-F138-4586-B385-16D9435DF245}"/>
    <cellStyle name="Moneda 6 2 3 2 2 2 2" xfId="5117" xr:uid="{A7CD9AFB-722C-49D9-AEC6-958D65089758}"/>
    <cellStyle name="Moneda 6 2 3 2 2 2 2 2" xfId="10397" xr:uid="{98A60F0E-F52D-4C11-B6C5-8C1FCE4AAC95}"/>
    <cellStyle name="Moneda 6 2 3 2 2 2 3" xfId="7757" xr:uid="{28A46D65-4253-4C1B-9BA2-00CE3E2FC626}"/>
    <cellStyle name="Moneda 6 2 3 2 2 3" xfId="3797" xr:uid="{7638D193-CB6E-4E90-9822-2564677230F0}"/>
    <cellStyle name="Moneda 6 2 3 2 2 3 2" xfId="9077" xr:uid="{32CCC25A-27D9-44ED-BBB4-529A62E1E459}"/>
    <cellStyle name="Moneda 6 2 3 2 2 4" xfId="6437" xr:uid="{7249AA54-A34D-4606-8F13-65FA66E380A0}"/>
    <cellStyle name="Moneda 6 2 3 2 3" xfId="1816" xr:uid="{35AF9FB2-922A-458C-BFD9-84266A039EA8}"/>
    <cellStyle name="Moneda 6 2 3 2 3 2" xfId="4457" xr:uid="{C22E5260-F5CA-444D-A9AF-5D466AB96AE0}"/>
    <cellStyle name="Moneda 6 2 3 2 3 2 2" xfId="9737" xr:uid="{580C9C56-E107-4114-B0A2-4A9A2BE4E76A}"/>
    <cellStyle name="Moneda 6 2 3 2 3 3" xfId="7097" xr:uid="{DC0AF49A-8C2E-4915-8D5D-DD43D22C30FB}"/>
    <cellStyle name="Moneda 6 2 3 2 4" xfId="3137" xr:uid="{D097D586-FAB6-43DD-8E30-13B6C8991372}"/>
    <cellStyle name="Moneda 6 2 3 2 4 2" xfId="8417" xr:uid="{CB7C1F82-1FD3-4D2B-91F1-ECFAD3EDB235}"/>
    <cellStyle name="Moneda 6 2 3 2 5" xfId="5777" xr:uid="{C0CE2FDD-5996-4CF0-93A6-BB0140346934}"/>
    <cellStyle name="Moneda 6 2 3 3" xfId="826" xr:uid="{4E7398EB-405A-4F77-8D20-20C477A2FF09}"/>
    <cellStyle name="Moneda 6 2 3 3 2" xfId="2147" xr:uid="{85B78A62-3F7D-4A9E-8A92-77AC96A4DF43}"/>
    <cellStyle name="Moneda 6 2 3 3 2 2" xfId="4788" xr:uid="{045BBF53-61F2-43E8-B6D9-77DE32857DF1}"/>
    <cellStyle name="Moneda 6 2 3 3 2 2 2" xfId="10068" xr:uid="{D1E6D48C-4392-4C87-8098-12C7455EB381}"/>
    <cellStyle name="Moneda 6 2 3 3 2 3" xfId="7428" xr:uid="{E190368A-F871-4914-B6E2-8EFC97420CC7}"/>
    <cellStyle name="Moneda 6 2 3 3 3" xfId="3468" xr:uid="{80CB34B6-2323-4600-BB06-754052219514}"/>
    <cellStyle name="Moneda 6 2 3 3 3 2" xfId="8748" xr:uid="{E8382CD9-DC98-48DF-A2A3-B6C49F51CA52}"/>
    <cellStyle name="Moneda 6 2 3 3 4" xfId="6108" xr:uid="{A5455917-9057-4575-BD01-03F9012FF958}"/>
    <cellStyle name="Moneda 6 2 3 4" xfId="1487" xr:uid="{AD2BAF15-1C66-4B36-9DF3-FA81EA05F4BB}"/>
    <cellStyle name="Moneda 6 2 3 4 2" xfId="4128" xr:uid="{D08E60EE-F9BE-4D51-AEDF-2F62C9988329}"/>
    <cellStyle name="Moneda 6 2 3 4 2 2" xfId="9408" xr:uid="{1ABE9572-B1B1-49A2-AB66-7CCA245E1C57}"/>
    <cellStyle name="Moneda 6 2 3 4 3" xfId="6768" xr:uid="{FC29D297-000A-4521-A57B-5B8A61036AA8}"/>
    <cellStyle name="Moneda 6 2 3 5" xfId="2808" xr:uid="{D2913F71-0E15-41A6-AFC3-D2E0F33C4E3C}"/>
    <cellStyle name="Moneda 6 2 3 5 2" xfId="8088" xr:uid="{F7DC4D5B-EB27-4DD3-8A58-A506C9463D10}"/>
    <cellStyle name="Moneda 6 2 3 6" xfId="5448" xr:uid="{7AFECFCB-D234-4D61-8E38-3F051C99DDFF}"/>
    <cellStyle name="Moneda 6 2 4" xfId="275" xr:uid="{8F92695E-02F2-4431-9F00-8D02C88E8A37}"/>
    <cellStyle name="Moneda 6 2 4 2" xfId="605" xr:uid="{A343D9A6-E387-48E0-8DC4-111BF5D169E3}"/>
    <cellStyle name="Moneda 6 2 4 2 2" xfId="1265" xr:uid="{A0E0C63B-202A-4F64-9565-0F867E328F6C}"/>
    <cellStyle name="Moneda 6 2 4 2 2 2" xfId="2586" xr:uid="{D417C023-CB19-407B-A10C-F46A34FF1408}"/>
    <cellStyle name="Moneda 6 2 4 2 2 2 2" xfId="5227" xr:uid="{3F1E0E3A-6FB4-4B6C-9487-98E95A5E4408}"/>
    <cellStyle name="Moneda 6 2 4 2 2 2 2 2" xfId="10507" xr:uid="{779C321C-5CB8-451E-8232-FAD95162C338}"/>
    <cellStyle name="Moneda 6 2 4 2 2 2 3" xfId="7867" xr:uid="{A428E4D9-3B79-49BD-8AF7-28D52C6C782E}"/>
    <cellStyle name="Moneda 6 2 4 2 2 3" xfId="3907" xr:uid="{1B764B08-9B58-4DE8-999F-B25F58BC001B}"/>
    <cellStyle name="Moneda 6 2 4 2 2 3 2" xfId="9187" xr:uid="{F261F33E-FAF6-438B-AB27-BD9AE42EBF77}"/>
    <cellStyle name="Moneda 6 2 4 2 2 4" xfId="6547" xr:uid="{B17A0072-4638-499B-AB86-05525E46F265}"/>
    <cellStyle name="Moneda 6 2 4 2 3" xfId="1926" xr:uid="{0D8B9C2D-74D7-4BF3-8F1F-38DD4CF02F42}"/>
    <cellStyle name="Moneda 6 2 4 2 3 2" xfId="4567" xr:uid="{625E14FA-71BC-4B52-9F6A-FAB28928BF95}"/>
    <cellStyle name="Moneda 6 2 4 2 3 2 2" xfId="9847" xr:uid="{7D4372C8-CE08-4B78-BE13-3F79639BE8D3}"/>
    <cellStyle name="Moneda 6 2 4 2 3 3" xfId="7207" xr:uid="{13BA2C31-6871-4DC2-BBB7-1000A37344C7}"/>
    <cellStyle name="Moneda 6 2 4 2 4" xfId="3247" xr:uid="{EE314389-BA07-44E4-B573-5C075FF52ED3}"/>
    <cellStyle name="Moneda 6 2 4 2 4 2" xfId="8527" xr:uid="{4CE55C4A-A424-4F0F-B3AD-ECC6FA920009}"/>
    <cellStyle name="Moneda 6 2 4 2 5" xfId="5887" xr:uid="{81D07A45-C2D7-42B2-BF1E-78C62F3B4F0A}"/>
    <cellStyle name="Moneda 6 2 4 3" xfId="936" xr:uid="{989E2383-3E72-4795-96DE-790C36A973E2}"/>
    <cellStyle name="Moneda 6 2 4 3 2" xfId="2257" xr:uid="{07DCDA72-54D2-43A3-A2F0-B0BD70F820EC}"/>
    <cellStyle name="Moneda 6 2 4 3 2 2" xfId="4898" xr:uid="{185062C5-D185-418F-9332-4D80EFE409F6}"/>
    <cellStyle name="Moneda 6 2 4 3 2 2 2" xfId="10178" xr:uid="{DF1A262B-9699-4299-8996-D8892AAD823C}"/>
    <cellStyle name="Moneda 6 2 4 3 2 3" xfId="7538" xr:uid="{FF2CD803-2A34-4E64-A09F-F5129F6F9547}"/>
    <cellStyle name="Moneda 6 2 4 3 3" xfId="3578" xr:uid="{A0A86CAA-5EA7-452B-99B7-F0415F16A04F}"/>
    <cellStyle name="Moneda 6 2 4 3 3 2" xfId="8858" xr:uid="{C7BEF3EF-F03D-48B6-9705-27414008CA73}"/>
    <cellStyle name="Moneda 6 2 4 3 4" xfId="6218" xr:uid="{FCFBBBA1-20CE-4991-8A37-085887EB1A63}"/>
    <cellStyle name="Moneda 6 2 4 4" xfId="1597" xr:uid="{1085B3DF-264C-48BE-AF28-183C788F8CDB}"/>
    <cellStyle name="Moneda 6 2 4 4 2" xfId="4238" xr:uid="{C6C5E07E-28D9-4DCB-80C4-11C179EBB577}"/>
    <cellStyle name="Moneda 6 2 4 4 2 2" xfId="9518" xr:uid="{F5A01E23-17C3-41FA-9AFB-23D7D49AC14D}"/>
    <cellStyle name="Moneda 6 2 4 4 3" xfId="6878" xr:uid="{0284B4F6-B8D4-4370-98C5-09D09DF06C62}"/>
    <cellStyle name="Moneda 6 2 4 5" xfId="2918" xr:uid="{7A46298C-C636-4A77-8354-9807E0ADC092}"/>
    <cellStyle name="Moneda 6 2 4 5 2" xfId="8198" xr:uid="{0FD148B3-50B0-4C5D-BB73-96D0CA33B8E9}"/>
    <cellStyle name="Moneda 6 2 4 6" xfId="5558" xr:uid="{3C121097-3DDA-4879-A7C0-18E4942DAAE3}"/>
    <cellStyle name="Moneda 6 2 5" xfId="384" xr:uid="{1D0AD887-1A22-4FC0-B76D-25A713A043E9}"/>
    <cellStyle name="Moneda 6 2 5 2" xfId="1045" xr:uid="{89A5F69C-5AFE-476D-B952-FD38C653C8FA}"/>
    <cellStyle name="Moneda 6 2 5 2 2" xfId="2366" xr:uid="{A94D5A0D-C198-4B4D-9ECB-5E0EA3AD923F}"/>
    <cellStyle name="Moneda 6 2 5 2 2 2" xfId="5007" xr:uid="{8D2A7BC7-3C77-4FF7-A4A2-EDDB499E31BB}"/>
    <cellStyle name="Moneda 6 2 5 2 2 2 2" xfId="10287" xr:uid="{E16B8A16-C6A9-437E-8FE2-0E9D631AFD8F}"/>
    <cellStyle name="Moneda 6 2 5 2 2 3" xfId="7647" xr:uid="{198A55D8-55FD-4DDE-B479-02AC84CD5802}"/>
    <cellStyle name="Moneda 6 2 5 2 3" xfId="3687" xr:uid="{CA95D8C2-03C1-43A5-91F9-F70339E118FE}"/>
    <cellStyle name="Moneda 6 2 5 2 3 2" xfId="8967" xr:uid="{DBAD784B-479D-4579-860E-5A187630652F}"/>
    <cellStyle name="Moneda 6 2 5 2 4" xfId="6327" xr:uid="{D5DF83E8-F48C-4660-9CFF-A5CA3229711D}"/>
    <cellStyle name="Moneda 6 2 5 3" xfId="1706" xr:uid="{942A0F64-F2BA-4B68-895E-26FE5104CF34}"/>
    <cellStyle name="Moneda 6 2 5 3 2" xfId="4347" xr:uid="{C8EB858F-92BC-4E6A-BC6C-1A59A153F3ED}"/>
    <cellStyle name="Moneda 6 2 5 3 2 2" xfId="9627" xr:uid="{E8FE4506-8584-4A64-88C1-06F0366002DF}"/>
    <cellStyle name="Moneda 6 2 5 3 3" xfId="6987" xr:uid="{0CFBE715-6EEC-42F3-8611-737885F3142F}"/>
    <cellStyle name="Moneda 6 2 5 4" xfId="3027" xr:uid="{FA2DE6B3-D458-4280-8F3D-C505C980CCB6}"/>
    <cellStyle name="Moneda 6 2 5 4 2" xfId="8307" xr:uid="{4D0E2B16-4E46-479C-83C9-D8ACBD5CABC5}"/>
    <cellStyle name="Moneda 6 2 5 5" xfId="5667" xr:uid="{02FF6985-C284-4FF0-B7A6-9E5A3F26E97A}"/>
    <cellStyle name="Moneda 6 2 6" xfId="716" xr:uid="{B72137E2-731A-4685-8B6F-6891CFD8EF32}"/>
    <cellStyle name="Moneda 6 2 6 2" xfId="2037" xr:uid="{894A4BCF-F5EF-4AB4-85CB-C1E1ADB546BF}"/>
    <cellStyle name="Moneda 6 2 6 2 2" xfId="4678" xr:uid="{9D52D214-1868-45DE-B152-06DFFCC47774}"/>
    <cellStyle name="Moneda 6 2 6 2 2 2" xfId="9958" xr:uid="{E3886B72-54D7-4119-9EFD-437AD842D007}"/>
    <cellStyle name="Moneda 6 2 6 2 3" xfId="7318" xr:uid="{4A1F055B-C519-4280-AFCE-793297FADF63}"/>
    <cellStyle name="Moneda 6 2 6 3" xfId="3358" xr:uid="{A0AFAB26-5DFD-457E-81F9-A2B9B443863A}"/>
    <cellStyle name="Moneda 6 2 6 3 2" xfId="8638" xr:uid="{CBED5109-31A3-44BB-AA34-58782609A960}"/>
    <cellStyle name="Moneda 6 2 6 4" xfId="5998" xr:uid="{123673F5-5024-4ADD-A208-DE8E8B934C05}"/>
    <cellStyle name="Moneda 6 2 7" xfId="1377" xr:uid="{1D39C6F7-A192-459C-8485-53367F829B1F}"/>
    <cellStyle name="Moneda 6 2 7 2" xfId="4018" xr:uid="{A7BD8FC7-13E7-42A2-81D3-4205F7D9CA60}"/>
    <cellStyle name="Moneda 6 2 7 2 2" xfId="9298" xr:uid="{57CD29B5-5932-4E5E-853C-51666BFF1468}"/>
    <cellStyle name="Moneda 6 2 7 3" xfId="6658" xr:uid="{31BBF6C3-0555-4D30-87E6-07F6AA206511}"/>
    <cellStyle name="Moneda 6 2 8" xfId="2698" xr:uid="{A381FCFD-9249-4C85-A053-AE7EF27EBBBD}"/>
    <cellStyle name="Moneda 6 2 8 2" xfId="7978" xr:uid="{CD4EA51D-4AFB-481A-94D6-26F9A6F6BF1F}"/>
    <cellStyle name="Moneda 6 2 9" xfId="5338" xr:uid="{BC5D2C74-DFC5-42C8-8FFF-73AD308368D4}"/>
    <cellStyle name="Moneda 6 3" xfId="80" xr:uid="{7A3E84BB-7C93-461C-81E5-49CB7E906EE8}"/>
    <cellStyle name="Moneda 6 3 2" xfId="192" xr:uid="{ADFA4AAA-70DB-4D3D-B956-BF5A95840E29}"/>
    <cellStyle name="Moneda 6 3 2 2" xfId="522" xr:uid="{5F31EF5C-72FA-4BED-977E-14DA1ED994AB}"/>
    <cellStyle name="Moneda 6 3 2 2 2" xfId="1182" xr:uid="{4E928FD8-0829-444F-9B91-3FCC67DB95BB}"/>
    <cellStyle name="Moneda 6 3 2 2 2 2" xfId="2503" xr:uid="{F4E8B69A-287B-4A5D-B6F5-E4BA5806785A}"/>
    <cellStyle name="Moneda 6 3 2 2 2 2 2" xfId="5144" xr:uid="{453E9FD8-E8D0-4285-92C1-71C54A6A3EA2}"/>
    <cellStyle name="Moneda 6 3 2 2 2 2 2 2" xfId="10424" xr:uid="{89B792F1-7230-4F59-95E2-B27E4B26F44C}"/>
    <cellStyle name="Moneda 6 3 2 2 2 2 3" xfId="7784" xr:uid="{A2D5194F-CF04-424A-B2BA-C2A7529CA78B}"/>
    <cellStyle name="Moneda 6 3 2 2 2 3" xfId="3824" xr:uid="{738E119B-E055-4D5A-96DA-1317ECA8755B}"/>
    <cellStyle name="Moneda 6 3 2 2 2 3 2" xfId="9104" xr:uid="{ED840353-A912-46FB-BA35-4FE1DC8D7721}"/>
    <cellStyle name="Moneda 6 3 2 2 2 4" xfId="6464" xr:uid="{EB672170-B250-48E5-888A-EE266F80EE43}"/>
    <cellStyle name="Moneda 6 3 2 2 3" xfId="1843" xr:uid="{5049B25E-916B-4826-80DC-1533D14C0F5C}"/>
    <cellStyle name="Moneda 6 3 2 2 3 2" xfId="4484" xr:uid="{6F5C6F54-F45B-40F2-B517-B0BA59EFD26C}"/>
    <cellStyle name="Moneda 6 3 2 2 3 2 2" xfId="9764" xr:uid="{1EE51A57-E498-4AEE-9590-024100CFC2E9}"/>
    <cellStyle name="Moneda 6 3 2 2 3 3" xfId="7124" xr:uid="{53D1757A-2248-4090-8718-E912391C0E67}"/>
    <cellStyle name="Moneda 6 3 2 2 4" xfId="3164" xr:uid="{E9CB2B2F-C5D7-47C8-A5DB-89E5295970BB}"/>
    <cellStyle name="Moneda 6 3 2 2 4 2" xfId="8444" xr:uid="{476F5925-56F3-44A8-8155-8CCF0EBE60C4}"/>
    <cellStyle name="Moneda 6 3 2 2 5" xfId="5804" xr:uid="{33FB88E8-B868-4CBE-BC5C-8EB33EABBD77}"/>
    <cellStyle name="Moneda 6 3 2 3" xfId="853" xr:uid="{6C771843-8C5B-4F3C-8B50-E0554D2E66E2}"/>
    <cellStyle name="Moneda 6 3 2 3 2" xfId="2174" xr:uid="{0540A466-C5C5-41CD-BAE4-81B2E81B65FA}"/>
    <cellStyle name="Moneda 6 3 2 3 2 2" xfId="4815" xr:uid="{1FE71BCF-05FA-45B6-84CD-F92EA6D98570}"/>
    <cellStyle name="Moneda 6 3 2 3 2 2 2" xfId="10095" xr:uid="{90BF1D02-0CB6-4E43-B21B-5CC79CD1921F}"/>
    <cellStyle name="Moneda 6 3 2 3 2 3" xfId="7455" xr:uid="{89BDBB68-4330-46F7-9FDD-A87FA842BEEE}"/>
    <cellStyle name="Moneda 6 3 2 3 3" xfId="3495" xr:uid="{35B6BA90-933D-491B-81A5-579C28906C70}"/>
    <cellStyle name="Moneda 6 3 2 3 3 2" xfId="8775" xr:uid="{545C1D75-E38C-4122-B1A8-22243ED30A53}"/>
    <cellStyle name="Moneda 6 3 2 3 4" xfId="6135" xr:uid="{5E6BA1BA-6061-458B-BA86-95FEBA6159C9}"/>
    <cellStyle name="Moneda 6 3 2 4" xfId="1514" xr:uid="{F8509415-5651-45BA-8F0F-616259E38984}"/>
    <cellStyle name="Moneda 6 3 2 4 2" xfId="4155" xr:uid="{63A230A2-7C8E-4E6D-8A75-7C86972A4A63}"/>
    <cellStyle name="Moneda 6 3 2 4 2 2" xfId="9435" xr:uid="{0787235D-BC02-4226-B89B-81A12AFA4288}"/>
    <cellStyle name="Moneda 6 3 2 4 3" xfId="6795" xr:uid="{05CAD7F3-1011-40CC-9EB7-86FEF4D7A007}"/>
    <cellStyle name="Moneda 6 3 2 5" xfId="2835" xr:uid="{2E67B7B5-5E3A-418A-A2AF-42A39D6174FE}"/>
    <cellStyle name="Moneda 6 3 2 5 2" xfId="8115" xr:uid="{376EEE64-9F8A-461E-8CD9-ED9697E0CBC3}"/>
    <cellStyle name="Moneda 6 3 2 6" xfId="5475" xr:uid="{27EAB140-6383-4458-953F-44854DD59536}"/>
    <cellStyle name="Moneda 6 3 3" xfId="302" xr:uid="{08DAF602-B619-4A03-BE31-08971C5273AC}"/>
    <cellStyle name="Moneda 6 3 3 2" xfId="632" xr:uid="{973634E4-F5D1-4D75-959F-2EAC9EB9E345}"/>
    <cellStyle name="Moneda 6 3 3 2 2" xfId="1292" xr:uid="{99904386-E62C-416D-9350-33C854DC640E}"/>
    <cellStyle name="Moneda 6 3 3 2 2 2" xfId="2613" xr:uid="{5214F873-2084-48DC-806D-54BA4C5F7CD5}"/>
    <cellStyle name="Moneda 6 3 3 2 2 2 2" xfId="5254" xr:uid="{B9CB38F1-2248-45F4-8863-E2EC3AE586D9}"/>
    <cellStyle name="Moneda 6 3 3 2 2 2 2 2" xfId="10534" xr:uid="{925B70A4-97B8-4573-B17F-86EA8B82D190}"/>
    <cellStyle name="Moneda 6 3 3 2 2 2 3" xfId="7894" xr:uid="{1C10B454-97C7-4AE3-85CA-62C624A2B855}"/>
    <cellStyle name="Moneda 6 3 3 2 2 3" xfId="3934" xr:uid="{6A51FDB0-23F4-4753-A74A-E9F04B80CED7}"/>
    <cellStyle name="Moneda 6 3 3 2 2 3 2" xfId="9214" xr:uid="{B03DAE2E-9BF0-4ACD-AC0A-23684AF9E719}"/>
    <cellStyle name="Moneda 6 3 3 2 2 4" xfId="6574" xr:uid="{F63538BF-AE52-4F27-ACEE-95A087200135}"/>
    <cellStyle name="Moneda 6 3 3 2 3" xfId="1953" xr:uid="{F710EB82-2168-420B-9B31-B1231F322D9B}"/>
    <cellStyle name="Moneda 6 3 3 2 3 2" xfId="4594" xr:uid="{51CE5D8B-E22C-4A68-B577-EC86E3F90FD9}"/>
    <cellStyle name="Moneda 6 3 3 2 3 2 2" xfId="9874" xr:uid="{AEB5ED02-549E-445A-98C6-8E5C477AF662}"/>
    <cellStyle name="Moneda 6 3 3 2 3 3" xfId="7234" xr:uid="{F4E35AEF-1531-43C2-A24F-7E1FDFB20198}"/>
    <cellStyle name="Moneda 6 3 3 2 4" xfId="3274" xr:uid="{622B74EC-C24D-4D23-9A4F-73D8A60F1D3B}"/>
    <cellStyle name="Moneda 6 3 3 2 4 2" xfId="8554" xr:uid="{C2D6AE28-07B0-4D83-8EBF-F7F0FB3182A7}"/>
    <cellStyle name="Moneda 6 3 3 2 5" xfId="5914" xr:uid="{00157471-3F12-4557-BAAD-8A5B480AE8B3}"/>
    <cellStyle name="Moneda 6 3 3 3" xfId="963" xr:uid="{07C3CF57-BD3F-4CD4-989F-4E6FA93CDB1B}"/>
    <cellStyle name="Moneda 6 3 3 3 2" xfId="2284" xr:uid="{E95DD623-59FB-4E8E-A8DF-60AB7A7A78F5}"/>
    <cellStyle name="Moneda 6 3 3 3 2 2" xfId="4925" xr:uid="{8148A54E-D45F-4649-929A-2836BAE0B057}"/>
    <cellStyle name="Moneda 6 3 3 3 2 2 2" xfId="10205" xr:uid="{9742F652-8FB9-4FA1-84DD-25733C286EAB}"/>
    <cellStyle name="Moneda 6 3 3 3 2 3" xfId="7565" xr:uid="{8B451709-E95D-47B8-BE02-7982A1576305}"/>
    <cellStyle name="Moneda 6 3 3 3 3" xfId="3605" xr:uid="{FB36713F-70F5-458F-9D67-5061EF62F085}"/>
    <cellStyle name="Moneda 6 3 3 3 3 2" xfId="8885" xr:uid="{925963C7-8D8F-4235-BFC5-2E5049FCE001}"/>
    <cellStyle name="Moneda 6 3 3 3 4" xfId="6245" xr:uid="{E04C2DF8-A3DA-4A45-8C1A-C99E3BDDDBE4}"/>
    <cellStyle name="Moneda 6 3 3 4" xfId="1624" xr:uid="{9F240CFE-195E-4262-8048-E8A21D573A56}"/>
    <cellStyle name="Moneda 6 3 3 4 2" xfId="4265" xr:uid="{D921165D-04BF-4F1A-9B38-1619BC18C888}"/>
    <cellStyle name="Moneda 6 3 3 4 2 2" xfId="9545" xr:uid="{4FD2CE2B-C32B-487B-BBCA-3EAB1126337F}"/>
    <cellStyle name="Moneda 6 3 3 4 3" xfId="6905" xr:uid="{1F6FB44E-C688-4D62-9BAE-DD2600A36F69}"/>
    <cellStyle name="Moneda 6 3 3 5" xfId="2945" xr:uid="{B013B433-95A4-4183-992C-156B865D1A7E}"/>
    <cellStyle name="Moneda 6 3 3 5 2" xfId="8225" xr:uid="{01B7C6E7-D3CE-4630-B7F6-B59E3CB55943}"/>
    <cellStyle name="Moneda 6 3 3 6" xfId="5585" xr:uid="{8041B485-F4FD-44E2-AA8C-40C31A114805}"/>
    <cellStyle name="Moneda 6 3 4" xfId="411" xr:uid="{132F00FD-F736-4D6B-9BC0-C8E61E07CE28}"/>
    <cellStyle name="Moneda 6 3 4 2" xfId="1072" xr:uid="{61D452D1-5ABF-47C9-811B-3A9EBCB51689}"/>
    <cellStyle name="Moneda 6 3 4 2 2" xfId="2393" xr:uid="{A1D2155D-86BA-4C01-B757-E6F8D24CB5EB}"/>
    <cellStyle name="Moneda 6 3 4 2 2 2" xfId="5034" xr:uid="{B5F57E46-2323-4978-8D7A-537413A0D114}"/>
    <cellStyle name="Moneda 6 3 4 2 2 2 2" xfId="10314" xr:uid="{3978E119-2E4A-4BC9-8459-6AC567568A08}"/>
    <cellStyle name="Moneda 6 3 4 2 2 3" xfId="7674" xr:uid="{ABF76DF2-24BA-42D1-BABD-0AB8D224B568}"/>
    <cellStyle name="Moneda 6 3 4 2 3" xfId="3714" xr:uid="{F4AB533E-AADB-4E1E-AF71-EE43346E855F}"/>
    <cellStyle name="Moneda 6 3 4 2 3 2" xfId="8994" xr:uid="{6C710ABA-E6E3-42F5-8B95-B49FA667C3CC}"/>
    <cellStyle name="Moneda 6 3 4 2 4" xfId="6354" xr:uid="{CADA24F5-462A-4EC4-9D5D-01BBE698E1F3}"/>
    <cellStyle name="Moneda 6 3 4 3" xfId="1733" xr:uid="{3AD4AA10-736D-4559-B233-161427D80227}"/>
    <cellStyle name="Moneda 6 3 4 3 2" xfId="4374" xr:uid="{DC31F893-3A3B-4A14-96E8-EC29F5806C17}"/>
    <cellStyle name="Moneda 6 3 4 3 2 2" xfId="9654" xr:uid="{7ECA69A9-035E-4B3C-8006-011B1FBAE293}"/>
    <cellStyle name="Moneda 6 3 4 3 3" xfId="7014" xr:uid="{E30CEC83-1038-4D64-864F-0C2EA5587D0B}"/>
    <cellStyle name="Moneda 6 3 4 4" xfId="3054" xr:uid="{0C6B31BB-0E18-4132-8AEA-227EBB75C173}"/>
    <cellStyle name="Moneda 6 3 4 4 2" xfId="8334" xr:uid="{3D70AC65-4E27-4010-9F99-C182C4E2B61D}"/>
    <cellStyle name="Moneda 6 3 4 5" xfId="5694" xr:uid="{76EDDEEF-CA70-4D43-B748-DAEC7FA3C0C5}"/>
    <cellStyle name="Moneda 6 3 5" xfId="743" xr:uid="{877328BC-1826-4369-9A63-CD46FEBAF207}"/>
    <cellStyle name="Moneda 6 3 5 2" xfId="2064" xr:uid="{31C488CF-7966-40FA-ABE9-DA64833F9D22}"/>
    <cellStyle name="Moneda 6 3 5 2 2" xfId="4705" xr:uid="{983ED758-AA12-40DC-828B-AB1557302231}"/>
    <cellStyle name="Moneda 6 3 5 2 2 2" xfId="9985" xr:uid="{17AA8F06-9A38-4B81-8A82-D5914787C7F2}"/>
    <cellStyle name="Moneda 6 3 5 2 3" xfId="7345" xr:uid="{E88026B4-4BCB-4F12-91A5-4C7FDDA712BE}"/>
    <cellStyle name="Moneda 6 3 5 3" xfId="3385" xr:uid="{CFE28658-9825-4C4F-B679-921C08872852}"/>
    <cellStyle name="Moneda 6 3 5 3 2" xfId="8665" xr:uid="{48F4BCB1-4BAA-4DE0-B97E-FE674E06E871}"/>
    <cellStyle name="Moneda 6 3 5 4" xfId="6025" xr:uid="{423F88E0-0EB5-4286-BB86-873C06B9E128}"/>
    <cellStyle name="Moneda 6 3 6" xfId="1404" xr:uid="{A166D97C-1600-46E0-92C6-9533A1E17CD7}"/>
    <cellStyle name="Moneda 6 3 6 2" xfId="4045" xr:uid="{F8B96EE6-FBB3-49C9-B768-7CBF06B912C5}"/>
    <cellStyle name="Moneda 6 3 6 2 2" xfId="9325" xr:uid="{68E025B8-47D2-40CB-A0E3-A6F96595CCE5}"/>
    <cellStyle name="Moneda 6 3 6 3" xfId="6685" xr:uid="{2F728F4D-598F-48D9-9DAD-53562D9C29F6}"/>
    <cellStyle name="Moneda 6 3 7" xfId="2725" xr:uid="{19B2F20C-D268-45F7-BD92-EDA1D2ED1BCC}"/>
    <cellStyle name="Moneda 6 3 7 2" xfId="8005" xr:uid="{FDF8E7E3-5582-458C-A83D-FC51ED067D5E}"/>
    <cellStyle name="Moneda 6 3 8" xfId="5365" xr:uid="{C59904C3-3540-4A9E-BCC9-F35743A8B99F}"/>
    <cellStyle name="Moneda 6 4" xfId="141" xr:uid="{E87A0A46-02CB-493B-8996-5BD9EBF86E63}"/>
    <cellStyle name="Moneda 6 4 2" xfId="471" xr:uid="{5E82A070-6607-4A01-95EC-2E08852C1E8A}"/>
    <cellStyle name="Moneda 6 4 2 2" xfId="1131" xr:uid="{AC4910AE-DFAC-4E4B-9897-B0E7A2A9AAC7}"/>
    <cellStyle name="Moneda 6 4 2 2 2" xfId="2452" xr:uid="{5CA2936C-C1AD-4364-BB54-572B56D7D887}"/>
    <cellStyle name="Moneda 6 4 2 2 2 2" xfId="5093" xr:uid="{9F91998C-B47C-4188-83AD-462C40BD8439}"/>
    <cellStyle name="Moneda 6 4 2 2 2 2 2" xfId="10373" xr:uid="{FCD504CD-1F6C-4C72-A221-09047D3AF7C0}"/>
    <cellStyle name="Moneda 6 4 2 2 2 3" xfId="7733" xr:uid="{FA246573-DF4F-4269-91CE-4507C4E6735C}"/>
    <cellStyle name="Moneda 6 4 2 2 3" xfId="3773" xr:uid="{6D5B3B43-017A-4E7B-8EEC-3FEFF32C8BB0}"/>
    <cellStyle name="Moneda 6 4 2 2 3 2" xfId="9053" xr:uid="{02EDDE60-C56B-4D66-923E-5F094CE1CED7}"/>
    <cellStyle name="Moneda 6 4 2 2 4" xfId="6413" xr:uid="{1AD02604-7988-44A7-BAAE-2D13BEE2AEEA}"/>
    <cellStyle name="Moneda 6 4 2 3" xfId="1792" xr:uid="{3E208DC8-BBB6-443E-9A1A-C6DA4A7C8407}"/>
    <cellStyle name="Moneda 6 4 2 3 2" xfId="4433" xr:uid="{9B2441EE-AAB9-449A-BEA6-E2601C273C6C}"/>
    <cellStyle name="Moneda 6 4 2 3 2 2" xfId="9713" xr:uid="{AB756E97-59C2-4D06-BF40-ED9F0823E947}"/>
    <cellStyle name="Moneda 6 4 2 3 3" xfId="7073" xr:uid="{DD0CC7CD-9181-4336-91F8-1E3E2EDFD280}"/>
    <cellStyle name="Moneda 6 4 2 4" xfId="3113" xr:uid="{547AE717-C8FB-4E7B-B9D4-8DC43B7F2048}"/>
    <cellStyle name="Moneda 6 4 2 4 2" xfId="8393" xr:uid="{357C84AF-2ADD-46BB-9982-465E7D635DE2}"/>
    <cellStyle name="Moneda 6 4 2 5" xfId="5753" xr:uid="{B1CCE0FC-B512-42F0-9116-FB387BF8B4B6}"/>
    <cellStyle name="Moneda 6 4 3" xfId="802" xr:uid="{74B9406D-5A09-48BA-909C-B47A329C4914}"/>
    <cellStyle name="Moneda 6 4 3 2" xfId="2123" xr:uid="{4041ACD4-C8AF-4EC6-A1DF-410E772CCE1A}"/>
    <cellStyle name="Moneda 6 4 3 2 2" xfId="4764" xr:uid="{E46686F7-14A8-403F-9666-E64CD4E1D4DE}"/>
    <cellStyle name="Moneda 6 4 3 2 2 2" xfId="10044" xr:uid="{D9B412B9-B639-4820-8AAD-DA0232ECC5FD}"/>
    <cellStyle name="Moneda 6 4 3 2 3" xfId="7404" xr:uid="{9D3CF1C1-FD29-4F3F-97EC-803EA326CCE9}"/>
    <cellStyle name="Moneda 6 4 3 3" xfId="3444" xr:uid="{483B16A3-4E95-4F6F-B0AC-F20B62D380E3}"/>
    <cellStyle name="Moneda 6 4 3 3 2" xfId="8724" xr:uid="{22004E31-CE30-4560-BA82-8F759241EF8E}"/>
    <cellStyle name="Moneda 6 4 3 4" xfId="6084" xr:uid="{F5154C09-41D5-4019-B450-3FA07E93C564}"/>
    <cellStyle name="Moneda 6 4 4" xfId="1463" xr:uid="{7718A4A2-2001-472C-8BAE-FECFD0A44195}"/>
    <cellStyle name="Moneda 6 4 4 2" xfId="4104" xr:uid="{48FE8B33-8FAD-4C80-AAC2-E24A710ABF9A}"/>
    <cellStyle name="Moneda 6 4 4 2 2" xfId="9384" xr:uid="{05E3BBF3-60BD-4980-8E12-58ECC8826EAD}"/>
    <cellStyle name="Moneda 6 4 4 3" xfId="6744" xr:uid="{4EF66D71-9428-4B77-B321-ABDA20F99A97}"/>
    <cellStyle name="Moneda 6 4 5" xfId="2784" xr:uid="{7B26D114-2343-415A-AC00-993E5801F87B}"/>
    <cellStyle name="Moneda 6 4 5 2" xfId="8064" xr:uid="{82827E05-CA6C-42DF-8009-4CDC8E4C8097}"/>
    <cellStyle name="Moneda 6 4 6" xfId="5424" xr:uid="{3A631F79-B71A-47C1-9F43-361678F8BE9E}"/>
    <cellStyle name="Moneda 6 5" xfId="251" xr:uid="{4994AE09-57C3-4602-92D1-9A3FBB05E17D}"/>
    <cellStyle name="Moneda 6 5 2" xfId="581" xr:uid="{3CC65EF5-E521-483E-960A-BB99EE937280}"/>
    <cellStyle name="Moneda 6 5 2 2" xfId="1241" xr:uid="{53973C3C-E281-4817-BCA2-3D592443CF53}"/>
    <cellStyle name="Moneda 6 5 2 2 2" xfId="2562" xr:uid="{FD9F75FE-DD5A-4B22-BBC7-F6974BFFA15D}"/>
    <cellStyle name="Moneda 6 5 2 2 2 2" xfId="5203" xr:uid="{C0456489-4D02-42FA-8B5E-E376CD65F5D9}"/>
    <cellStyle name="Moneda 6 5 2 2 2 2 2" xfId="10483" xr:uid="{4931B9D8-D090-4D25-882B-4CBE695B8E30}"/>
    <cellStyle name="Moneda 6 5 2 2 2 3" xfId="7843" xr:uid="{372D19BC-C146-47E6-86B1-09BB7483F33E}"/>
    <cellStyle name="Moneda 6 5 2 2 3" xfId="3883" xr:uid="{B9D80AED-C3D2-4B47-A314-8D5500E66755}"/>
    <cellStyle name="Moneda 6 5 2 2 3 2" xfId="9163" xr:uid="{04561C91-60BC-457C-A652-AD8DD6F7C922}"/>
    <cellStyle name="Moneda 6 5 2 2 4" xfId="6523" xr:uid="{975A57DF-72C3-49E0-8FEC-32EB90991EB1}"/>
    <cellStyle name="Moneda 6 5 2 3" xfId="1902" xr:uid="{1101DFA6-FF75-4E7E-A775-CB103AE8EA23}"/>
    <cellStyle name="Moneda 6 5 2 3 2" xfId="4543" xr:uid="{79FF7281-10B5-4392-B083-1DD45FD79434}"/>
    <cellStyle name="Moneda 6 5 2 3 2 2" xfId="9823" xr:uid="{DDA3714C-0896-40BD-8F5F-7275D8BAA36D}"/>
    <cellStyle name="Moneda 6 5 2 3 3" xfId="7183" xr:uid="{3BD5FDA8-6F32-417F-8D86-9E5D63A84002}"/>
    <cellStyle name="Moneda 6 5 2 4" xfId="3223" xr:uid="{566A1EA8-FCAC-4934-9A07-265D02D1FEC9}"/>
    <cellStyle name="Moneda 6 5 2 4 2" xfId="8503" xr:uid="{03566F2E-AE97-40E8-BBC9-658BEBCE20DD}"/>
    <cellStyle name="Moneda 6 5 2 5" xfId="5863" xr:uid="{A12FC31F-3A41-40D9-A59A-B74FE871A6E4}"/>
    <cellStyle name="Moneda 6 5 3" xfId="912" xr:uid="{81742312-313F-4ED4-A9E9-9817699A79CD}"/>
    <cellStyle name="Moneda 6 5 3 2" xfId="2233" xr:uid="{0F2F7FC8-DDC8-4967-81C7-9537CB2DFD8A}"/>
    <cellStyle name="Moneda 6 5 3 2 2" xfId="4874" xr:uid="{A599D982-CBAD-45AE-BA5F-2E87CF999D51}"/>
    <cellStyle name="Moneda 6 5 3 2 2 2" xfId="10154" xr:uid="{A6396621-F072-4094-B2D6-7D0DF685ADB4}"/>
    <cellStyle name="Moneda 6 5 3 2 3" xfId="7514" xr:uid="{A05577CF-A494-4FC1-BC1C-96A22213FF25}"/>
    <cellStyle name="Moneda 6 5 3 3" xfId="3554" xr:uid="{0DF8CE89-232C-43B8-9A40-3F19F15ED9FD}"/>
    <cellStyle name="Moneda 6 5 3 3 2" xfId="8834" xr:uid="{6CEB6807-C8E5-4CCF-841A-B7562F3D3331}"/>
    <cellStyle name="Moneda 6 5 3 4" xfId="6194" xr:uid="{071D81C0-9570-4D3B-A998-5EAA54DA3804}"/>
    <cellStyle name="Moneda 6 5 4" xfId="1573" xr:uid="{990E0A1B-C85D-4436-AE9D-A3130114E4DE}"/>
    <cellStyle name="Moneda 6 5 4 2" xfId="4214" xr:uid="{4284AEB8-0533-4B82-BCAF-9FC4D3A32C47}"/>
    <cellStyle name="Moneda 6 5 4 2 2" xfId="9494" xr:uid="{1F670ADB-4D27-49B3-BBAD-E3510F75C468}"/>
    <cellStyle name="Moneda 6 5 4 3" xfId="6854" xr:uid="{BC847FD1-10E5-47BA-95FF-705F0F171D45}"/>
    <cellStyle name="Moneda 6 5 5" xfId="2894" xr:uid="{B1D71FA0-B257-4D7D-AF00-501D00DBAE70}"/>
    <cellStyle name="Moneda 6 5 5 2" xfId="8174" xr:uid="{1F1A2D21-09EF-4F18-97C9-F5E1207ECD31}"/>
    <cellStyle name="Moneda 6 5 6" xfId="5534" xr:uid="{1B3B2849-9969-4AC5-9A02-B7CC67E6828E}"/>
    <cellStyle name="Moneda 6 6" xfId="360" xr:uid="{57B690DE-6D58-4F72-9CDA-ED47C7AB291F}"/>
    <cellStyle name="Moneda 6 6 2" xfId="1021" xr:uid="{5A90151E-2DAD-45DD-9DC4-3E0E746DABE8}"/>
    <cellStyle name="Moneda 6 6 2 2" xfId="2342" xr:uid="{21F66482-E99D-44D1-960B-87F6AD54B673}"/>
    <cellStyle name="Moneda 6 6 2 2 2" xfId="4983" xr:uid="{999853E1-3A14-4FB8-AA9D-4252FF7C9413}"/>
    <cellStyle name="Moneda 6 6 2 2 2 2" xfId="10263" xr:uid="{B4A0139D-4E44-4EE8-9004-8BE40E6B142E}"/>
    <cellStyle name="Moneda 6 6 2 2 3" xfId="7623" xr:uid="{9CC52DD1-F545-4F41-B436-8127F30E589E}"/>
    <cellStyle name="Moneda 6 6 2 3" xfId="3663" xr:uid="{263BF132-256E-4DC8-B2A3-83388EA26C7C}"/>
    <cellStyle name="Moneda 6 6 2 3 2" xfId="8943" xr:uid="{1A768E42-9165-4DA7-B33C-4FEC76B8A5D5}"/>
    <cellStyle name="Moneda 6 6 2 4" xfId="6303" xr:uid="{5F90BCD5-B601-4B04-9736-7221541E3442}"/>
    <cellStyle name="Moneda 6 6 3" xfId="1682" xr:uid="{18314EDC-DCFE-4368-828E-BD82820C7583}"/>
    <cellStyle name="Moneda 6 6 3 2" xfId="4323" xr:uid="{D2EEED0D-1B1E-4165-A88A-818A4E26DDFE}"/>
    <cellStyle name="Moneda 6 6 3 2 2" xfId="9603" xr:uid="{274FE540-9770-4C8E-9019-157C9FB48325}"/>
    <cellStyle name="Moneda 6 6 3 3" xfId="6963" xr:uid="{5313AD56-633B-465D-B881-052CFBE1E4AF}"/>
    <cellStyle name="Moneda 6 6 4" xfId="3003" xr:uid="{D132D12E-E1C4-4BDB-99CD-C6400BD5E9F5}"/>
    <cellStyle name="Moneda 6 6 4 2" xfId="8283" xr:uid="{F50B398C-80CD-4421-9BAF-C87050AB338B}"/>
    <cellStyle name="Moneda 6 6 5" xfId="5643" xr:uid="{421B7B35-FFCB-412F-9072-FBC933B2C809}"/>
    <cellStyle name="Moneda 6 7" xfId="692" xr:uid="{20849B6B-9697-48C0-9484-CBBC0B9F2839}"/>
    <cellStyle name="Moneda 6 7 2" xfId="2013" xr:uid="{674B7CD5-CB15-4531-82F1-214546E253A0}"/>
    <cellStyle name="Moneda 6 7 2 2" xfId="4654" xr:uid="{A71EB56A-843E-43C7-A211-F3F27B031AB5}"/>
    <cellStyle name="Moneda 6 7 2 2 2" xfId="9934" xr:uid="{1FC8BD49-AB39-4C81-8B53-1C6E7CC2EA4D}"/>
    <cellStyle name="Moneda 6 7 2 3" xfId="7294" xr:uid="{6206EF45-0BA6-4D22-9D2D-1EA4D8CFC43E}"/>
    <cellStyle name="Moneda 6 7 3" xfId="3334" xr:uid="{39B31B92-5029-4919-A8A7-DA8FFE11C498}"/>
    <cellStyle name="Moneda 6 7 3 2" xfId="8614" xr:uid="{7218DE0E-44BC-4FCF-BF25-65C782D94E1C}"/>
    <cellStyle name="Moneda 6 7 4" xfId="5974" xr:uid="{AB8BFC1E-E373-4066-90E0-EC684B439D86}"/>
    <cellStyle name="Moneda 6 8" xfId="1353" xr:uid="{3C74E7A4-02DD-4E15-B35B-981C6074917D}"/>
    <cellStyle name="Moneda 6 8 2" xfId="3994" xr:uid="{380D146F-24EE-4D71-897E-C173C9D8C788}"/>
    <cellStyle name="Moneda 6 8 2 2" xfId="9274" xr:uid="{888A4E17-27FD-4CA9-BBEB-559680B1EE2C}"/>
    <cellStyle name="Moneda 6 8 3" xfId="6634" xr:uid="{DBFA842C-3151-4644-A262-5995A7E6C33E}"/>
    <cellStyle name="Moneda 6 9" xfId="2674" xr:uid="{A0A4BC96-79B1-483B-BCCE-FAF5EC18BF25}"/>
    <cellStyle name="Moneda 6 9 2" xfId="7954" xr:uid="{B1C27959-A660-484D-A798-BB104030BF8D}"/>
    <cellStyle name="Moneda 7" xfId="30" xr:uid="{9E9B842C-B2B1-48EB-9A75-1EE0030D3946}"/>
    <cellStyle name="Moneda 7 10" xfId="5315" xr:uid="{843AC317-22B0-4AA9-A2A1-5EC8E0945EA0}"/>
    <cellStyle name="Moneda 7 2" xfId="54" xr:uid="{03D7F0DE-886A-4A8A-A85C-0D00065E69C5}"/>
    <cellStyle name="Moneda 7 2 2" xfId="105" xr:uid="{310B2369-DAD1-4A2E-A10F-21BDE542F70C}"/>
    <cellStyle name="Moneda 7 2 2 2" xfId="217" xr:uid="{6DD7AA48-718E-4B1E-9C49-A187BCA30964}"/>
    <cellStyle name="Moneda 7 2 2 2 2" xfId="547" xr:uid="{BFF0D2E3-55DE-442F-9FFC-E3B3FFD8C4CC}"/>
    <cellStyle name="Moneda 7 2 2 2 2 2" xfId="1207" xr:uid="{F83ED84C-6298-4033-AB8D-CC07EA6B46A7}"/>
    <cellStyle name="Moneda 7 2 2 2 2 2 2" xfId="2528" xr:uid="{C2D36674-004F-4D93-A30A-EFDF3D177F8D}"/>
    <cellStyle name="Moneda 7 2 2 2 2 2 2 2" xfId="5169" xr:uid="{205AC26B-6103-4D83-A3E7-00E1BE8FF7FE}"/>
    <cellStyle name="Moneda 7 2 2 2 2 2 2 2 2" xfId="10449" xr:uid="{043F7E39-12F5-4357-BCA0-CAA30A384E8D}"/>
    <cellStyle name="Moneda 7 2 2 2 2 2 2 3" xfId="7809" xr:uid="{7DA9C5F2-188C-4036-B2ED-792073CF5675}"/>
    <cellStyle name="Moneda 7 2 2 2 2 2 3" xfId="3849" xr:uid="{F0943AED-4804-4304-8EC6-3C1C87665E07}"/>
    <cellStyle name="Moneda 7 2 2 2 2 2 3 2" xfId="9129" xr:uid="{8939FD36-7C10-4DCB-BFD8-D47412C24B6A}"/>
    <cellStyle name="Moneda 7 2 2 2 2 2 4" xfId="6489" xr:uid="{F6E998DC-4342-4B7A-8E54-49B46134350D}"/>
    <cellStyle name="Moneda 7 2 2 2 2 3" xfId="1868" xr:uid="{79C204A9-920D-487C-A645-ADAEF744473A}"/>
    <cellStyle name="Moneda 7 2 2 2 2 3 2" xfId="4509" xr:uid="{255D10EF-8E67-49B9-955A-673701D6B283}"/>
    <cellStyle name="Moneda 7 2 2 2 2 3 2 2" xfId="9789" xr:uid="{25F0DDD0-7378-4B64-860E-A601789453CC}"/>
    <cellStyle name="Moneda 7 2 2 2 2 3 3" xfId="7149" xr:uid="{10E1FEC8-C64C-42FE-89F5-7592E4356A60}"/>
    <cellStyle name="Moneda 7 2 2 2 2 4" xfId="3189" xr:uid="{71401FC3-2EB8-4572-B207-2D0C82245288}"/>
    <cellStyle name="Moneda 7 2 2 2 2 4 2" xfId="8469" xr:uid="{715F82D5-98C5-4E0F-A801-116B3EC76F67}"/>
    <cellStyle name="Moneda 7 2 2 2 2 5" xfId="5829" xr:uid="{3E1B1BEF-2F02-43F7-BF3F-18D995A22E0A}"/>
    <cellStyle name="Moneda 7 2 2 2 3" xfId="878" xr:uid="{CB4B159C-28E3-42B0-9FFB-CFC0F7F0AE20}"/>
    <cellStyle name="Moneda 7 2 2 2 3 2" xfId="2199" xr:uid="{99AAF35F-A88C-4949-8ACA-BCCD77A712D4}"/>
    <cellStyle name="Moneda 7 2 2 2 3 2 2" xfId="4840" xr:uid="{79854C85-9525-4779-B6B8-F0DEA1A46E21}"/>
    <cellStyle name="Moneda 7 2 2 2 3 2 2 2" xfId="10120" xr:uid="{E5B474F5-2D1F-4F41-BC3B-E0401F6CAE7E}"/>
    <cellStyle name="Moneda 7 2 2 2 3 2 3" xfId="7480" xr:uid="{D9DFF95E-4899-4FBA-A765-20CFF21E11DE}"/>
    <cellStyle name="Moneda 7 2 2 2 3 3" xfId="3520" xr:uid="{26F91015-65C1-43C0-BA2A-496354DF0B9C}"/>
    <cellStyle name="Moneda 7 2 2 2 3 3 2" xfId="8800" xr:uid="{EF8BEDBA-051E-4799-AB21-F4B175C1F0E7}"/>
    <cellStyle name="Moneda 7 2 2 2 3 4" xfId="6160" xr:uid="{56289377-B16B-4AF1-B6F3-87B214575EDA}"/>
    <cellStyle name="Moneda 7 2 2 2 4" xfId="1539" xr:uid="{2BA47724-8816-4B58-97F0-4A5BE3B2FD45}"/>
    <cellStyle name="Moneda 7 2 2 2 4 2" xfId="4180" xr:uid="{24A85D9B-E7F0-4624-A484-B438A15E2DEB}"/>
    <cellStyle name="Moneda 7 2 2 2 4 2 2" xfId="9460" xr:uid="{4EC0E660-1B63-4A0C-9006-49DB02BFF87F}"/>
    <cellStyle name="Moneda 7 2 2 2 4 3" xfId="6820" xr:uid="{FCF57FCA-4737-488F-BCC8-38CE85333EA6}"/>
    <cellStyle name="Moneda 7 2 2 2 5" xfId="2860" xr:uid="{59EF645A-8269-42F7-8054-0C7A25F43DB8}"/>
    <cellStyle name="Moneda 7 2 2 2 5 2" xfId="8140" xr:uid="{E0C1BA1C-BE41-4693-9C66-F1C3DBFBD4EA}"/>
    <cellStyle name="Moneda 7 2 2 2 6" xfId="5500" xr:uid="{8A71FEFB-EC83-4C0F-8399-21717C0DCD1D}"/>
    <cellStyle name="Moneda 7 2 2 3" xfId="327" xr:uid="{30225F2B-8706-4490-81C5-64DE596495FD}"/>
    <cellStyle name="Moneda 7 2 2 3 2" xfId="657" xr:uid="{1ACB693C-2960-4283-B63D-CBEF2FE56FE0}"/>
    <cellStyle name="Moneda 7 2 2 3 2 2" xfId="1317" xr:uid="{1206B554-5833-4897-BD45-496CD3C32618}"/>
    <cellStyle name="Moneda 7 2 2 3 2 2 2" xfId="2638" xr:uid="{807A591A-FCF5-4818-95CE-F25F9FC7399E}"/>
    <cellStyle name="Moneda 7 2 2 3 2 2 2 2" xfId="5279" xr:uid="{ABB073A6-5AF5-4C36-A561-A8210D0FD1A7}"/>
    <cellStyle name="Moneda 7 2 2 3 2 2 2 2 2" xfId="10559" xr:uid="{3A27B861-1069-4D7C-BEB3-54C2F2DEC034}"/>
    <cellStyle name="Moneda 7 2 2 3 2 2 2 3" xfId="7919" xr:uid="{17D80C5D-DEB5-4DD4-8402-D13E2054558A}"/>
    <cellStyle name="Moneda 7 2 2 3 2 2 3" xfId="3959" xr:uid="{E6977889-456E-4060-BC29-B4F56BE9A21A}"/>
    <cellStyle name="Moneda 7 2 2 3 2 2 3 2" xfId="9239" xr:uid="{87AC03C0-F7E5-43D0-AAAE-1E9082794116}"/>
    <cellStyle name="Moneda 7 2 2 3 2 2 4" xfId="6599" xr:uid="{5DC8C83E-022A-4327-B1BA-C6DD9C157450}"/>
    <cellStyle name="Moneda 7 2 2 3 2 3" xfId="1978" xr:uid="{EBE944E0-6CA8-4231-9E6A-67E540723197}"/>
    <cellStyle name="Moneda 7 2 2 3 2 3 2" xfId="4619" xr:uid="{0E3E79F6-3B3C-4DDC-9664-CA6780FFDF60}"/>
    <cellStyle name="Moneda 7 2 2 3 2 3 2 2" xfId="9899" xr:uid="{5F6AFCEE-0EFC-457E-BCD3-064F7D739955}"/>
    <cellStyle name="Moneda 7 2 2 3 2 3 3" xfId="7259" xr:uid="{14058F45-3233-44A2-A087-19A712734497}"/>
    <cellStyle name="Moneda 7 2 2 3 2 4" xfId="3299" xr:uid="{6118107C-6A2B-4993-82EF-8D4515264397}"/>
    <cellStyle name="Moneda 7 2 2 3 2 4 2" xfId="8579" xr:uid="{8D85E0BE-07CE-45A3-9737-E4F4C7556BBC}"/>
    <cellStyle name="Moneda 7 2 2 3 2 5" xfId="5939" xr:uid="{E08E2B9B-40F0-4C61-B253-8A9DE87C1235}"/>
    <cellStyle name="Moneda 7 2 2 3 3" xfId="988" xr:uid="{D2CD7B95-D6EF-4D22-A1CF-FC7C3CFDFF37}"/>
    <cellStyle name="Moneda 7 2 2 3 3 2" xfId="2309" xr:uid="{1360E23E-76E4-45D4-B9CC-F4E9F447522F}"/>
    <cellStyle name="Moneda 7 2 2 3 3 2 2" xfId="4950" xr:uid="{70736AD2-D208-4EC7-AF25-8BDCCC3F95F4}"/>
    <cellStyle name="Moneda 7 2 2 3 3 2 2 2" xfId="10230" xr:uid="{6F26B1F8-3836-4E4D-9174-B1462C0A11B1}"/>
    <cellStyle name="Moneda 7 2 2 3 3 2 3" xfId="7590" xr:uid="{757A32C8-14EA-4CE4-98CB-F56E4D9069FA}"/>
    <cellStyle name="Moneda 7 2 2 3 3 3" xfId="3630" xr:uid="{DE79BA81-A44C-4648-80E6-A792FD314527}"/>
    <cellStyle name="Moneda 7 2 2 3 3 3 2" xfId="8910" xr:uid="{0D3A9F4B-BAC9-4ADB-915C-15298A11E0E8}"/>
    <cellStyle name="Moneda 7 2 2 3 3 4" xfId="6270" xr:uid="{9A22663A-389F-40AB-A7E1-1D4DCF966E56}"/>
    <cellStyle name="Moneda 7 2 2 3 4" xfId="1649" xr:uid="{FB2E66CB-0787-4316-B0A6-EE1053112D46}"/>
    <cellStyle name="Moneda 7 2 2 3 4 2" xfId="4290" xr:uid="{118026AF-C009-4581-9784-EAE047F30870}"/>
    <cellStyle name="Moneda 7 2 2 3 4 2 2" xfId="9570" xr:uid="{9BD2ADBA-B777-4AB2-A66E-8B56C74458F6}"/>
    <cellStyle name="Moneda 7 2 2 3 4 3" xfId="6930" xr:uid="{BA5D75A0-001D-4C75-A9CA-332966AD7C54}"/>
    <cellStyle name="Moneda 7 2 2 3 5" xfId="2970" xr:uid="{4D1351AF-FA8E-4BA0-82B4-32CE53AEE9D5}"/>
    <cellStyle name="Moneda 7 2 2 3 5 2" xfId="8250" xr:uid="{CCFF7AA4-106B-4D47-B4DF-146A0C8D815D}"/>
    <cellStyle name="Moneda 7 2 2 3 6" xfId="5610" xr:uid="{6276D87E-36B0-420B-B8B6-8B9DD26685F3}"/>
    <cellStyle name="Moneda 7 2 2 4" xfId="436" xr:uid="{DCD4B92E-E657-4664-8423-27EE83A3B06A}"/>
    <cellStyle name="Moneda 7 2 2 4 2" xfId="1097" xr:uid="{F125C3FF-7208-4556-8645-A5D9A9DE834A}"/>
    <cellStyle name="Moneda 7 2 2 4 2 2" xfId="2418" xr:uid="{059694DA-EA78-4F9B-8F6C-5231482FD7A0}"/>
    <cellStyle name="Moneda 7 2 2 4 2 2 2" xfId="5059" xr:uid="{875D8AB4-841D-42D8-9F21-151D6C3A1693}"/>
    <cellStyle name="Moneda 7 2 2 4 2 2 2 2" xfId="10339" xr:uid="{E9081ABB-7A10-4B3F-B049-A951B13E12B2}"/>
    <cellStyle name="Moneda 7 2 2 4 2 2 3" xfId="7699" xr:uid="{493F9B66-10E7-4F5D-ACA5-B7CEC37E7FF1}"/>
    <cellStyle name="Moneda 7 2 2 4 2 3" xfId="3739" xr:uid="{EBB3DB66-A591-4367-AEF4-27BFFC4CAE28}"/>
    <cellStyle name="Moneda 7 2 2 4 2 3 2" xfId="9019" xr:uid="{88B75CB8-4854-4FAD-A234-C92EAF429F55}"/>
    <cellStyle name="Moneda 7 2 2 4 2 4" xfId="6379" xr:uid="{1E37F2DF-9E5B-4BBD-9880-069D0BED1F53}"/>
    <cellStyle name="Moneda 7 2 2 4 3" xfId="1758" xr:uid="{8F21C1C8-8A57-4C2E-A477-E2914EB843D5}"/>
    <cellStyle name="Moneda 7 2 2 4 3 2" xfId="4399" xr:uid="{D530BEDF-82E6-485A-B20B-BD84B3DD0590}"/>
    <cellStyle name="Moneda 7 2 2 4 3 2 2" xfId="9679" xr:uid="{1D68C48F-DF29-410C-97E6-979704A4ABE2}"/>
    <cellStyle name="Moneda 7 2 2 4 3 3" xfId="7039" xr:uid="{8A28A9BD-0ABD-4DFA-BB87-9AA74D251638}"/>
    <cellStyle name="Moneda 7 2 2 4 4" xfId="3079" xr:uid="{91C77E37-A467-46DD-9E1A-9A4D73FAA77F}"/>
    <cellStyle name="Moneda 7 2 2 4 4 2" xfId="8359" xr:uid="{15B2432B-76C1-4E5A-A1E6-1C296E216681}"/>
    <cellStyle name="Moneda 7 2 2 4 5" xfId="5719" xr:uid="{4A02A760-9EE8-4117-90EA-A0EB5EFCB7BB}"/>
    <cellStyle name="Moneda 7 2 2 5" xfId="768" xr:uid="{873069B7-672A-4493-BA7F-9B7CB0D48D2B}"/>
    <cellStyle name="Moneda 7 2 2 5 2" xfId="2089" xr:uid="{47D113DC-377F-4CE0-9852-8E01B739E49E}"/>
    <cellStyle name="Moneda 7 2 2 5 2 2" xfId="4730" xr:uid="{097D7691-C4E9-46B7-B95F-A27C5CF5D4E2}"/>
    <cellStyle name="Moneda 7 2 2 5 2 2 2" xfId="10010" xr:uid="{23857B9F-0BF8-476D-8871-1D0DA1C0AB2D}"/>
    <cellStyle name="Moneda 7 2 2 5 2 3" xfId="7370" xr:uid="{5DEBC38E-7876-4B83-BB73-B1EEC95CD6FD}"/>
    <cellStyle name="Moneda 7 2 2 5 3" xfId="3410" xr:uid="{D1111FB3-72D9-4C87-82A3-E03A302EE836}"/>
    <cellStyle name="Moneda 7 2 2 5 3 2" xfId="8690" xr:uid="{6DE9A363-4722-4EDB-8292-D770B0ED9A1B}"/>
    <cellStyle name="Moneda 7 2 2 5 4" xfId="6050" xr:uid="{37D18386-A07E-4269-A2A4-590EA245A266}"/>
    <cellStyle name="Moneda 7 2 2 6" xfId="1429" xr:uid="{6817211B-366B-4E0F-805E-600D90D2B5DA}"/>
    <cellStyle name="Moneda 7 2 2 6 2" xfId="4070" xr:uid="{54381816-5000-4C7E-B9C3-4C0C512A91F1}"/>
    <cellStyle name="Moneda 7 2 2 6 2 2" xfId="9350" xr:uid="{44C33E37-2AD1-4542-B70E-38B2A279A9B0}"/>
    <cellStyle name="Moneda 7 2 2 6 3" xfId="6710" xr:uid="{4F773C1C-86F2-4D36-82EC-76A50EE1026B}"/>
    <cellStyle name="Moneda 7 2 2 7" xfId="2750" xr:uid="{8DFA4265-82F3-4F99-A8DE-43B3B3D40560}"/>
    <cellStyle name="Moneda 7 2 2 7 2" xfId="8030" xr:uid="{585D37DC-75DC-42C0-9981-F3735F50D0B8}"/>
    <cellStyle name="Moneda 7 2 2 8" xfId="5390" xr:uid="{C2011D4D-88CB-4D80-9401-8FF3E85FF488}"/>
    <cellStyle name="Moneda 7 2 3" xfId="166" xr:uid="{D3ED055F-6764-470E-97B9-B03531ECA7CE}"/>
    <cellStyle name="Moneda 7 2 3 2" xfId="496" xr:uid="{2DDA487F-1A4D-4C9E-8D95-D9A76B8E262A}"/>
    <cellStyle name="Moneda 7 2 3 2 2" xfId="1156" xr:uid="{372E1554-7ACC-4727-B883-16CEBF04DF39}"/>
    <cellStyle name="Moneda 7 2 3 2 2 2" xfId="2477" xr:uid="{C3E469ED-4796-47A4-85E2-DAA34BEC3EF9}"/>
    <cellStyle name="Moneda 7 2 3 2 2 2 2" xfId="5118" xr:uid="{579B4E9A-1812-4CA2-AACB-70FECAB521AF}"/>
    <cellStyle name="Moneda 7 2 3 2 2 2 2 2" xfId="10398" xr:uid="{739D5C5E-9BC6-4878-9396-81B21B5F0631}"/>
    <cellStyle name="Moneda 7 2 3 2 2 2 3" xfId="7758" xr:uid="{D4409AC1-21E5-40F1-B23D-0C3F3E4A8029}"/>
    <cellStyle name="Moneda 7 2 3 2 2 3" xfId="3798" xr:uid="{69B36389-7452-4A38-9E19-B87E7F52FA20}"/>
    <cellStyle name="Moneda 7 2 3 2 2 3 2" xfId="9078" xr:uid="{9DF5018D-C5FB-4968-A05F-867C60DFF59D}"/>
    <cellStyle name="Moneda 7 2 3 2 2 4" xfId="6438" xr:uid="{E274982B-AA3D-4B6A-BACD-6D8475DE48BB}"/>
    <cellStyle name="Moneda 7 2 3 2 3" xfId="1817" xr:uid="{B7385BCE-8CE5-4CEB-8CEB-86075E205B1D}"/>
    <cellStyle name="Moneda 7 2 3 2 3 2" xfId="4458" xr:uid="{ED3128DF-D12C-4079-97A7-B1E2F29489D3}"/>
    <cellStyle name="Moneda 7 2 3 2 3 2 2" xfId="9738" xr:uid="{5B421B52-B270-47D2-AAC2-F19C36DD9123}"/>
    <cellStyle name="Moneda 7 2 3 2 3 3" xfId="7098" xr:uid="{1BD737B2-267A-44CC-8D63-160A8E01DE40}"/>
    <cellStyle name="Moneda 7 2 3 2 4" xfId="3138" xr:uid="{516916B8-60A4-4769-AD25-94848586CEF7}"/>
    <cellStyle name="Moneda 7 2 3 2 4 2" xfId="8418" xr:uid="{57E42B0D-DCCB-446B-885B-63B536FF1AAC}"/>
    <cellStyle name="Moneda 7 2 3 2 5" xfId="5778" xr:uid="{2B09498E-DE95-4156-B33E-385984295F9F}"/>
    <cellStyle name="Moneda 7 2 3 3" xfId="827" xr:uid="{1EB4116A-B439-4570-BB39-7583C48A1855}"/>
    <cellStyle name="Moneda 7 2 3 3 2" xfId="2148" xr:uid="{B19F6D98-AA55-4FD2-BC37-EAAA0722C418}"/>
    <cellStyle name="Moneda 7 2 3 3 2 2" xfId="4789" xr:uid="{783232CB-E72C-423C-97E3-E596C545657B}"/>
    <cellStyle name="Moneda 7 2 3 3 2 2 2" xfId="10069" xr:uid="{92FFE8EE-E9F0-414E-9E7E-E739847BFA28}"/>
    <cellStyle name="Moneda 7 2 3 3 2 3" xfId="7429" xr:uid="{3709896F-9161-41C4-AFFD-07CFF20A89B1}"/>
    <cellStyle name="Moneda 7 2 3 3 3" xfId="3469" xr:uid="{DD7BF966-E858-4A9C-80EE-4586A9CFB246}"/>
    <cellStyle name="Moneda 7 2 3 3 3 2" xfId="8749" xr:uid="{B23D6733-C076-4A0A-8853-9A2471E5CA86}"/>
    <cellStyle name="Moneda 7 2 3 3 4" xfId="6109" xr:uid="{9959A014-6992-4EAA-91E3-7D8083500B40}"/>
    <cellStyle name="Moneda 7 2 3 4" xfId="1488" xr:uid="{713273B5-1DC1-499A-B6C6-C529BB7F1B6B}"/>
    <cellStyle name="Moneda 7 2 3 4 2" xfId="4129" xr:uid="{13190338-C15E-4303-A326-DEF97587DD8D}"/>
    <cellStyle name="Moneda 7 2 3 4 2 2" xfId="9409" xr:uid="{8DD4195E-AF53-45FF-9117-EC7A5CB89391}"/>
    <cellStyle name="Moneda 7 2 3 4 3" xfId="6769" xr:uid="{AB70ADF0-B292-4455-9B61-FF078621435B}"/>
    <cellStyle name="Moneda 7 2 3 5" xfId="2809" xr:uid="{F8DDFC5B-EB6B-4033-A340-3D6CB0A89E8F}"/>
    <cellStyle name="Moneda 7 2 3 5 2" xfId="8089" xr:uid="{9E54BD40-3851-49FF-A844-BE6D5D4E5DE1}"/>
    <cellStyle name="Moneda 7 2 3 6" xfId="5449" xr:uid="{47A53673-A012-4949-AEA1-293983B22A98}"/>
    <cellStyle name="Moneda 7 2 4" xfId="276" xr:uid="{5DCC5285-FE15-4AED-B86A-19FE64689C02}"/>
    <cellStyle name="Moneda 7 2 4 2" xfId="606" xr:uid="{33BB98F3-FC16-4F6D-B31D-A54ADA9844F6}"/>
    <cellStyle name="Moneda 7 2 4 2 2" xfId="1266" xr:uid="{80F7B10B-553B-49A8-90E2-995EA078C7D5}"/>
    <cellStyle name="Moneda 7 2 4 2 2 2" xfId="2587" xr:uid="{931BF5E6-AAC7-4075-90E8-93D02FC2A14D}"/>
    <cellStyle name="Moneda 7 2 4 2 2 2 2" xfId="5228" xr:uid="{575AD373-9627-4AC3-A196-2BCAFFDD6577}"/>
    <cellStyle name="Moneda 7 2 4 2 2 2 2 2" xfId="10508" xr:uid="{67214639-DB0D-45CC-8FF9-0DBADE1C6D6A}"/>
    <cellStyle name="Moneda 7 2 4 2 2 2 3" xfId="7868" xr:uid="{03147490-D667-4C45-916B-A4C195CBEAE3}"/>
    <cellStyle name="Moneda 7 2 4 2 2 3" xfId="3908" xr:uid="{3E50083F-5DC0-4E51-8A48-E47B2A48F678}"/>
    <cellStyle name="Moneda 7 2 4 2 2 3 2" xfId="9188" xr:uid="{98980576-CB95-481C-9944-077698A3E241}"/>
    <cellStyle name="Moneda 7 2 4 2 2 4" xfId="6548" xr:uid="{2A72B5B1-2D78-4E98-999C-2C5508398C7D}"/>
    <cellStyle name="Moneda 7 2 4 2 3" xfId="1927" xr:uid="{DEBEB0F8-3A02-4A4F-90AA-90FCCCA53661}"/>
    <cellStyle name="Moneda 7 2 4 2 3 2" xfId="4568" xr:uid="{0A903D68-CCC2-4A19-BC65-0297F8ADEF94}"/>
    <cellStyle name="Moneda 7 2 4 2 3 2 2" xfId="9848" xr:uid="{3CCE74EF-FEC7-4F70-BAD9-BF1FE9FCC6E4}"/>
    <cellStyle name="Moneda 7 2 4 2 3 3" xfId="7208" xr:uid="{135DEE92-D394-46B5-9C21-1BB1708DF92E}"/>
    <cellStyle name="Moneda 7 2 4 2 4" xfId="3248" xr:uid="{04616D88-5485-4B2E-92B7-09D8F4EE8D71}"/>
    <cellStyle name="Moneda 7 2 4 2 4 2" xfId="8528" xr:uid="{AC6B888B-CEEB-484E-BAF3-02E837BEC622}"/>
    <cellStyle name="Moneda 7 2 4 2 5" xfId="5888" xr:uid="{E8DBED9D-5641-43AC-AB25-CF7216C276B3}"/>
    <cellStyle name="Moneda 7 2 4 3" xfId="937" xr:uid="{787468DB-1AE3-4D7D-9060-E71338B73857}"/>
    <cellStyle name="Moneda 7 2 4 3 2" xfId="2258" xr:uid="{90AB8EF4-76AF-4BD5-BF16-07830C53D9BD}"/>
    <cellStyle name="Moneda 7 2 4 3 2 2" xfId="4899" xr:uid="{D7AE2750-A917-4657-8E6F-3040CB3CFF45}"/>
    <cellStyle name="Moneda 7 2 4 3 2 2 2" xfId="10179" xr:uid="{7ED0F11B-B88A-4AC9-AF6C-5E21BC5187AA}"/>
    <cellStyle name="Moneda 7 2 4 3 2 3" xfId="7539" xr:uid="{67850E6C-03A0-4AAB-A42D-E59CB349F06D}"/>
    <cellStyle name="Moneda 7 2 4 3 3" xfId="3579" xr:uid="{4E5F3C68-036E-45FE-8CF2-C200A871300C}"/>
    <cellStyle name="Moneda 7 2 4 3 3 2" xfId="8859" xr:uid="{D00B67C0-50B3-4FF6-A1E1-77AF4655716C}"/>
    <cellStyle name="Moneda 7 2 4 3 4" xfId="6219" xr:uid="{B57AAF40-9F19-483D-8B04-CFC82AACF141}"/>
    <cellStyle name="Moneda 7 2 4 4" xfId="1598" xr:uid="{91CCA964-67F1-4C49-9672-658634BFC0E1}"/>
    <cellStyle name="Moneda 7 2 4 4 2" xfId="4239" xr:uid="{ABA26FC7-63BB-478B-805C-E0DF55A124FA}"/>
    <cellStyle name="Moneda 7 2 4 4 2 2" xfId="9519" xr:uid="{61BD2A65-DDCC-4FA0-9B12-280C4986D472}"/>
    <cellStyle name="Moneda 7 2 4 4 3" xfId="6879" xr:uid="{9ED081B7-9B2C-401E-890D-4CE3270D0111}"/>
    <cellStyle name="Moneda 7 2 4 5" xfId="2919" xr:uid="{3F889429-21AB-4F27-A4B2-C32C93981D75}"/>
    <cellStyle name="Moneda 7 2 4 5 2" xfId="8199" xr:uid="{C66FE08E-8A34-412D-B3ED-473232108C5D}"/>
    <cellStyle name="Moneda 7 2 4 6" xfId="5559" xr:uid="{06997CF7-867A-47CD-886F-DC4BBC191550}"/>
    <cellStyle name="Moneda 7 2 5" xfId="385" xr:uid="{A7F1CB04-38C4-44DF-992B-0F0F5696E702}"/>
    <cellStyle name="Moneda 7 2 5 2" xfId="1046" xr:uid="{E63991ED-8E5A-421F-ABA1-B7894F169044}"/>
    <cellStyle name="Moneda 7 2 5 2 2" xfId="2367" xr:uid="{B9AEE8C6-EDF2-41AF-B96F-7017C30A2ABF}"/>
    <cellStyle name="Moneda 7 2 5 2 2 2" xfId="5008" xr:uid="{77BEA5ED-22F5-471C-9BF2-6CDB796B4CCA}"/>
    <cellStyle name="Moneda 7 2 5 2 2 2 2" xfId="10288" xr:uid="{AE97F6A5-765E-4DCB-9531-9A127ADD897A}"/>
    <cellStyle name="Moneda 7 2 5 2 2 3" xfId="7648" xr:uid="{7BE149F4-456A-4773-A85D-C1956BA01112}"/>
    <cellStyle name="Moneda 7 2 5 2 3" xfId="3688" xr:uid="{B1E4E4DC-1368-412E-A72F-0DE5D8EA7BC1}"/>
    <cellStyle name="Moneda 7 2 5 2 3 2" xfId="8968" xr:uid="{681509DF-DE23-445B-8F44-0E4B182C716B}"/>
    <cellStyle name="Moneda 7 2 5 2 4" xfId="6328" xr:uid="{EBF87A40-1046-4C98-9FEC-ACEA2388FA6C}"/>
    <cellStyle name="Moneda 7 2 5 3" xfId="1707" xr:uid="{9F85DCCF-4CA8-4051-BAC8-957DEEEB2AD0}"/>
    <cellStyle name="Moneda 7 2 5 3 2" xfId="4348" xr:uid="{74F3AFAF-6A93-4C7E-802B-6A553AD154FD}"/>
    <cellStyle name="Moneda 7 2 5 3 2 2" xfId="9628" xr:uid="{2E483F12-1998-41C2-B235-604CA1CCAB80}"/>
    <cellStyle name="Moneda 7 2 5 3 3" xfId="6988" xr:uid="{947A02E2-DA21-4C03-A877-8213AD540E38}"/>
    <cellStyle name="Moneda 7 2 5 4" xfId="3028" xr:uid="{3D4B82BC-1C0F-456D-AC11-36E048FF8742}"/>
    <cellStyle name="Moneda 7 2 5 4 2" xfId="8308" xr:uid="{7DB44EA5-6013-4689-8E5D-A62F510FBD5E}"/>
    <cellStyle name="Moneda 7 2 5 5" xfId="5668" xr:uid="{AF85E459-9317-4C94-95C5-E93B4DEFA254}"/>
    <cellStyle name="Moneda 7 2 6" xfId="717" xr:uid="{C437EB36-3687-4F34-9877-836DBC6FD2C2}"/>
    <cellStyle name="Moneda 7 2 6 2" xfId="2038" xr:uid="{87473F01-1893-43BD-8B0F-8A198061324B}"/>
    <cellStyle name="Moneda 7 2 6 2 2" xfId="4679" xr:uid="{C0CA2DC3-EAF3-4EFD-B0E5-B466AC5BEBD2}"/>
    <cellStyle name="Moneda 7 2 6 2 2 2" xfId="9959" xr:uid="{586DBBBC-DA28-4ECD-AE7D-C4A55530A46B}"/>
    <cellStyle name="Moneda 7 2 6 2 3" xfId="7319" xr:uid="{4C0DC6EB-5DCF-433F-8773-87E9573129C4}"/>
    <cellStyle name="Moneda 7 2 6 3" xfId="3359" xr:uid="{1259C97D-EE2A-4986-8BC0-B328163BB5A0}"/>
    <cellStyle name="Moneda 7 2 6 3 2" xfId="8639" xr:uid="{D5FA7825-1AC2-4524-A2FB-247CD4147FE6}"/>
    <cellStyle name="Moneda 7 2 6 4" xfId="5999" xr:uid="{A8AFABAC-5988-4D5D-ACC0-A27C3BDADAFD}"/>
    <cellStyle name="Moneda 7 2 7" xfId="1378" xr:uid="{B8D08F34-75DE-4A8B-9A7E-F33CC0C7F599}"/>
    <cellStyle name="Moneda 7 2 7 2" xfId="4019" xr:uid="{1E9A9ED1-40BC-4301-9590-0E5E8C04434E}"/>
    <cellStyle name="Moneda 7 2 7 2 2" xfId="9299" xr:uid="{12FCDFB6-4C0D-4327-B40C-F6EDDCC04E0E}"/>
    <cellStyle name="Moneda 7 2 7 3" xfId="6659" xr:uid="{1199CB75-9BD4-4773-8C94-BEDF48AD42D4}"/>
    <cellStyle name="Moneda 7 2 8" xfId="2699" xr:uid="{30BF43C6-8438-4786-88F3-90DACA001A0A}"/>
    <cellStyle name="Moneda 7 2 8 2" xfId="7979" xr:uid="{A8318613-BCE2-4C04-85CE-EE8612D77956}"/>
    <cellStyle name="Moneda 7 2 9" xfId="5339" xr:uid="{592C06A9-CFC9-461A-9486-438242F7B5DA}"/>
    <cellStyle name="Moneda 7 3" xfId="81" xr:uid="{32BF4FAE-E217-4710-AF06-8E0FE20FCDAF}"/>
    <cellStyle name="Moneda 7 3 2" xfId="193" xr:uid="{7CBEF7A0-963C-481D-BB5C-D3A9C5B28D1B}"/>
    <cellStyle name="Moneda 7 3 2 2" xfId="523" xr:uid="{487BF413-5E95-44EC-AE0E-76DC04C5D8C9}"/>
    <cellStyle name="Moneda 7 3 2 2 2" xfId="1183" xr:uid="{1B7A8EB9-B087-4389-B703-0ABB8152B66E}"/>
    <cellStyle name="Moneda 7 3 2 2 2 2" xfId="2504" xr:uid="{8AE76FA3-A532-4346-A44E-7912DF53733C}"/>
    <cellStyle name="Moneda 7 3 2 2 2 2 2" xfId="5145" xr:uid="{88619A73-2DFE-43BC-B906-FC6012075BAA}"/>
    <cellStyle name="Moneda 7 3 2 2 2 2 2 2" xfId="10425" xr:uid="{557D6A39-76A9-40D9-8E0B-578408A007B4}"/>
    <cellStyle name="Moneda 7 3 2 2 2 2 3" xfId="7785" xr:uid="{FAD4C761-D02F-44B2-BA57-5D953E8C793A}"/>
    <cellStyle name="Moneda 7 3 2 2 2 3" xfId="3825" xr:uid="{B0DD60ED-0A0C-41C3-8185-03D505EE2FAE}"/>
    <cellStyle name="Moneda 7 3 2 2 2 3 2" xfId="9105" xr:uid="{F351CE41-38D5-4EFE-B79B-A6FEBEC4F413}"/>
    <cellStyle name="Moneda 7 3 2 2 2 4" xfId="6465" xr:uid="{C217372E-9F3D-4023-9028-71CF3EFA028C}"/>
    <cellStyle name="Moneda 7 3 2 2 3" xfId="1844" xr:uid="{1C38CC5B-6BF9-40DA-9958-241BCFB238CD}"/>
    <cellStyle name="Moneda 7 3 2 2 3 2" xfId="4485" xr:uid="{80414285-7EB1-4699-8B79-6F72B8CE095E}"/>
    <cellStyle name="Moneda 7 3 2 2 3 2 2" xfId="9765" xr:uid="{5320751E-8928-49DC-A071-22F8D22F45D4}"/>
    <cellStyle name="Moneda 7 3 2 2 3 3" xfId="7125" xr:uid="{BA6D82D0-948E-4743-80AE-5C62F1D88726}"/>
    <cellStyle name="Moneda 7 3 2 2 4" xfId="3165" xr:uid="{CD5C17A4-4DE3-418B-A569-68FAE2318448}"/>
    <cellStyle name="Moneda 7 3 2 2 4 2" xfId="8445" xr:uid="{15E96932-DE62-47D9-BCAB-A3F1BD340B05}"/>
    <cellStyle name="Moneda 7 3 2 2 5" xfId="5805" xr:uid="{0F9126BC-D08B-4F80-BE75-409C9F45E72D}"/>
    <cellStyle name="Moneda 7 3 2 3" xfId="854" xr:uid="{77159E21-9118-4FDE-99A1-90E5FE3B33DC}"/>
    <cellStyle name="Moneda 7 3 2 3 2" xfId="2175" xr:uid="{8859A747-1AD4-4C58-8553-D3D05B8ABC68}"/>
    <cellStyle name="Moneda 7 3 2 3 2 2" xfId="4816" xr:uid="{ED8B342F-3D00-4AEA-8206-9FD9015332F4}"/>
    <cellStyle name="Moneda 7 3 2 3 2 2 2" xfId="10096" xr:uid="{287BD776-225D-4841-BFA5-F6F73C0DD8A6}"/>
    <cellStyle name="Moneda 7 3 2 3 2 3" xfId="7456" xr:uid="{6ACA7DF5-4A5F-4162-B67E-1AB676FD4182}"/>
    <cellStyle name="Moneda 7 3 2 3 3" xfId="3496" xr:uid="{4DFA83B6-49CD-4ACF-AB56-36508033DF2E}"/>
    <cellStyle name="Moneda 7 3 2 3 3 2" xfId="8776" xr:uid="{93C71369-DB3C-4364-B949-8AE478391E48}"/>
    <cellStyle name="Moneda 7 3 2 3 4" xfId="6136" xr:uid="{86B420EF-C96D-457F-A6A5-B048A77A818E}"/>
    <cellStyle name="Moneda 7 3 2 4" xfId="1515" xr:uid="{BB64AB9E-86C3-411A-8ECA-4289F80A2668}"/>
    <cellStyle name="Moneda 7 3 2 4 2" xfId="4156" xr:uid="{8E3410B8-EC83-402E-81CB-6A146FB5E8B0}"/>
    <cellStyle name="Moneda 7 3 2 4 2 2" xfId="9436" xr:uid="{9A63AE8D-0EEA-4D55-856E-EC112B9B38BC}"/>
    <cellStyle name="Moneda 7 3 2 4 3" xfId="6796" xr:uid="{55906215-C2BB-486D-B5B0-63AA1B863431}"/>
    <cellStyle name="Moneda 7 3 2 5" xfId="2836" xr:uid="{006F3183-16B0-48CF-AB19-B03C01D4443A}"/>
    <cellStyle name="Moneda 7 3 2 5 2" xfId="8116" xr:uid="{EC0E35CF-D2CF-4CAB-8D66-FECC85F89388}"/>
    <cellStyle name="Moneda 7 3 2 6" xfId="5476" xr:uid="{220F9E50-14D6-417C-A8BD-724546474877}"/>
    <cellStyle name="Moneda 7 3 3" xfId="303" xr:uid="{934D857F-5333-456D-A37A-687925E2C203}"/>
    <cellStyle name="Moneda 7 3 3 2" xfId="633" xr:uid="{BF49B821-F5FC-4766-8647-051981D0CDD6}"/>
    <cellStyle name="Moneda 7 3 3 2 2" xfId="1293" xr:uid="{FD1138DF-0F04-4CCC-BB14-31C2F5BC2084}"/>
    <cellStyle name="Moneda 7 3 3 2 2 2" xfId="2614" xr:uid="{596B469B-1DF6-4257-802B-44721BD76593}"/>
    <cellStyle name="Moneda 7 3 3 2 2 2 2" xfId="5255" xr:uid="{C71D14D8-27B3-4797-83E9-818531529338}"/>
    <cellStyle name="Moneda 7 3 3 2 2 2 2 2" xfId="10535" xr:uid="{6716FF0D-5B36-49C9-92C1-BC93B0BD8B0A}"/>
    <cellStyle name="Moneda 7 3 3 2 2 2 3" xfId="7895" xr:uid="{8A3B7AD8-0F21-4E9D-B81C-91CAF56117FD}"/>
    <cellStyle name="Moneda 7 3 3 2 2 3" xfId="3935" xr:uid="{3034D6F1-F66E-4109-BCC8-C383F47A6FFB}"/>
    <cellStyle name="Moneda 7 3 3 2 2 3 2" xfId="9215" xr:uid="{F353849E-EC0B-431C-B7A3-95BC1F9662E6}"/>
    <cellStyle name="Moneda 7 3 3 2 2 4" xfId="6575" xr:uid="{85A39E3E-E8C1-4843-AA1F-E897CC1EDDCE}"/>
    <cellStyle name="Moneda 7 3 3 2 3" xfId="1954" xr:uid="{94E9676D-9769-4D03-9662-981C97EB59A4}"/>
    <cellStyle name="Moneda 7 3 3 2 3 2" xfId="4595" xr:uid="{5168750D-A683-411D-BDA5-8B20842D3803}"/>
    <cellStyle name="Moneda 7 3 3 2 3 2 2" xfId="9875" xr:uid="{50F7243B-10D2-4375-A072-5AE89C708514}"/>
    <cellStyle name="Moneda 7 3 3 2 3 3" xfId="7235" xr:uid="{AF5FFF30-010D-44F5-ABCC-7C3913CF7A0E}"/>
    <cellStyle name="Moneda 7 3 3 2 4" xfId="3275" xr:uid="{4B19FB69-7129-49EE-909B-CCA0BA5AE930}"/>
    <cellStyle name="Moneda 7 3 3 2 4 2" xfId="8555" xr:uid="{B4A88C5B-4086-449A-9F49-D5CA046D315A}"/>
    <cellStyle name="Moneda 7 3 3 2 5" xfId="5915" xr:uid="{0FC5982D-CE5E-4E38-B531-5FA4038D603A}"/>
    <cellStyle name="Moneda 7 3 3 3" xfId="964" xr:uid="{07548E8B-F7F9-4276-A6FD-62694F0B7CC4}"/>
    <cellStyle name="Moneda 7 3 3 3 2" xfId="2285" xr:uid="{9CCAB068-31DB-4221-A4F9-62409ECC9B53}"/>
    <cellStyle name="Moneda 7 3 3 3 2 2" xfId="4926" xr:uid="{0D35C90A-A135-4AC6-858F-861C93DC4BCF}"/>
    <cellStyle name="Moneda 7 3 3 3 2 2 2" xfId="10206" xr:uid="{8C1001F0-924C-4D00-8CAC-E46D41D09417}"/>
    <cellStyle name="Moneda 7 3 3 3 2 3" xfId="7566" xr:uid="{32716276-C2A8-4F19-9FFC-BF8F79B52F4E}"/>
    <cellStyle name="Moneda 7 3 3 3 3" xfId="3606" xr:uid="{79915814-0E55-4E62-B431-E3701D34CCBE}"/>
    <cellStyle name="Moneda 7 3 3 3 3 2" xfId="8886" xr:uid="{1CCD26EE-6EBF-4FEF-B729-65DEADFC31A9}"/>
    <cellStyle name="Moneda 7 3 3 3 4" xfId="6246" xr:uid="{C44BA78C-41A8-4353-85DE-F4B6C23F5FAA}"/>
    <cellStyle name="Moneda 7 3 3 4" xfId="1625" xr:uid="{66E6EDAC-2EE3-475A-941A-B3F6CE7CDC61}"/>
    <cellStyle name="Moneda 7 3 3 4 2" xfId="4266" xr:uid="{358308CD-A41E-4C6C-831C-D93D4187CBBF}"/>
    <cellStyle name="Moneda 7 3 3 4 2 2" xfId="9546" xr:uid="{F7356320-446B-423A-81DB-696E63294B82}"/>
    <cellStyle name="Moneda 7 3 3 4 3" xfId="6906" xr:uid="{8EF4693F-2075-4CC1-AE1E-90C4B749AA87}"/>
    <cellStyle name="Moneda 7 3 3 5" xfId="2946" xr:uid="{71A860E5-07DE-4E97-A412-72335D7647DA}"/>
    <cellStyle name="Moneda 7 3 3 5 2" xfId="8226" xr:uid="{EBC8E2F5-F4AA-45B3-AACD-80AB8C02B3F9}"/>
    <cellStyle name="Moneda 7 3 3 6" xfId="5586" xr:uid="{85F227C4-4534-4D1D-A45D-9E54F2ADE852}"/>
    <cellStyle name="Moneda 7 3 4" xfId="412" xr:uid="{A99EA6FD-353D-4325-B2EC-CDB8217126E0}"/>
    <cellStyle name="Moneda 7 3 4 2" xfId="1073" xr:uid="{D0C84075-666E-4FDE-9DF3-047EC460FA3B}"/>
    <cellStyle name="Moneda 7 3 4 2 2" xfId="2394" xr:uid="{8678D4F4-23AF-4899-8926-FF9BD71B16E5}"/>
    <cellStyle name="Moneda 7 3 4 2 2 2" xfId="5035" xr:uid="{3AC48AAB-8DE4-4FFE-9B11-41FB6E11D188}"/>
    <cellStyle name="Moneda 7 3 4 2 2 2 2" xfId="10315" xr:uid="{2669EC63-F47A-4097-B291-D9509AA4F51F}"/>
    <cellStyle name="Moneda 7 3 4 2 2 3" xfId="7675" xr:uid="{ECDB936C-400B-40A3-A77D-6395104712F3}"/>
    <cellStyle name="Moneda 7 3 4 2 3" xfId="3715" xr:uid="{87CD9DF1-220E-4465-835D-3EE748270CB9}"/>
    <cellStyle name="Moneda 7 3 4 2 3 2" xfId="8995" xr:uid="{B281F562-4456-4B72-9192-4C7755358D44}"/>
    <cellStyle name="Moneda 7 3 4 2 4" xfId="6355" xr:uid="{27A7F419-1675-48A5-B5C2-279A1D20FD13}"/>
    <cellStyle name="Moneda 7 3 4 3" xfId="1734" xr:uid="{E6D9A634-45A4-49DB-A2C7-C8B94E022637}"/>
    <cellStyle name="Moneda 7 3 4 3 2" xfId="4375" xr:uid="{1431A56E-0726-4C7D-8E5F-BD8DB47835F4}"/>
    <cellStyle name="Moneda 7 3 4 3 2 2" xfId="9655" xr:uid="{C993E39C-E5C0-4D15-BB3D-CF921CF36A72}"/>
    <cellStyle name="Moneda 7 3 4 3 3" xfId="7015" xr:uid="{D90839F3-8595-4DAD-802E-C8385C02368F}"/>
    <cellStyle name="Moneda 7 3 4 4" xfId="3055" xr:uid="{AC5004D9-72CF-49DF-8F93-BC42C9991B37}"/>
    <cellStyle name="Moneda 7 3 4 4 2" xfId="8335" xr:uid="{1B45972C-59D8-4663-936E-052C7071BBE3}"/>
    <cellStyle name="Moneda 7 3 4 5" xfId="5695" xr:uid="{B34D85C1-272F-4EE5-8FA0-05548975B9D7}"/>
    <cellStyle name="Moneda 7 3 5" xfId="744" xr:uid="{53E1F893-CD2D-4E65-BE15-EFF172AE27CA}"/>
    <cellStyle name="Moneda 7 3 5 2" xfId="2065" xr:uid="{9E0B118C-016D-4486-BE46-65D8E20534D5}"/>
    <cellStyle name="Moneda 7 3 5 2 2" xfId="4706" xr:uid="{F4EBAB33-4326-4C6E-95D3-4636826C508F}"/>
    <cellStyle name="Moneda 7 3 5 2 2 2" xfId="9986" xr:uid="{2CBB72B2-56E5-4BFC-8671-7D39DA17C53A}"/>
    <cellStyle name="Moneda 7 3 5 2 3" xfId="7346" xr:uid="{6A286640-609C-4DEF-8FEA-EE2D9A9EA117}"/>
    <cellStyle name="Moneda 7 3 5 3" xfId="3386" xr:uid="{F025F174-750B-4686-990B-2E6F07CA9B22}"/>
    <cellStyle name="Moneda 7 3 5 3 2" xfId="8666" xr:uid="{84321C23-064E-4371-B909-EF9B02C4AA3A}"/>
    <cellStyle name="Moneda 7 3 5 4" xfId="6026" xr:uid="{79A366B9-5965-4E08-9952-1EFB0618B6C9}"/>
    <cellStyle name="Moneda 7 3 6" xfId="1405" xr:uid="{107998D5-DEF0-4251-9DA5-57C090BACCF1}"/>
    <cellStyle name="Moneda 7 3 6 2" xfId="4046" xr:uid="{3B7994D6-1686-4B39-A07C-234B157A0C55}"/>
    <cellStyle name="Moneda 7 3 6 2 2" xfId="9326" xr:uid="{0C9DCE78-4BBE-424F-A996-77ED4CF4268C}"/>
    <cellStyle name="Moneda 7 3 6 3" xfId="6686" xr:uid="{211081D1-FD48-40E0-901C-FEF319CD5FE1}"/>
    <cellStyle name="Moneda 7 3 7" xfId="2726" xr:uid="{A5769EA8-2740-43F3-9602-D885363710BA}"/>
    <cellStyle name="Moneda 7 3 7 2" xfId="8006" xr:uid="{D4EAE9D1-E3AD-4278-B068-F6E556DE30E2}"/>
    <cellStyle name="Moneda 7 3 8" xfId="5366" xr:uid="{99E892E4-C31E-42B1-AB4D-6075D5A3AA94}"/>
    <cellStyle name="Moneda 7 4" xfId="142" xr:uid="{68349C64-4744-4771-B1D0-92A24C34E49E}"/>
    <cellStyle name="Moneda 7 4 2" xfId="472" xr:uid="{2809BFEA-8C27-4EE4-8B43-321A7879260C}"/>
    <cellStyle name="Moneda 7 4 2 2" xfId="1132" xr:uid="{A818B85B-F7BD-4B39-9F8C-6D4233CC8765}"/>
    <cellStyle name="Moneda 7 4 2 2 2" xfId="2453" xr:uid="{A6F39721-7762-49DD-95AE-284102D098D7}"/>
    <cellStyle name="Moneda 7 4 2 2 2 2" xfId="5094" xr:uid="{53B827A4-2F56-491F-A001-8572A2121A7A}"/>
    <cellStyle name="Moneda 7 4 2 2 2 2 2" xfId="10374" xr:uid="{402641C4-7BDA-48F9-AEA1-9D9AF080D1F1}"/>
    <cellStyle name="Moneda 7 4 2 2 2 3" xfId="7734" xr:uid="{50DAF759-02FF-4437-AA73-EAF21C752FEB}"/>
    <cellStyle name="Moneda 7 4 2 2 3" xfId="3774" xr:uid="{CF6CC3D7-C619-4EC8-88FF-43D38C73EFE7}"/>
    <cellStyle name="Moneda 7 4 2 2 3 2" xfId="9054" xr:uid="{B26400BD-ECF6-44AC-A87E-E056EC6063F7}"/>
    <cellStyle name="Moneda 7 4 2 2 4" xfId="6414" xr:uid="{7A93545F-0A87-4B8D-B0A2-9FC547921C57}"/>
    <cellStyle name="Moneda 7 4 2 3" xfId="1793" xr:uid="{E0EB33BD-AC83-4233-82BC-48A9DB2D3254}"/>
    <cellStyle name="Moneda 7 4 2 3 2" xfId="4434" xr:uid="{923543A7-1C1D-4AF0-A551-80FF6B03668C}"/>
    <cellStyle name="Moneda 7 4 2 3 2 2" xfId="9714" xr:uid="{1440CFDF-DB1D-447D-98CA-343F3B32F5F6}"/>
    <cellStyle name="Moneda 7 4 2 3 3" xfId="7074" xr:uid="{3E1CEA49-3DB7-453C-A7C1-C46AE67BE37F}"/>
    <cellStyle name="Moneda 7 4 2 4" xfId="3114" xr:uid="{560155FD-3E3D-4FF7-9F53-00CB901ECEB8}"/>
    <cellStyle name="Moneda 7 4 2 4 2" xfId="8394" xr:uid="{BE8A5D71-14D2-4955-8831-566E37DDD2C7}"/>
    <cellStyle name="Moneda 7 4 2 5" xfId="5754" xr:uid="{C38E77FC-7F5A-4FAD-B69D-2CCBB09FC6F6}"/>
    <cellStyle name="Moneda 7 4 3" xfId="803" xr:uid="{2579D8E5-DCE8-4481-8D7E-60C0E8738682}"/>
    <cellStyle name="Moneda 7 4 3 2" xfId="2124" xr:uid="{1DF27B8A-CEA4-41E0-83C2-7995C3C37690}"/>
    <cellStyle name="Moneda 7 4 3 2 2" xfId="4765" xr:uid="{770AA9E3-1C1F-4C83-83E6-073675538C4B}"/>
    <cellStyle name="Moneda 7 4 3 2 2 2" xfId="10045" xr:uid="{E61DD18D-6298-4EAB-AD4C-D316FAC68049}"/>
    <cellStyle name="Moneda 7 4 3 2 3" xfId="7405" xr:uid="{FFF54C8A-B167-4391-A2F7-A75FC1B80035}"/>
    <cellStyle name="Moneda 7 4 3 3" xfId="3445" xr:uid="{A76FA46E-E40E-451A-9C69-EC66CEA6C708}"/>
    <cellStyle name="Moneda 7 4 3 3 2" xfId="8725" xr:uid="{9F41159B-6494-4908-9408-EE3173A03370}"/>
    <cellStyle name="Moneda 7 4 3 4" xfId="6085" xr:uid="{DB158DF1-BE87-4AE0-9F2C-B848EC45F598}"/>
    <cellStyle name="Moneda 7 4 4" xfId="1464" xr:uid="{B1B527A3-0202-4297-9A6B-1066EB16BE2B}"/>
    <cellStyle name="Moneda 7 4 4 2" xfId="4105" xr:uid="{507682F3-6D02-4113-8541-389BA833542E}"/>
    <cellStyle name="Moneda 7 4 4 2 2" xfId="9385" xr:uid="{6A01876A-97CB-4D35-A99B-B524EC79BEB4}"/>
    <cellStyle name="Moneda 7 4 4 3" xfId="6745" xr:uid="{FCEAE799-F1C9-4270-A780-EBF10DE94790}"/>
    <cellStyle name="Moneda 7 4 5" xfId="2785" xr:uid="{331E35A5-7075-46B9-B108-4D6A5795AA94}"/>
    <cellStyle name="Moneda 7 4 5 2" xfId="8065" xr:uid="{FC0852D2-FB7A-4D64-B7F0-670D75944C2A}"/>
    <cellStyle name="Moneda 7 4 6" xfId="5425" xr:uid="{F8A02432-9206-45FE-9952-7844747A93B9}"/>
    <cellStyle name="Moneda 7 5" xfId="252" xr:uid="{50542412-0909-4247-9C83-FFBA465D88FC}"/>
    <cellStyle name="Moneda 7 5 2" xfId="582" xr:uid="{1F849B48-2231-4104-8065-A1B49D6E5CE2}"/>
    <cellStyle name="Moneda 7 5 2 2" xfId="1242" xr:uid="{DD50EF23-B0B5-4830-93F0-0C34CED972FB}"/>
    <cellStyle name="Moneda 7 5 2 2 2" xfId="2563" xr:uid="{9C5FBB64-6830-41D7-96C3-2DB7776B6799}"/>
    <cellStyle name="Moneda 7 5 2 2 2 2" xfId="5204" xr:uid="{EB7B3427-BD0E-48FA-8760-4969E36A5CBB}"/>
    <cellStyle name="Moneda 7 5 2 2 2 2 2" xfId="10484" xr:uid="{05433CAC-507B-4AA9-BF7A-6C71310F0587}"/>
    <cellStyle name="Moneda 7 5 2 2 2 3" xfId="7844" xr:uid="{B87B2180-0435-4BAD-BDCC-BBFF1FB7EAD2}"/>
    <cellStyle name="Moneda 7 5 2 2 3" xfId="3884" xr:uid="{29FA7DA8-1191-477E-8CD5-9336B5A86ED6}"/>
    <cellStyle name="Moneda 7 5 2 2 3 2" xfId="9164" xr:uid="{1E3171E1-BB37-4497-A629-806AF1B00B28}"/>
    <cellStyle name="Moneda 7 5 2 2 4" xfId="6524" xr:uid="{A47CC244-A7CD-4EC0-9FAB-7CA7A6198544}"/>
    <cellStyle name="Moneda 7 5 2 3" xfId="1903" xr:uid="{BDDD8BE8-2D6D-496C-B931-685B64567278}"/>
    <cellStyle name="Moneda 7 5 2 3 2" xfId="4544" xr:uid="{DC459388-C9E8-4814-A910-74E34D464ADD}"/>
    <cellStyle name="Moneda 7 5 2 3 2 2" xfId="9824" xr:uid="{E2246449-09EA-4F53-A7F2-919EE0CFC4EE}"/>
    <cellStyle name="Moneda 7 5 2 3 3" xfId="7184" xr:uid="{8755F6EA-BC8F-4D2D-BAF4-D566F53DEA34}"/>
    <cellStyle name="Moneda 7 5 2 4" xfId="3224" xr:uid="{82C0F381-F69F-4DCD-AE6B-0F25540C3937}"/>
    <cellStyle name="Moneda 7 5 2 4 2" xfId="8504" xr:uid="{30564800-FB84-46E2-9EE8-70103A7BADFD}"/>
    <cellStyle name="Moneda 7 5 2 5" xfId="5864" xr:uid="{2CE09624-335E-414C-91E6-5D01EF7D1095}"/>
    <cellStyle name="Moneda 7 5 3" xfId="913" xr:uid="{E52230F9-420D-47E4-8F42-C787FF787D54}"/>
    <cellStyle name="Moneda 7 5 3 2" xfId="2234" xr:uid="{EF7CBCC8-6652-4BC8-AC06-8475B1AA0708}"/>
    <cellStyle name="Moneda 7 5 3 2 2" xfId="4875" xr:uid="{6E9E7F35-479F-4A74-A31E-252C5FF3C2B7}"/>
    <cellStyle name="Moneda 7 5 3 2 2 2" xfId="10155" xr:uid="{5663FC12-3F9C-44FE-AAF4-26B7478B79CE}"/>
    <cellStyle name="Moneda 7 5 3 2 3" xfId="7515" xr:uid="{D4934BBA-7FAF-43A3-BEAD-23149F878944}"/>
    <cellStyle name="Moneda 7 5 3 3" xfId="3555" xr:uid="{0E189597-7905-4C95-B49C-2B00F861A614}"/>
    <cellStyle name="Moneda 7 5 3 3 2" xfId="8835" xr:uid="{3EE3D3DE-0F52-423A-9E65-E426D7B8DF77}"/>
    <cellStyle name="Moneda 7 5 3 4" xfId="6195" xr:uid="{064E88BE-CFA2-48A4-B1A0-E6EA278C8A14}"/>
    <cellStyle name="Moneda 7 5 4" xfId="1574" xr:uid="{11862A83-8B37-4A15-8CB5-6CB9A12293F8}"/>
    <cellStyle name="Moneda 7 5 4 2" xfId="4215" xr:uid="{43BF32DD-E5A7-487A-AC95-DE7A138B8BA3}"/>
    <cellStyle name="Moneda 7 5 4 2 2" xfId="9495" xr:uid="{337D090E-606F-4100-98BB-B056A974B0C7}"/>
    <cellStyle name="Moneda 7 5 4 3" xfId="6855" xr:uid="{80098D65-01A2-4A73-8ED1-F28513B19EB4}"/>
    <cellStyle name="Moneda 7 5 5" xfId="2895" xr:uid="{1A49ED23-7BF4-4EA0-AD18-0B35A489AF7B}"/>
    <cellStyle name="Moneda 7 5 5 2" xfId="8175" xr:uid="{1C32007B-75B3-4FCA-9E64-82DEDB07AF9E}"/>
    <cellStyle name="Moneda 7 5 6" xfId="5535" xr:uid="{9279B5C7-58CF-423E-BD9F-B0C3B8D8A5E1}"/>
    <cellStyle name="Moneda 7 6" xfId="361" xr:uid="{E318BBF9-AC56-43F4-A010-EC7C562F5602}"/>
    <cellStyle name="Moneda 7 6 2" xfId="1022" xr:uid="{17B59B1F-5576-4424-91EB-77A79F43B28F}"/>
    <cellStyle name="Moneda 7 6 2 2" xfId="2343" xr:uid="{ABE43296-758F-4A53-9168-FA8D01C56EE1}"/>
    <cellStyle name="Moneda 7 6 2 2 2" xfId="4984" xr:uid="{546433B8-5562-4083-93A8-07A4181F7A52}"/>
    <cellStyle name="Moneda 7 6 2 2 2 2" xfId="10264" xr:uid="{CF17E4BF-B190-41E7-8C07-A071FB336F10}"/>
    <cellStyle name="Moneda 7 6 2 2 3" xfId="7624" xr:uid="{71081737-A739-483A-947F-0FB33B1A87A4}"/>
    <cellStyle name="Moneda 7 6 2 3" xfId="3664" xr:uid="{2CC9C9C7-9A23-4873-9A0E-B506ECB03943}"/>
    <cellStyle name="Moneda 7 6 2 3 2" xfId="8944" xr:uid="{463A71A3-94E2-477B-BF0D-A87F55977452}"/>
    <cellStyle name="Moneda 7 6 2 4" xfId="6304" xr:uid="{59F03988-FD10-478F-A566-4F083375C672}"/>
    <cellStyle name="Moneda 7 6 3" xfId="1683" xr:uid="{853B605E-D59B-4707-AE33-F7298696444A}"/>
    <cellStyle name="Moneda 7 6 3 2" xfId="4324" xr:uid="{86692A1B-39C1-4881-887E-3A5EAEDBAB9A}"/>
    <cellStyle name="Moneda 7 6 3 2 2" xfId="9604" xr:uid="{336F28A1-5B2D-4EAD-A6E6-B2A0ADB1D0A0}"/>
    <cellStyle name="Moneda 7 6 3 3" xfId="6964" xr:uid="{9558B81E-DC26-486C-8970-C876C8997615}"/>
    <cellStyle name="Moneda 7 6 4" xfId="3004" xr:uid="{8A76FFE6-56A1-4F91-97D8-285DE049AA2D}"/>
    <cellStyle name="Moneda 7 6 4 2" xfId="8284" xr:uid="{A96AAD61-BB27-49B5-B0E5-145B065DA188}"/>
    <cellStyle name="Moneda 7 6 5" xfId="5644" xr:uid="{C78D9B40-60F3-4C25-BF04-556D6BC61796}"/>
    <cellStyle name="Moneda 7 7" xfId="693" xr:uid="{A84E5E44-7D7E-4E64-A6F6-385235645BB3}"/>
    <cellStyle name="Moneda 7 7 2" xfId="2014" xr:uid="{B2A4AD22-B5DD-464D-B8E0-390F784846CB}"/>
    <cellStyle name="Moneda 7 7 2 2" xfId="4655" xr:uid="{60CF7255-95D0-4821-8683-3D4E0B889383}"/>
    <cellStyle name="Moneda 7 7 2 2 2" xfId="9935" xr:uid="{28422609-EE67-4F6C-959B-6C7465BCC020}"/>
    <cellStyle name="Moneda 7 7 2 3" xfId="7295" xr:uid="{94BD7C53-983E-4F99-8581-D5192458D0C7}"/>
    <cellStyle name="Moneda 7 7 3" xfId="3335" xr:uid="{E89035D4-04B9-4E5D-A0C0-B6CDC88FB0D7}"/>
    <cellStyle name="Moneda 7 7 3 2" xfId="8615" xr:uid="{CA793A22-F186-445D-AC88-C59B31550A4A}"/>
    <cellStyle name="Moneda 7 7 4" xfId="5975" xr:uid="{F22B6D21-0AB8-4A74-9157-8B927925C397}"/>
    <cellStyle name="Moneda 7 8" xfId="1354" xr:uid="{4131BB9D-2561-4FCB-BF58-5C3FEABCBF4C}"/>
    <cellStyle name="Moneda 7 8 2" xfId="3995" xr:uid="{8A63AC3D-086B-4E3A-8523-6E218FB8BF13}"/>
    <cellStyle name="Moneda 7 8 2 2" xfId="9275" xr:uid="{F5DD48AD-0097-4FFC-8A28-4A2D5E745911}"/>
    <cellStyle name="Moneda 7 8 3" xfId="6635" xr:uid="{8BDF7331-68BB-4E2F-B6E3-8771CA7706FE}"/>
    <cellStyle name="Moneda 7 9" xfId="2675" xr:uid="{6B56C984-A255-4C68-83AB-44E12A7C44F3}"/>
    <cellStyle name="Moneda 7 9 2" xfId="7955" xr:uid="{F76F2703-CA32-40EC-B70E-16D140E5A87A}"/>
    <cellStyle name="Moneda 8" xfId="31" xr:uid="{1713A135-6131-4460-8FEA-34E96A5A0071}"/>
    <cellStyle name="Moneda 8 10" xfId="5316" xr:uid="{C8CB9A37-FF36-490B-AAC2-81084868D6B7}"/>
    <cellStyle name="Moneda 8 2" xfId="55" xr:uid="{1F7F80E0-0D57-46ED-841C-2889F7AA622D}"/>
    <cellStyle name="Moneda 8 2 2" xfId="106" xr:uid="{5E816CC0-0BC9-4CE5-8541-C87D430FBBBA}"/>
    <cellStyle name="Moneda 8 2 2 2" xfId="218" xr:uid="{C386E78D-3D5F-413E-ABA6-903AE71B1291}"/>
    <cellStyle name="Moneda 8 2 2 2 2" xfId="548" xr:uid="{F6EABE88-6483-4294-934C-C4E5566F1249}"/>
    <cellStyle name="Moneda 8 2 2 2 2 2" xfId="1208" xr:uid="{F01E36AD-2FEF-4694-AE68-686E313D163F}"/>
    <cellStyle name="Moneda 8 2 2 2 2 2 2" xfId="2529" xr:uid="{CF908AA6-E11E-4AD1-AD38-964E0919D605}"/>
    <cellStyle name="Moneda 8 2 2 2 2 2 2 2" xfId="5170" xr:uid="{1DBCBED5-A11E-4F8F-B10A-507C678CFCF0}"/>
    <cellStyle name="Moneda 8 2 2 2 2 2 2 2 2" xfId="10450" xr:uid="{6074F8C7-4DE3-45DB-B389-A7B02011A75A}"/>
    <cellStyle name="Moneda 8 2 2 2 2 2 2 3" xfId="7810" xr:uid="{280944E5-89E2-4ED3-9F38-13D0B8124267}"/>
    <cellStyle name="Moneda 8 2 2 2 2 2 3" xfId="3850" xr:uid="{A9836117-B2CE-4D30-9B11-0B38335DE781}"/>
    <cellStyle name="Moneda 8 2 2 2 2 2 3 2" xfId="9130" xr:uid="{BFDE721E-C39C-42E6-B1E7-762D0CC5B34F}"/>
    <cellStyle name="Moneda 8 2 2 2 2 2 4" xfId="6490" xr:uid="{E64A74A7-F411-472A-B08A-BAFEC20CC770}"/>
    <cellStyle name="Moneda 8 2 2 2 2 3" xfId="1869" xr:uid="{B0E5AF18-56A0-4679-9BAE-E06E5CBF9D8D}"/>
    <cellStyle name="Moneda 8 2 2 2 2 3 2" xfId="4510" xr:uid="{422C7547-3E5D-4DBD-A7F7-9CB27163D627}"/>
    <cellStyle name="Moneda 8 2 2 2 2 3 2 2" xfId="9790" xr:uid="{2AA89F79-A3AE-4EA1-B473-9AD7F5BD30D7}"/>
    <cellStyle name="Moneda 8 2 2 2 2 3 3" xfId="7150" xr:uid="{341F9311-5772-4ECA-9B69-0B1E832B7E2F}"/>
    <cellStyle name="Moneda 8 2 2 2 2 4" xfId="3190" xr:uid="{165997FF-E93C-4587-B445-F48F9C0035F9}"/>
    <cellStyle name="Moneda 8 2 2 2 2 4 2" xfId="8470" xr:uid="{DE55C678-0593-47B6-A4FB-02935F236FAD}"/>
    <cellStyle name="Moneda 8 2 2 2 2 5" xfId="5830" xr:uid="{4C2B0D15-3941-4B60-A4D7-08BF93BC7519}"/>
    <cellStyle name="Moneda 8 2 2 2 3" xfId="879" xr:uid="{B7379C3D-5985-4895-9F15-C65D601A54F6}"/>
    <cellStyle name="Moneda 8 2 2 2 3 2" xfId="2200" xr:uid="{AEF049AF-6BA8-49AF-A79A-6FC0804EEECA}"/>
    <cellStyle name="Moneda 8 2 2 2 3 2 2" xfId="4841" xr:uid="{40D1391F-87BD-45E8-AEE7-44DF35438CE8}"/>
    <cellStyle name="Moneda 8 2 2 2 3 2 2 2" xfId="10121" xr:uid="{1E770842-950C-4ACF-BE7D-EEC77E6FAD96}"/>
    <cellStyle name="Moneda 8 2 2 2 3 2 3" xfId="7481" xr:uid="{408203BA-8792-44D4-BBE5-A5C96CBF74FA}"/>
    <cellStyle name="Moneda 8 2 2 2 3 3" xfId="3521" xr:uid="{47B7C200-0111-4E96-A102-AD4EBCE4AD56}"/>
    <cellStyle name="Moneda 8 2 2 2 3 3 2" xfId="8801" xr:uid="{830675A0-E048-493C-B9BA-B8AF7F8ED0CF}"/>
    <cellStyle name="Moneda 8 2 2 2 3 4" xfId="6161" xr:uid="{24A58A1E-F3C8-407D-BF01-61BCC5EDB478}"/>
    <cellStyle name="Moneda 8 2 2 2 4" xfId="1540" xr:uid="{82384B15-09AC-44B7-8830-0102C316BDE6}"/>
    <cellStyle name="Moneda 8 2 2 2 4 2" xfId="4181" xr:uid="{18CCA9B4-0E15-459F-94B7-467B89904A68}"/>
    <cellStyle name="Moneda 8 2 2 2 4 2 2" xfId="9461" xr:uid="{A502E27F-E419-434A-8944-49C017BC5A25}"/>
    <cellStyle name="Moneda 8 2 2 2 4 3" xfId="6821" xr:uid="{73E75FB1-29FF-4CBE-B70E-F521B771CB4A}"/>
    <cellStyle name="Moneda 8 2 2 2 5" xfId="2861" xr:uid="{007F7868-AFD8-494A-AB2F-99B18A6640D5}"/>
    <cellStyle name="Moneda 8 2 2 2 5 2" xfId="8141" xr:uid="{1600DEE9-5834-4E76-AC39-85E9E7424E02}"/>
    <cellStyle name="Moneda 8 2 2 2 6" xfId="5501" xr:uid="{0847AC86-6338-4590-AD1E-E6E53DD9C439}"/>
    <cellStyle name="Moneda 8 2 2 3" xfId="328" xr:uid="{B8233136-9C11-4868-B7AC-8CB433C47C43}"/>
    <cellStyle name="Moneda 8 2 2 3 2" xfId="658" xr:uid="{44E23938-D85C-4612-BC53-03D38078FE3C}"/>
    <cellStyle name="Moneda 8 2 2 3 2 2" xfId="1318" xr:uid="{B0614E3E-BEFC-406D-9224-32846FFE5C9E}"/>
    <cellStyle name="Moneda 8 2 2 3 2 2 2" xfId="2639" xr:uid="{63AA1445-1B83-4CCF-899A-50C973C73A64}"/>
    <cellStyle name="Moneda 8 2 2 3 2 2 2 2" xfId="5280" xr:uid="{2AA015B8-7790-45C4-989A-657F6F1FAB85}"/>
    <cellStyle name="Moneda 8 2 2 3 2 2 2 2 2" xfId="10560" xr:uid="{8F5BBB96-F7D6-4880-A2B1-6967BF8019D3}"/>
    <cellStyle name="Moneda 8 2 2 3 2 2 2 3" xfId="7920" xr:uid="{2CF724BA-AB05-409F-87FB-FF1C0B0DD151}"/>
    <cellStyle name="Moneda 8 2 2 3 2 2 3" xfId="3960" xr:uid="{953386AF-D893-4C6A-BFA2-343BF354FE73}"/>
    <cellStyle name="Moneda 8 2 2 3 2 2 3 2" xfId="9240" xr:uid="{5FB46459-8B19-4B9B-B7E2-6966C03E65C6}"/>
    <cellStyle name="Moneda 8 2 2 3 2 2 4" xfId="6600" xr:uid="{62884723-4D44-4565-BC89-1A80958F9F36}"/>
    <cellStyle name="Moneda 8 2 2 3 2 3" xfId="1979" xr:uid="{BFDCD610-474F-4CD1-97F3-77A29B4DA993}"/>
    <cellStyle name="Moneda 8 2 2 3 2 3 2" xfId="4620" xr:uid="{70ED4787-0E0C-4DF7-BE5B-1C683E431CBB}"/>
    <cellStyle name="Moneda 8 2 2 3 2 3 2 2" xfId="9900" xr:uid="{EE444C13-FA93-46FB-9E10-2B8207E7DC75}"/>
    <cellStyle name="Moneda 8 2 2 3 2 3 3" xfId="7260" xr:uid="{F29EED35-144D-40A4-A249-A8F62B8DE113}"/>
    <cellStyle name="Moneda 8 2 2 3 2 4" xfId="3300" xr:uid="{4A4A9127-C794-4EA7-90E5-EB82C772DAC6}"/>
    <cellStyle name="Moneda 8 2 2 3 2 4 2" xfId="8580" xr:uid="{072F28A0-9EA8-44FF-B688-85D760C844F7}"/>
    <cellStyle name="Moneda 8 2 2 3 2 5" xfId="5940" xr:uid="{C9DF3A8D-BA39-4C3B-AFEB-96B9BBB61882}"/>
    <cellStyle name="Moneda 8 2 2 3 3" xfId="989" xr:uid="{9BADD18B-1861-4EE6-95A8-EFC3825730D9}"/>
    <cellStyle name="Moneda 8 2 2 3 3 2" xfId="2310" xr:uid="{D8E32D59-0003-4BB1-8EB9-4FCD799277BF}"/>
    <cellStyle name="Moneda 8 2 2 3 3 2 2" xfId="4951" xr:uid="{2BCBA9C9-43C9-415D-B7EF-C102C66047A2}"/>
    <cellStyle name="Moneda 8 2 2 3 3 2 2 2" xfId="10231" xr:uid="{6D929322-C13D-47FB-B907-48143AE81487}"/>
    <cellStyle name="Moneda 8 2 2 3 3 2 3" xfId="7591" xr:uid="{1EF9F13E-CBFD-4433-B00C-49925CDC5B01}"/>
    <cellStyle name="Moneda 8 2 2 3 3 3" xfId="3631" xr:uid="{5891521D-3E6D-4B32-86B1-D10B464338F7}"/>
    <cellStyle name="Moneda 8 2 2 3 3 3 2" xfId="8911" xr:uid="{9CF3BFA0-AAD5-4217-8B48-8E10FDF831E2}"/>
    <cellStyle name="Moneda 8 2 2 3 3 4" xfId="6271" xr:uid="{69A56D40-E68F-40FC-AC19-455A79B73EBE}"/>
    <cellStyle name="Moneda 8 2 2 3 4" xfId="1650" xr:uid="{37B46708-DA4E-4F48-99C7-F31C315A0CCA}"/>
    <cellStyle name="Moneda 8 2 2 3 4 2" xfId="4291" xr:uid="{876EF407-8B7E-4BEA-8027-D6C4D8D99B10}"/>
    <cellStyle name="Moneda 8 2 2 3 4 2 2" xfId="9571" xr:uid="{5797E8E0-8D76-46B9-92A2-03F649417C8E}"/>
    <cellStyle name="Moneda 8 2 2 3 4 3" xfId="6931" xr:uid="{95697F77-660D-40D5-ACED-32ABE041E676}"/>
    <cellStyle name="Moneda 8 2 2 3 5" xfId="2971" xr:uid="{2560BF3C-8B1E-45E7-8FC8-C3C06D03483B}"/>
    <cellStyle name="Moneda 8 2 2 3 5 2" xfId="8251" xr:uid="{DB731AAB-F550-4A0C-B879-A9C6A5D226FC}"/>
    <cellStyle name="Moneda 8 2 2 3 6" xfId="5611" xr:uid="{BCBFCBCC-374D-422C-A87C-64D2E93F0971}"/>
    <cellStyle name="Moneda 8 2 2 4" xfId="437" xr:uid="{CBB313DC-AE06-4396-8C3A-219E623FA45E}"/>
    <cellStyle name="Moneda 8 2 2 4 2" xfId="1098" xr:uid="{C801B544-6697-4EDC-8424-49C23D171DE1}"/>
    <cellStyle name="Moneda 8 2 2 4 2 2" xfId="2419" xr:uid="{F442A055-F8E0-4C06-9BA4-4C20A6C508E9}"/>
    <cellStyle name="Moneda 8 2 2 4 2 2 2" xfId="5060" xr:uid="{D9850BD5-5E46-4435-9590-8703D4A66F7E}"/>
    <cellStyle name="Moneda 8 2 2 4 2 2 2 2" xfId="10340" xr:uid="{16F0CF95-6C7C-4CDF-81D6-7BEADD51614E}"/>
    <cellStyle name="Moneda 8 2 2 4 2 2 3" xfId="7700" xr:uid="{DD3E1204-6601-421C-A6D2-665A5FE12173}"/>
    <cellStyle name="Moneda 8 2 2 4 2 3" xfId="3740" xr:uid="{4CEF9C4C-2B37-432C-B0BA-C4D7D83DCC01}"/>
    <cellStyle name="Moneda 8 2 2 4 2 3 2" xfId="9020" xr:uid="{3911A3C6-CD28-4D4D-876A-E9FF23CF7133}"/>
    <cellStyle name="Moneda 8 2 2 4 2 4" xfId="6380" xr:uid="{2AD076A2-DE36-41C3-9DF2-D8CD01D5704E}"/>
    <cellStyle name="Moneda 8 2 2 4 3" xfId="1759" xr:uid="{53DF24F5-1259-4223-A0CC-68BA6FBFB88B}"/>
    <cellStyle name="Moneda 8 2 2 4 3 2" xfId="4400" xr:uid="{236AD407-803A-41A0-86B3-AD50B7FB3681}"/>
    <cellStyle name="Moneda 8 2 2 4 3 2 2" xfId="9680" xr:uid="{A79283E2-8EB6-4690-BCC7-4F40B9EBE73F}"/>
    <cellStyle name="Moneda 8 2 2 4 3 3" xfId="7040" xr:uid="{C58926F1-369B-43E6-A671-84F407AC2559}"/>
    <cellStyle name="Moneda 8 2 2 4 4" xfId="3080" xr:uid="{98D658C2-121D-46F9-BC55-48257B85DDE4}"/>
    <cellStyle name="Moneda 8 2 2 4 4 2" xfId="8360" xr:uid="{A6717280-A1D7-4D78-BB4C-DE1579773422}"/>
    <cellStyle name="Moneda 8 2 2 4 5" xfId="5720" xr:uid="{A1B99BEF-A781-471A-8EDE-85FEDEA7E775}"/>
    <cellStyle name="Moneda 8 2 2 5" xfId="769" xr:uid="{52F2B278-68FB-40D9-A25B-42C363881DCF}"/>
    <cellStyle name="Moneda 8 2 2 5 2" xfId="2090" xr:uid="{A3976611-E3B7-41AF-9D52-0CF4523AD91F}"/>
    <cellStyle name="Moneda 8 2 2 5 2 2" xfId="4731" xr:uid="{43322663-DFA8-4448-8F02-8650650C9C13}"/>
    <cellStyle name="Moneda 8 2 2 5 2 2 2" xfId="10011" xr:uid="{97E29E9E-6997-43A0-9EFD-6EB9462C4883}"/>
    <cellStyle name="Moneda 8 2 2 5 2 3" xfId="7371" xr:uid="{2A413E27-BCA2-4EE4-88BB-C35112763F35}"/>
    <cellStyle name="Moneda 8 2 2 5 3" xfId="3411" xr:uid="{4885D006-15AB-4B37-9D05-F76AB7C2EE2E}"/>
    <cellStyle name="Moneda 8 2 2 5 3 2" xfId="8691" xr:uid="{13D6A8A9-BF60-44DC-B5DA-1671B1C0C1EB}"/>
    <cellStyle name="Moneda 8 2 2 5 4" xfId="6051" xr:uid="{29422514-6BCB-40A4-9533-B22348C3C5A8}"/>
    <cellStyle name="Moneda 8 2 2 6" xfId="1430" xr:uid="{60CBD1C3-B01B-4435-9C50-3E8697D9A821}"/>
    <cellStyle name="Moneda 8 2 2 6 2" xfId="4071" xr:uid="{DCBC93FA-571C-4564-BD52-E16402FADEBB}"/>
    <cellStyle name="Moneda 8 2 2 6 2 2" xfId="9351" xr:uid="{751DF3C3-7E1D-430C-8FA5-8B6648AD5085}"/>
    <cellStyle name="Moneda 8 2 2 6 3" xfId="6711" xr:uid="{5354580A-4C9D-4EEB-AE03-2AFD7DA5CAD8}"/>
    <cellStyle name="Moneda 8 2 2 7" xfId="2751" xr:uid="{62D09839-AAB2-4E4A-BED5-6BE39985F80A}"/>
    <cellStyle name="Moneda 8 2 2 7 2" xfId="8031" xr:uid="{D706AC08-E0C4-4120-B7D8-C3D236D2F6E9}"/>
    <cellStyle name="Moneda 8 2 2 8" xfId="5391" xr:uid="{EF1FF533-DCA0-484E-8CC7-E7ABC5C34471}"/>
    <cellStyle name="Moneda 8 2 3" xfId="167" xr:uid="{39A6357B-B278-4E01-98A5-3902759A2ED6}"/>
    <cellStyle name="Moneda 8 2 3 2" xfId="497" xr:uid="{6EAFA477-55DE-4DBF-BB96-B33C286F8E20}"/>
    <cellStyle name="Moneda 8 2 3 2 2" xfId="1157" xr:uid="{98A66A2A-70DD-4A87-8BD4-945DD911B502}"/>
    <cellStyle name="Moneda 8 2 3 2 2 2" xfId="2478" xr:uid="{8AD7BFAD-DE4A-4532-A30F-D234F100D888}"/>
    <cellStyle name="Moneda 8 2 3 2 2 2 2" xfId="5119" xr:uid="{0BD99F16-3F2F-4942-BD52-44025F1D8D04}"/>
    <cellStyle name="Moneda 8 2 3 2 2 2 2 2" xfId="10399" xr:uid="{7B985742-B9B7-41CB-BB7C-3354EC28E6B9}"/>
    <cellStyle name="Moneda 8 2 3 2 2 2 3" xfId="7759" xr:uid="{55BBFD3E-3085-4658-AD77-FBD741044E5E}"/>
    <cellStyle name="Moneda 8 2 3 2 2 3" xfId="3799" xr:uid="{4467911B-A828-47DA-87CD-A0383D7E850F}"/>
    <cellStyle name="Moneda 8 2 3 2 2 3 2" xfId="9079" xr:uid="{D76661A7-C139-4A6E-9C2D-F0E4659AE852}"/>
    <cellStyle name="Moneda 8 2 3 2 2 4" xfId="6439" xr:uid="{C4D5D06D-4D31-4FD1-8716-A975B0716C3C}"/>
    <cellStyle name="Moneda 8 2 3 2 3" xfId="1818" xr:uid="{61BA13B0-046F-4913-B67D-9638697C3183}"/>
    <cellStyle name="Moneda 8 2 3 2 3 2" xfId="4459" xr:uid="{66664F26-C431-4A8E-A4C8-E9375563E158}"/>
    <cellStyle name="Moneda 8 2 3 2 3 2 2" xfId="9739" xr:uid="{430594BD-D42E-49AE-8474-C8375DE3D838}"/>
    <cellStyle name="Moneda 8 2 3 2 3 3" xfId="7099" xr:uid="{C88CE2A4-2729-412A-9C76-A6EAFB540492}"/>
    <cellStyle name="Moneda 8 2 3 2 4" xfId="3139" xr:uid="{20B9D240-6A82-40AB-950E-80D92F4F7CF1}"/>
    <cellStyle name="Moneda 8 2 3 2 4 2" xfId="8419" xr:uid="{1CC2CD29-789B-40B6-97AD-A9BD9E611F00}"/>
    <cellStyle name="Moneda 8 2 3 2 5" xfId="5779" xr:uid="{8270FBE5-C574-49A2-9E88-5C5B73E6250D}"/>
    <cellStyle name="Moneda 8 2 3 3" xfId="828" xr:uid="{93FA6979-3A3E-416C-92E8-B434F980C1B6}"/>
    <cellStyle name="Moneda 8 2 3 3 2" xfId="2149" xr:uid="{C044A0DD-CFED-43AA-9927-E6ADBD5975DA}"/>
    <cellStyle name="Moneda 8 2 3 3 2 2" xfId="4790" xr:uid="{64CB03C5-7C58-45BE-A42B-B65E80A9C653}"/>
    <cellStyle name="Moneda 8 2 3 3 2 2 2" xfId="10070" xr:uid="{DCBC6272-9655-40A5-B9C0-7276327BE519}"/>
    <cellStyle name="Moneda 8 2 3 3 2 3" xfId="7430" xr:uid="{E516E756-0F97-4387-B9E1-FE1CAFA5AAB7}"/>
    <cellStyle name="Moneda 8 2 3 3 3" xfId="3470" xr:uid="{AE8D9DDC-68D2-4065-801B-DF38D7F383E1}"/>
    <cellStyle name="Moneda 8 2 3 3 3 2" xfId="8750" xr:uid="{7F1FA1D0-7439-443D-BF35-6720CB4C284C}"/>
    <cellStyle name="Moneda 8 2 3 3 4" xfId="6110" xr:uid="{EEDBDF74-DD2F-421A-8CE4-1928EA6CF44D}"/>
    <cellStyle name="Moneda 8 2 3 4" xfId="1489" xr:uid="{941429CE-9321-43AA-97FE-43327F0A58C3}"/>
    <cellStyle name="Moneda 8 2 3 4 2" xfId="4130" xr:uid="{51AC797D-9C68-4E4A-A08B-02922ED231D8}"/>
    <cellStyle name="Moneda 8 2 3 4 2 2" xfId="9410" xr:uid="{A8C8E4F5-9A5B-418A-BFFE-E2F3FDEDE2E8}"/>
    <cellStyle name="Moneda 8 2 3 4 3" xfId="6770" xr:uid="{E9648649-093A-4670-BB38-E49D53ED807A}"/>
    <cellStyle name="Moneda 8 2 3 5" xfId="2810" xr:uid="{BC06B96E-6F88-4E1C-937E-16F9E5E68039}"/>
    <cellStyle name="Moneda 8 2 3 5 2" xfId="8090" xr:uid="{D39E209C-849B-46DB-804B-0A6023363717}"/>
    <cellStyle name="Moneda 8 2 3 6" xfId="5450" xr:uid="{44D7BE4E-2619-4E74-B48C-5E1ED4C9EFA7}"/>
    <cellStyle name="Moneda 8 2 4" xfId="277" xr:uid="{2D4BA716-DBA6-4111-98BE-8A21BF30011F}"/>
    <cellStyle name="Moneda 8 2 4 2" xfId="607" xr:uid="{3BA849A4-7743-4ABA-91BE-B31E0458E6AF}"/>
    <cellStyle name="Moneda 8 2 4 2 2" xfId="1267" xr:uid="{621F5864-5541-4155-9371-CE16A6ED3E41}"/>
    <cellStyle name="Moneda 8 2 4 2 2 2" xfId="2588" xr:uid="{E2929DF9-320F-41B3-918F-7CE0D52D8B45}"/>
    <cellStyle name="Moneda 8 2 4 2 2 2 2" xfId="5229" xr:uid="{E8A8DE5C-21EA-408F-99DF-90F95E8DAB8C}"/>
    <cellStyle name="Moneda 8 2 4 2 2 2 2 2" xfId="10509" xr:uid="{0716A6FE-3C22-4251-BAC6-884EE9B0204E}"/>
    <cellStyle name="Moneda 8 2 4 2 2 2 3" xfId="7869" xr:uid="{8B9E5AB6-9610-40D0-8A9E-46A49F203717}"/>
    <cellStyle name="Moneda 8 2 4 2 2 3" xfId="3909" xr:uid="{A825C5AF-164F-4F93-A30E-B75766BE119F}"/>
    <cellStyle name="Moneda 8 2 4 2 2 3 2" xfId="9189" xr:uid="{47BA4171-09E2-474C-8C2E-F1796AA5F307}"/>
    <cellStyle name="Moneda 8 2 4 2 2 4" xfId="6549" xr:uid="{9416BC51-1FAE-4673-A364-7BFFED92F10D}"/>
    <cellStyle name="Moneda 8 2 4 2 3" xfId="1928" xr:uid="{53003449-60B7-4535-B81C-25450A1CDE81}"/>
    <cellStyle name="Moneda 8 2 4 2 3 2" xfId="4569" xr:uid="{4A9DEE19-C1ED-4326-9895-C7CD01C9F243}"/>
    <cellStyle name="Moneda 8 2 4 2 3 2 2" xfId="9849" xr:uid="{966F2355-8912-447F-BC72-0E94DBCA76DE}"/>
    <cellStyle name="Moneda 8 2 4 2 3 3" xfId="7209" xr:uid="{8369B937-08AF-4C26-BBDF-3695F7CB94A7}"/>
    <cellStyle name="Moneda 8 2 4 2 4" xfId="3249" xr:uid="{1E2F2F19-FF64-4FA3-9CDB-14330EF276F5}"/>
    <cellStyle name="Moneda 8 2 4 2 4 2" xfId="8529" xr:uid="{B494F42F-77F1-431B-B49D-B16C947628EE}"/>
    <cellStyle name="Moneda 8 2 4 2 5" xfId="5889" xr:uid="{6395CB54-2DFE-470C-B012-354C5673F68D}"/>
    <cellStyle name="Moneda 8 2 4 3" xfId="938" xr:uid="{B644D5B7-80EB-4B66-A55E-3A1A08F8B0D6}"/>
    <cellStyle name="Moneda 8 2 4 3 2" xfId="2259" xr:uid="{06D0DB09-7123-48C4-849B-DA79C5A58267}"/>
    <cellStyle name="Moneda 8 2 4 3 2 2" xfId="4900" xr:uid="{1204D0B9-3D67-4D75-AB67-82768B448359}"/>
    <cellStyle name="Moneda 8 2 4 3 2 2 2" xfId="10180" xr:uid="{BE0FBCF0-D693-40B8-ADAA-68755C40D1B6}"/>
    <cellStyle name="Moneda 8 2 4 3 2 3" xfId="7540" xr:uid="{64EF7C37-26C0-4137-80B9-53A2C99F7077}"/>
    <cellStyle name="Moneda 8 2 4 3 3" xfId="3580" xr:uid="{9CF38F6C-FB77-4C19-96E0-20FDA008E33C}"/>
    <cellStyle name="Moneda 8 2 4 3 3 2" xfId="8860" xr:uid="{467AEB3D-9CA7-4268-99B5-F26FD0654AAF}"/>
    <cellStyle name="Moneda 8 2 4 3 4" xfId="6220" xr:uid="{0619E2D4-D3E1-4DA7-AA94-2C2CFA4AB245}"/>
    <cellStyle name="Moneda 8 2 4 4" xfId="1599" xr:uid="{82DFB7FC-09DC-4489-9E72-3BCD87CE824D}"/>
    <cellStyle name="Moneda 8 2 4 4 2" xfId="4240" xr:uid="{DD7D5F5A-88B6-4EEA-B539-4602A6516029}"/>
    <cellStyle name="Moneda 8 2 4 4 2 2" xfId="9520" xr:uid="{6614C6B3-A79E-482B-B749-BB86AA44A79C}"/>
    <cellStyle name="Moneda 8 2 4 4 3" xfId="6880" xr:uid="{8EC8A402-2461-4997-A507-CB1E51E32DC2}"/>
    <cellStyle name="Moneda 8 2 4 5" xfId="2920" xr:uid="{8AF9C6F8-2646-4BAF-A780-D683A066A64D}"/>
    <cellStyle name="Moneda 8 2 4 5 2" xfId="8200" xr:uid="{CAD8CFCF-1675-4C79-9448-105871380A3D}"/>
    <cellStyle name="Moneda 8 2 4 6" xfId="5560" xr:uid="{D1872756-E360-45D0-AA97-669796FB21CB}"/>
    <cellStyle name="Moneda 8 2 5" xfId="386" xr:uid="{B720CF20-6100-4D15-BC75-73DEF6F9BA61}"/>
    <cellStyle name="Moneda 8 2 5 2" xfId="1047" xr:uid="{2FF29FAF-1EB9-44CF-8E81-57F169A5DE0A}"/>
    <cellStyle name="Moneda 8 2 5 2 2" xfId="2368" xr:uid="{4037E722-281D-437A-B6DB-38077A423920}"/>
    <cellStyle name="Moneda 8 2 5 2 2 2" xfId="5009" xr:uid="{3EFE97E0-FF39-4FB0-A3D5-17FBFF097F5A}"/>
    <cellStyle name="Moneda 8 2 5 2 2 2 2" xfId="10289" xr:uid="{D0EB033D-510A-4D6F-90D0-FC21FCCDF595}"/>
    <cellStyle name="Moneda 8 2 5 2 2 3" xfId="7649" xr:uid="{CF736EC1-BD5E-4062-92DD-E6BC0FA81F27}"/>
    <cellStyle name="Moneda 8 2 5 2 3" xfId="3689" xr:uid="{7CEDA2BF-622C-4066-971B-A21DB3A152F8}"/>
    <cellStyle name="Moneda 8 2 5 2 3 2" xfId="8969" xr:uid="{1EF03007-9E05-4E5A-9D02-18C80BAA12F4}"/>
    <cellStyle name="Moneda 8 2 5 2 4" xfId="6329" xr:uid="{FAD6F0AF-28CE-46C0-B3F8-EBA1778B0A28}"/>
    <cellStyle name="Moneda 8 2 5 3" xfId="1708" xr:uid="{4408E17D-B4FD-4EFC-99D2-13A39D4B5566}"/>
    <cellStyle name="Moneda 8 2 5 3 2" xfId="4349" xr:uid="{0E07290D-6DA2-4037-B5D4-6F439E86D4A4}"/>
    <cellStyle name="Moneda 8 2 5 3 2 2" xfId="9629" xr:uid="{B88F3E98-A1DC-43E8-A8EA-C17B75FCDA54}"/>
    <cellStyle name="Moneda 8 2 5 3 3" xfId="6989" xr:uid="{4C843672-3E95-4A0A-9A74-3B010197A721}"/>
    <cellStyle name="Moneda 8 2 5 4" xfId="3029" xr:uid="{EBDE9AB4-8A7C-4B07-8C3F-A07F0FA44B06}"/>
    <cellStyle name="Moneda 8 2 5 4 2" xfId="8309" xr:uid="{12841E6E-7A0B-4EDD-86A5-99243E4A05EA}"/>
    <cellStyle name="Moneda 8 2 5 5" xfId="5669" xr:uid="{7DD31918-F8A4-4F92-BC13-9761D3B671B8}"/>
    <cellStyle name="Moneda 8 2 6" xfId="718" xr:uid="{958FE16E-BAAE-4C1C-AF49-B7BF0DF637B5}"/>
    <cellStyle name="Moneda 8 2 6 2" xfId="2039" xr:uid="{D3B93528-F1E3-4DB3-A9F7-F91667002B37}"/>
    <cellStyle name="Moneda 8 2 6 2 2" xfId="4680" xr:uid="{35B1FFB7-C844-4D90-903C-CFB2D8A7C447}"/>
    <cellStyle name="Moneda 8 2 6 2 2 2" xfId="9960" xr:uid="{C9E55B0D-0EA1-4DD1-B9B4-3E57D55C3AAA}"/>
    <cellStyle name="Moneda 8 2 6 2 3" xfId="7320" xr:uid="{DCB521D8-76A3-4B57-AC20-A0E342BA429F}"/>
    <cellStyle name="Moneda 8 2 6 3" xfId="3360" xr:uid="{4FBB879F-2866-4A80-BCA6-47BD7E1EACA9}"/>
    <cellStyle name="Moneda 8 2 6 3 2" xfId="8640" xr:uid="{8B5C2F9A-D53D-4D03-BC12-2F74DAD089C8}"/>
    <cellStyle name="Moneda 8 2 6 4" xfId="6000" xr:uid="{90C2134F-AB83-4598-9E34-96F779B1543F}"/>
    <cellStyle name="Moneda 8 2 7" xfId="1379" xr:uid="{0FDA4E39-9098-4F60-A024-9A6A3DFA2767}"/>
    <cellStyle name="Moneda 8 2 7 2" xfId="4020" xr:uid="{93098AC5-CDD7-460D-8749-E1C936BE411C}"/>
    <cellStyle name="Moneda 8 2 7 2 2" xfId="9300" xr:uid="{97E59FED-E0AE-4823-A47C-6AB14C2461CC}"/>
    <cellStyle name="Moneda 8 2 7 3" xfId="6660" xr:uid="{C6314586-79DB-4292-B094-E8E2D7938E60}"/>
    <cellStyle name="Moneda 8 2 8" xfId="2700" xr:uid="{EAD46B5D-DAFF-4453-BEAF-52B94D9A4511}"/>
    <cellStyle name="Moneda 8 2 8 2" xfId="7980" xr:uid="{226DC4EC-9B1B-4C8E-8A0D-1EAF188A1F92}"/>
    <cellStyle name="Moneda 8 2 9" xfId="5340" xr:uid="{16759A08-491D-4340-B926-3F33AA2465E6}"/>
    <cellStyle name="Moneda 8 3" xfId="82" xr:uid="{D2FFCEF3-E616-4006-BA5E-A893019A627A}"/>
    <cellStyle name="Moneda 8 3 2" xfId="194" xr:uid="{DE9D8C5B-0644-4079-9066-BFAF59F562C0}"/>
    <cellStyle name="Moneda 8 3 2 2" xfId="524" xr:uid="{1B1F6B87-E862-40F8-B185-922AEED36137}"/>
    <cellStyle name="Moneda 8 3 2 2 2" xfId="1184" xr:uid="{420A4BDF-CD7E-4C09-BBAA-80D11D4B9D6A}"/>
    <cellStyle name="Moneda 8 3 2 2 2 2" xfId="2505" xr:uid="{0365ADD9-78F4-4E87-9C7B-A1B1E75A2B33}"/>
    <cellStyle name="Moneda 8 3 2 2 2 2 2" xfId="5146" xr:uid="{0A1F70C5-57B8-4CC1-950F-F08D73378B49}"/>
    <cellStyle name="Moneda 8 3 2 2 2 2 2 2" xfId="10426" xr:uid="{DC770CB0-C656-409A-8F60-A507E9909F1C}"/>
    <cellStyle name="Moneda 8 3 2 2 2 2 3" xfId="7786" xr:uid="{D832FFD4-B030-4CEF-A302-F6486B963F35}"/>
    <cellStyle name="Moneda 8 3 2 2 2 3" xfId="3826" xr:uid="{A7C939AE-FC92-4A8E-A42D-C51500615ACA}"/>
    <cellStyle name="Moneda 8 3 2 2 2 3 2" xfId="9106" xr:uid="{D198D0E0-F58C-49C8-910B-1D21F6A020CC}"/>
    <cellStyle name="Moneda 8 3 2 2 2 4" xfId="6466" xr:uid="{04F32111-2EB3-4273-A5BD-787817018D33}"/>
    <cellStyle name="Moneda 8 3 2 2 3" xfId="1845" xr:uid="{748230E8-5D83-4FA2-AA66-632E02D975C9}"/>
    <cellStyle name="Moneda 8 3 2 2 3 2" xfId="4486" xr:uid="{30A67BFE-3813-44E5-B7A8-DD1A9AB65C5A}"/>
    <cellStyle name="Moneda 8 3 2 2 3 2 2" xfId="9766" xr:uid="{46C1198D-E9A2-48CD-90DA-214857E1EC70}"/>
    <cellStyle name="Moneda 8 3 2 2 3 3" xfId="7126" xr:uid="{4D17057E-534F-4763-8945-B7378659EF62}"/>
    <cellStyle name="Moneda 8 3 2 2 4" xfId="3166" xr:uid="{31930100-EE36-4985-93A1-AD529615FADD}"/>
    <cellStyle name="Moneda 8 3 2 2 4 2" xfId="8446" xr:uid="{BD2B4578-60AC-40FF-83C3-41D52D7EA7DF}"/>
    <cellStyle name="Moneda 8 3 2 2 5" xfId="5806" xr:uid="{A9DA4EB5-2677-4A63-AB6C-3F3187B614E4}"/>
    <cellStyle name="Moneda 8 3 2 3" xfId="855" xr:uid="{C366F933-1FD4-4C23-99EF-058FCCC13EBD}"/>
    <cellStyle name="Moneda 8 3 2 3 2" xfId="2176" xr:uid="{31D9A460-9557-4AA6-817A-866E5B4DAD64}"/>
    <cellStyle name="Moneda 8 3 2 3 2 2" xfId="4817" xr:uid="{06A4D6E7-05A7-4F9F-B563-64A7AD3AFA2F}"/>
    <cellStyle name="Moneda 8 3 2 3 2 2 2" xfId="10097" xr:uid="{5C2FF101-4665-4D2D-B312-39C2B298DCB5}"/>
    <cellStyle name="Moneda 8 3 2 3 2 3" xfId="7457" xr:uid="{4F193FC6-4499-410B-9459-3F7C6B905214}"/>
    <cellStyle name="Moneda 8 3 2 3 3" xfId="3497" xr:uid="{AE9ECF3A-37C7-49EF-9C3E-906F76907268}"/>
    <cellStyle name="Moneda 8 3 2 3 3 2" xfId="8777" xr:uid="{CB15DB16-9546-424F-8113-3038CD430CDC}"/>
    <cellStyle name="Moneda 8 3 2 3 4" xfId="6137" xr:uid="{3B471972-8F9A-4C16-AAA5-96F36AFD337D}"/>
    <cellStyle name="Moneda 8 3 2 4" xfId="1516" xr:uid="{F5CB4DC7-7F02-4AD5-9ACF-297376FF16BB}"/>
    <cellStyle name="Moneda 8 3 2 4 2" xfId="4157" xr:uid="{DFD9AADB-0737-4A15-B11E-244D8B511E61}"/>
    <cellStyle name="Moneda 8 3 2 4 2 2" xfId="9437" xr:uid="{4E2D99C4-3B2B-4C2E-A084-578265994D5E}"/>
    <cellStyle name="Moneda 8 3 2 4 3" xfId="6797" xr:uid="{4F4B51A6-6290-411B-BFE5-8CE3F4503151}"/>
    <cellStyle name="Moneda 8 3 2 5" xfId="2837" xr:uid="{DBED916B-0AB1-4AF3-BFB2-B0F348D13B59}"/>
    <cellStyle name="Moneda 8 3 2 5 2" xfId="8117" xr:uid="{2ECD4020-CC66-422A-BE58-8603DD36DFFF}"/>
    <cellStyle name="Moneda 8 3 2 6" xfId="5477" xr:uid="{95EB6049-BF20-4587-B19E-141089AA1AE3}"/>
    <cellStyle name="Moneda 8 3 3" xfId="304" xr:uid="{8F82128C-0380-4C29-B9C9-CB30B91A4A4F}"/>
    <cellStyle name="Moneda 8 3 3 2" xfId="634" xr:uid="{5248375F-E353-4110-B0EB-87C9F01FBDC7}"/>
    <cellStyle name="Moneda 8 3 3 2 2" xfId="1294" xr:uid="{5B691263-E9E8-4FFB-94E2-64336D1BFE0B}"/>
    <cellStyle name="Moneda 8 3 3 2 2 2" xfId="2615" xr:uid="{C0CC9B32-9B05-462C-B8C1-7470065F0CA1}"/>
    <cellStyle name="Moneda 8 3 3 2 2 2 2" xfId="5256" xr:uid="{E2601709-56D8-4D84-AD9D-75579F1228D8}"/>
    <cellStyle name="Moneda 8 3 3 2 2 2 2 2" xfId="10536" xr:uid="{7498B808-D705-412F-90A1-393520FE67C4}"/>
    <cellStyle name="Moneda 8 3 3 2 2 2 3" xfId="7896" xr:uid="{8776F411-4EBD-438C-971D-89D41E58AC6E}"/>
    <cellStyle name="Moneda 8 3 3 2 2 3" xfId="3936" xr:uid="{F08A335A-A252-4BB4-B473-C9F032BD43E1}"/>
    <cellStyle name="Moneda 8 3 3 2 2 3 2" xfId="9216" xr:uid="{D145E357-2512-4705-B320-A5078233D497}"/>
    <cellStyle name="Moneda 8 3 3 2 2 4" xfId="6576" xr:uid="{4779218D-DE27-46B9-8DCE-326B0E013EDA}"/>
    <cellStyle name="Moneda 8 3 3 2 3" xfId="1955" xr:uid="{5A99174C-0CFD-4181-92E0-FAF367CC176B}"/>
    <cellStyle name="Moneda 8 3 3 2 3 2" xfId="4596" xr:uid="{1EE829FC-7A23-4987-AB05-203E958FCE27}"/>
    <cellStyle name="Moneda 8 3 3 2 3 2 2" xfId="9876" xr:uid="{1541B474-D634-42A9-8858-75106D91C026}"/>
    <cellStyle name="Moneda 8 3 3 2 3 3" xfId="7236" xr:uid="{7DBAC5F7-8296-4646-86E5-797EC95706A5}"/>
    <cellStyle name="Moneda 8 3 3 2 4" xfId="3276" xr:uid="{4A077BD3-4DE3-4729-9F8B-B96EB706DEF1}"/>
    <cellStyle name="Moneda 8 3 3 2 4 2" xfId="8556" xr:uid="{6E580687-B0D4-49B6-8F55-47F64B3AD9ED}"/>
    <cellStyle name="Moneda 8 3 3 2 5" xfId="5916" xr:uid="{8AFF2AD0-0621-4561-96B3-6F7F5A664B80}"/>
    <cellStyle name="Moneda 8 3 3 3" xfId="965" xr:uid="{B3BBAAF6-81C3-45D9-86F6-CB545366C9C3}"/>
    <cellStyle name="Moneda 8 3 3 3 2" xfId="2286" xr:uid="{0DAA42E0-3B57-499B-83DF-B437435EB77B}"/>
    <cellStyle name="Moneda 8 3 3 3 2 2" xfId="4927" xr:uid="{9DF768BF-D5C3-482B-BC11-78A36D849E22}"/>
    <cellStyle name="Moneda 8 3 3 3 2 2 2" xfId="10207" xr:uid="{E61F10DC-71EB-4390-887E-DFA6A13AAEFC}"/>
    <cellStyle name="Moneda 8 3 3 3 2 3" xfId="7567" xr:uid="{5B6BCAC5-536E-40BA-B326-3369B3FAF708}"/>
    <cellStyle name="Moneda 8 3 3 3 3" xfId="3607" xr:uid="{6A961865-2162-4E31-B797-72B7C533301E}"/>
    <cellStyle name="Moneda 8 3 3 3 3 2" xfId="8887" xr:uid="{0C71AA67-1E9A-481A-8C7E-F1C6287352F0}"/>
    <cellStyle name="Moneda 8 3 3 3 4" xfId="6247" xr:uid="{2E5E7103-D756-411A-8A49-BA1B1C5AC43A}"/>
    <cellStyle name="Moneda 8 3 3 4" xfId="1626" xr:uid="{576B45B8-0323-4B35-BD36-014A0C3A24E1}"/>
    <cellStyle name="Moneda 8 3 3 4 2" xfId="4267" xr:uid="{2B430CC5-C3A3-4699-AF45-A25DF61547BA}"/>
    <cellStyle name="Moneda 8 3 3 4 2 2" xfId="9547" xr:uid="{960BAC69-855C-4968-910C-49DCA70B4792}"/>
    <cellStyle name="Moneda 8 3 3 4 3" xfId="6907" xr:uid="{BC0D907B-D6E7-4719-9785-29DF15B6D97D}"/>
    <cellStyle name="Moneda 8 3 3 5" xfId="2947" xr:uid="{923B242A-B4D5-4C1C-B22D-E8ACF12C3F0C}"/>
    <cellStyle name="Moneda 8 3 3 5 2" xfId="8227" xr:uid="{89AC9AE7-2D47-415C-BEA8-EF981F52D006}"/>
    <cellStyle name="Moneda 8 3 3 6" xfId="5587" xr:uid="{1739B9C2-2B88-44BB-BAC0-031FA96CBACD}"/>
    <cellStyle name="Moneda 8 3 4" xfId="413" xr:uid="{0E17B208-2EE7-48DF-9F0F-5AD8D4E031EB}"/>
    <cellStyle name="Moneda 8 3 4 2" xfId="1074" xr:uid="{82DC1743-37AC-46BF-9F3C-F9CBAA462DFC}"/>
    <cellStyle name="Moneda 8 3 4 2 2" xfId="2395" xr:uid="{08105022-71A2-47D0-B22F-88FC6F645754}"/>
    <cellStyle name="Moneda 8 3 4 2 2 2" xfId="5036" xr:uid="{ABA94C08-6A84-47A8-B5A9-2B57F9AB5CCC}"/>
    <cellStyle name="Moneda 8 3 4 2 2 2 2" xfId="10316" xr:uid="{80981867-0CEB-46D4-A980-E78382E60B2A}"/>
    <cellStyle name="Moneda 8 3 4 2 2 3" xfId="7676" xr:uid="{D95CD803-BB90-4D2F-B320-09F38B9E6EDC}"/>
    <cellStyle name="Moneda 8 3 4 2 3" xfId="3716" xr:uid="{D11768F6-8913-44AC-AC74-4F8D099434C3}"/>
    <cellStyle name="Moneda 8 3 4 2 3 2" xfId="8996" xr:uid="{D01B37BC-0504-475B-B962-4EC01F15DB96}"/>
    <cellStyle name="Moneda 8 3 4 2 4" xfId="6356" xr:uid="{CE6F4368-0460-4145-B0F0-E43260F90FB3}"/>
    <cellStyle name="Moneda 8 3 4 3" xfId="1735" xr:uid="{2995C81B-D526-4660-96CC-E5A23757223F}"/>
    <cellStyle name="Moneda 8 3 4 3 2" xfId="4376" xr:uid="{E76CF680-AECE-4D3A-B669-66CC92CF566D}"/>
    <cellStyle name="Moneda 8 3 4 3 2 2" xfId="9656" xr:uid="{89100793-13AE-4DC3-AB37-DEB10A97084B}"/>
    <cellStyle name="Moneda 8 3 4 3 3" xfId="7016" xr:uid="{19B40B2F-A239-4DEE-B3AA-D520694099DE}"/>
    <cellStyle name="Moneda 8 3 4 4" xfId="3056" xr:uid="{6F815BBC-B29C-409A-BDF5-98F50AA92CA3}"/>
    <cellStyle name="Moneda 8 3 4 4 2" xfId="8336" xr:uid="{1D22F019-528C-4B54-B7F8-590D2CCEE54B}"/>
    <cellStyle name="Moneda 8 3 4 5" xfId="5696" xr:uid="{A141B7CA-FFD9-4AE7-BFA9-BC4FD58652E4}"/>
    <cellStyle name="Moneda 8 3 5" xfId="745" xr:uid="{BB6B17B9-1FF7-4E6C-9996-054C0AF69D1B}"/>
    <cellStyle name="Moneda 8 3 5 2" xfId="2066" xr:uid="{E9B4FA80-4F54-426C-AB28-73097A633AF1}"/>
    <cellStyle name="Moneda 8 3 5 2 2" xfId="4707" xr:uid="{4444D445-B946-4C59-A65F-9832B98F4443}"/>
    <cellStyle name="Moneda 8 3 5 2 2 2" xfId="9987" xr:uid="{88B13D5D-2B91-4749-8553-BBF64351E178}"/>
    <cellStyle name="Moneda 8 3 5 2 3" xfId="7347" xr:uid="{1CFECF5E-FAB3-4676-BF5E-EBFB1AE67A7B}"/>
    <cellStyle name="Moneda 8 3 5 3" xfId="3387" xr:uid="{A83A2BC6-9493-4A79-B05F-FD42EA4EED40}"/>
    <cellStyle name="Moneda 8 3 5 3 2" xfId="8667" xr:uid="{F10EDE30-F772-4F20-A387-679D9B05A4F0}"/>
    <cellStyle name="Moneda 8 3 5 4" xfId="6027" xr:uid="{9A273278-56D8-4CE3-A3D8-5468270925D7}"/>
    <cellStyle name="Moneda 8 3 6" xfId="1406" xr:uid="{1EAD3BF5-CFB5-4DF8-8635-34408D62C016}"/>
    <cellStyle name="Moneda 8 3 6 2" xfId="4047" xr:uid="{C9864458-A1F1-462E-BA32-5AA027D7572A}"/>
    <cellStyle name="Moneda 8 3 6 2 2" xfId="9327" xr:uid="{4F6B01F8-E537-4B3F-8D15-D0EADDE7E0D4}"/>
    <cellStyle name="Moneda 8 3 6 3" xfId="6687" xr:uid="{CC4C7550-9899-4B61-8767-3E9F1872AF3D}"/>
    <cellStyle name="Moneda 8 3 7" xfId="2727" xr:uid="{11883664-D2FF-43C0-9AD7-138DD1527EE1}"/>
    <cellStyle name="Moneda 8 3 7 2" xfId="8007" xr:uid="{7A92F6C5-E684-48B7-9491-F6971DD168F6}"/>
    <cellStyle name="Moneda 8 3 8" xfId="5367" xr:uid="{4FD078CE-1C49-4A8C-8676-46B6A7827FE8}"/>
    <cellStyle name="Moneda 8 4" xfId="143" xr:uid="{2327A258-4218-45A5-8F60-BB5113E8CB25}"/>
    <cellStyle name="Moneda 8 4 2" xfId="473" xr:uid="{4297DE2E-6A06-4591-8711-36FD9105D81C}"/>
    <cellStyle name="Moneda 8 4 2 2" xfId="1133" xr:uid="{3EF937CE-8752-4C62-B838-63FBAAF6E24A}"/>
    <cellStyle name="Moneda 8 4 2 2 2" xfId="2454" xr:uid="{0DD5BC90-CC81-4DAF-A1C7-312735CF7214}"/>
    <cellStyle name="Moneda 8 4 2 2 2 2" xfId="5095" xr:uid="{7E33C51A-F1BC-418F-80C2-C70FDC84BF75}"/>
    <cellStyle name="Moneda 8 4 2 2 2 2 2" xfId="10375" xr:uid="{50D59E1B-8206-4957-AD95-23C12C07892E}"/>
    <cellStyle name="Moneda 8 4 2 2 2 3" xfId="7735" xr:uid="{53BA6527-3FD1-4674-968B-FE605F3345F2}"/>
    <cellStyle name="Moneda 8 4 2 2 3" xfId="3775" xr:uid="{0F606DA3-4146-4501-BED2-CAFF066D9D38}"/>
    <cellStyle name="Moneda 8 4 2 2 3 2" xfId="9055" xr:uid="{642C1298-1895-422E-AF90-4CBBBE6E9372}"/>
    <cellStyle name="Moneda 8 4 2 2 4" xfId="6415" xr:uid="{533DDD5A-2184-4213-8544-AF3A98B0AF9D}"/>
    <cellStyle name="Moneda 8 4 2 3" xfId="1794" xr:uid="{A4E8D4BC-03B6-41F8-9ABF-49235D97F7DB}"/>
    <cellStyle name="Moneda 8 4 2 3 2" xfId="4435" xr:uid="{40241774-D9ED-499B-8A18-D56F9C21A5F0}"/>
    <cellStyle name="Moneda 8 4 2 3 2 2" xfId="9715" xr:uid="{505948F1-C031-49C1-BE8E-9740D4F42FA9}"/>
    <cellStyle name="Moneda 8 4 2 3 3" xfId="7075" xr:uid="{FFD8519D-1667-4856-A58E-E942C45C4AC4}"/>
    <cellStyle name="Moneda 8 4 2 4" xfId="3115" xr:uid="{8F7C0E2F-634C-46BB-85DF-B6F236B2B1DA}"/>
    <cellStyle name="Moneda 8 4 2 4 2" xfId="8395" xr:uid="{030DCBAF-6099-4E49-A203-7CD5E4BDA723}"/>
    <cellStyle name="Moneda 8 4 2 5" xfId="5755" xr:uid="{4720A093-53F2-44EF-A689-C660127A29C8}"/>
    <cellStyle name="Moneda 8 4 3" xfId="804" xr:uid="{9C619966-941B-4862-836E-DC0CC968FED6}"/>
    <cellStyle name="Moneda 8 4 3 2" xfId="2125" xr:uid="{8F69CD4E-7088-4E33-B2BB-0C0E12B86EF2}"/>
    <cellStyle name="Moneda 8 4 3 2 2" xfId="4766" xr:uid="{B03E5EAB-B5D9-4DB9-9D7B-A39125E18B92}"/>
    <cellStyle name="Moneda 8 4 3 2 2 2" xfId="10046" xr:uid="{D61D60ED-73D8-41BE-B918-FE9165F4990C}"/>
    <cellStyle name="Moneda 8 4 3 2 3" xfId="7406" xr:uid="{9D488AEB-975B-4F3C-AA56-20612DF249AA}"/>
    <cellStyle name="Moneda 8 4 3 3" xfId="3446" xr:uid="{C398A559-6ED3-4C1F-A0CF-88C46CA78080}"/>
    <cellStyle name="Moneda 8 4 3 3 2" xfId="8726" xr:uid="{65C809A2-B0E5-443F-A1E1-6CB76F48714A}"/>
    <cellStyle name="Moneda 8 4 3 4" xfId="6086" xr:uid="{87F3DC9E-EAB6-437D-82D0-85C3D37279B2}"/>
    <cellStyle name="Moneda 8 4 4" xfId="1465" xr:uid="{63FA1705-21F9-4DE9-BD8F-F64EBDDD9536}"/>
    <cellStyle name="Moneda 8 4 4 2" xfId="4106" xr:uid="{4989E25D-D7A7-4D99-B6DA-8C3441751AC7}"/>
    <cellStyle name="Moneda 8 4 4 2 2" xfId="9386" xr:uid="{A6F2179A-383F-4C23-86F6-0FFFCF8AEB34}"/>
    <cellStyle name="Moneda 8 4 4 3" xfId="6746" xr:uid="{DAA09C3F-FF7C-4BBC-950D-E5CA6CC45E13}"/>
    <cellStyle name="Moneda 8 4 5" xfId="2786" xr:uid="{1BAE328E-7E13-418F-A890-AD0DE219AAC2}"/>
    <cellStyle name="Moneda 8 4 5 2" xfId="8066" xr:uid="{A53BBDF2-F1F7-4C14-B9C7-D55DB95C7835}"/>
    <cellStyle name="Moneda 8 4 6" xfId="5426" xr:uid="{1BD6C1E6-20B3-4551-953C-28E3C1B7A6C7}"/>
    <cellStyle name="Moneda 8 5" xfId="253" xr:uid="{C9A8D837-C87D-4A1E-ADDE-D2D011FDF669}"/>
    <cellStyle name="Moneda 8 5 2" xfId="583" xr:uid="{0F630B94-236B-42A8-8C29-5230FACDEDFC}"/>
    <cellStyle name="Moneda 8 5 2 2" xfId="1243" xr:uid="{16F3871A-AB99-49C0-9944-28DC4519AC63}"/>
    <cellStyle name="Moneda 8 5 2 2 2" xfId="2564" xr:uid="{9BF781B7-92B4-480D-A818-E9F7F1959679}"/>
    <cellStyle name="Moneda 8 5 2 2 2 2" xfId="5205" xr:uid="{702503BE-1B49-41E8-89E3-B9ECC6B60749}"/>
    <cellStyle name="Moneda 8 5 2 2 2 2 2" xfId="10485" xr:uid="{DC286434-0DD6-4068-A138-F2A1FE4FD4FA}"/>
    <cellStyle name="Moneda 8 5 2 2 2 3" xfId="7845" xr:uid="{F9ABFCFB-19D9-49D9-9471-671AF5BE0C90}"/>
    <cellStyle name="Moneda 8 5 2 2 3" xfId="3885" xr:uid="{7BFBCB55-BC8F-4DD6-A8D7-F0C6CC445440}"/>
    <cellStyle name="Moneda 8 5 2 2 3 2" xfId="9165" xr:uid="{42BDD875-1000-4138-8CA3-EB6E7AC426F9}"/>
    <cellStyle name="Moneda 8 5 2 2 4" xfId="6525" xr:uid="{8BA0A998-92C9-4FEC-AC17-C01714C93906}"/>
    <cellStyle name="Moneda 8 5 2 3" xfId="1904" xr:uid="{8298A0E9-5A52-4D92-9777-7683DF2EE370}"/>
    <cellStyle name="Moneda 8 5 2 3 2" xfId="4545" xr:uid="{9D4A45EE-7235-4F26-8692-AD6737F5DF0B}"/>
    <cellStyle name="Moneda 8 5 2 3 2 2" xfId="9825" xr:uid="{52B340C4-974E-48E9-8023-2433687FE7CE}"/>
    <cellStyle name="Moneda 8 5 2 3 3" xfId="7185" xr:uid="{2BDDD9B6-6757-4280-8791-77D243E83C6E}"/>
    <cellStyle name="Moneda 8 5 2 4" xfId="3225" xr:uid="{9EED2093-A8FE-4F78-867C-CAC2EB698DEF}"/>
    <cellStyle name="Moneda 8 5 2 4 2" xfId="8505" xr:uid="{14A21888-FFBF-465B-9A8A-C9B1A6C536B2}"/>
    <cellStyle name="Moneda 8 5 2 5" xfId="5865" xr:uid="{142E6962-36C3-45D9-9AF0-988A4E166D71}"/>
    <cellStyle name="Moneda 8 5 3" xfId="914" xr:uid="{A6590075-3BFA-45BA-BA14-A103C6F4F52F}"/>
    <cellStyle name="Moneda 8 5 3 2" xfId="2235" xr:uid="{3EDE329C-3BEC-4BFE-887F-0A61F6FD1E04}"/>
    <cellStyle name="Moneda 8 5 3 2 2" xfId="4876" xr:uid="{5A1FBFA6-CB92-45A1-ABA8-26D1F97BECF7}"/>
    <cellStyle name="Moneda 8 5 3 2 2 2" xfId="10156" xr:uid="{C730120B-563D-40E5-82F3-833EA8650965}"/>
    <cellStyle name="Moneda 8 5 3 2 3" xfId="7516" xr:uid="{6972CFDB-5107-4D19-B862-46C88CF78BDE}"/>
    <cellStyle name="Moneda 8 5 3 3" xfId="3556" xr:uid="{F1E95516-FE12-452D-B7A2-2033B97EA0A4}"/>
    <cellStyle name="Moneda 8 5 3 3 2" xfId="8836" xr:uid="{026AC8CD-5E32-439A-9C93-03C3BCF7B41F}"/>
    <cellStyle name="Moneda 8 5 3 4" xfId="6196" xr:uid="{D7EA4058-EC72-4B07-AA4B-EAB4128183FC}"/>
    <cellStyle name="Moneda 8 5 4" xfId="1575" xr:uid="{39B2F77A-6EB4-4726-9E29-BA1B99988382}"/>
    <cellStyle name="Moneda 8 5 4 2" xfId="4216" xr:uid="{EB9995E3-5E87-4F38-B9C0-E8FD9B94C081}"/>
    <cellStyle name="Moneda 8 5 4 2 2" xfId="9496" xr:uid="{0985440A-7B2A-4DD4-9A07-5517E85C0309}"/>
    <cellStyle name="Moneda 8 5 4 3" xfId="6856" xr:uid="{B924E848-DAA1-4540-AEE1-C1624C362C07}"/>
    <cellStyle name="Moneda 8 5 5" xfId="2896" xr:uid="{09679E24-C3A4-47D8-8068-98774D39B20B}"/>
    <cellStyle name="Moneda 8 5 5 2" xfId="8176" xr:uid="{517EA79D-F0A1-4798-AFF0-D33EAF69E0B7}"/>
    <cellStyle name="Moneda 8 5 6" xfId="5536" xr:uid="{949EB94C-15AA-4036-8FA3-59DFCF2DD005}"/>
    <cellStyle name="Moneda 8 6" xfId="362" xr:uid="{A7CA85C1-6AE7-44C2-8D52-850ABD60EDBA}"/>
    <cellStyle name="Moneda 8 6 2" xfId="1023" xr:uid="{1B7B23EB-C4A7-47F8-AA8C-A8105168DD25}"/>
    <cellStyle name="Moneda 8 6 2 2" xfId="2344" xr:uid="{7F3FA737-4769-4295-9AEF-308AB4F85C63}"/>
    <cellStyle name="Moneda 8 6 2 2 2" xfId="4985" xr:uid="{C1C3885F-AAA2-4D05-980C-0C50369F44E0}"/>
    <cellStyle name="Moneda 8 6 2 2 2 2" xfId="10265" xr:uid="{E3BC48D5-584B-4DDC-BEBB-1C7D81F07E44}"/>
    <cellStyle name="Moneda 8 6 2 2 3" xfId="7625" xr:uid="{4DC2E641-E7E1-4BA9-9FEB-67E9EEB16EBB}"/>
    <cellStyle name="Moneda 8 6 2 3" xfId="3665" xr:uid="{52CB6781-8907-41AB-B5C9-686A7CE6DED7}"/>
    <cellStyle name="Moneda 8 6 2 3 2" xfId="8945" xr:uid="{5BD5D220-A240-4A47-B786-8CDB37CDFC0A}"/>
    <cellStyle name="Moneda 8 6 2 4" xfId="6305" xr:uid="{493599FF-6F74-4C11-B0B0-11F713A9ABC5}"/>
    <cellStyle name="Moneda 8 6 3" xfId="1684" xr:uid="{90734EAE-8B6F-4EE9-AB99-0756E04CB06D}"/>
    <cellStyle name="Moneda 8 6 3 2" xfId="4325" xr:uid="{E90689A0-CCF5-47EA-9294-97C8D520DCDB}"/>
    <cellStyle name="Moneda 8 6 3 2 2" xfId="9605" xr:uid="{679D1895-DB0B-4D1E-BEA1-0FB4DBD396D8}"/>
    <cellStyle name="Moneda 8 6 3 3" xfId="6965" xr:uid="{BF9546E6-1F1D-4DD1-952F-52D29B9B0A47}"/>
    <cellStyle name="Moneda 8 6 4" xfId="3005" xr:uid="{12DA51CF-9679-42D2-9DB5-F1C3817A47DA}"/>
    <cellStyle name="Moneda 8 6 4 2" xfId="8285" xr:uid="{B9927AE8-F41D-4FA7-BAF6-8770E899BFE1}"/>
    <cellStyle name="Moneda 8 6 5" xfId="5645" xr:uid="{0F1EA698-BA1B-4F36-B120-904E679497E3}"/>
    <cellStyle name="Moneda 8 7" xfId="694" xr:uid="{4CD687E7-4B0E-4291-9F96-5C53BC6B5314}"/>
    <cellStyle name="Moneda 8 7 2" xfId="2015" xr:uid="{840C4EC8-525C-4AC1-A256-C92398F7DBEA}"/>
    <cellStyle name="Moneda 8 7 2 2" xfId="4656" xr:uid="{B020F36B-6FB4-4203-B58F-C7464EAD55A8}"/>
    <cellStyle name="Moneda 8 7 2 2 2" xfId="9936" xr:uid="{379624FB-AEF6-4AB9-94C0-26D174A1992E}"/>
    <cellStyle name="Moneda 8 7 2 3" xfId="7296" xr:uid="{6E6BEDDD-750F-4B31-8CB9-F4EF6DFDB522}"/>
    <cellStyle name="Moneda 8 7 3" xfId="3336" xr:uid="{09E416F4-255E-4AF7-8718-89E23C2C9104}"/>
    <cellStyle name="Moneda 8 7 3 2" xfId="8616" xr:uid="{353A95FD-F54B-4408-B378-AFFA88B8C7A2}"/>
    <cellStyle name="Moneda 8 7 4" xfId="5976" xr:uid="{95D8A450-C61F-4FFB-AA28-4C91FF665F85}"/>
    <cellStyle name="Moneda 8 8" xfId="1355" xr:uid="{7C1B56B5-7272-48E1-B189-E705B2563E3B}"/>
    <cellStyle name="Moneda 8 8 2" xfId="3996" xr:uid="{6102BA04-6546-4A78-8361-6A5444E9D30E}"/>
    <cellStyle name="Moneda 8 8 2 2" xfId="9276" xr:uid="{545D2A88-312F-4029-94A4-1FEC660B48C4}"/>
    <cellStyle name="Moneda 8 8 3" xfId="6636" xr:uid="{BE30CE85-D18F-4959-BE09-4AF5C1EC9ADB}"/>
    <cellStyle name="Moneda 8 9" xfId="2676" xr:uid="{5B43271C-78EB-4021-9BB5-62ECC0CB20E8}"/>
    <cellStyle name="Moneda 8 9 2" xfId="7956" xr:uid="{5D7789E5-1C8E-4EE3-952B-B3134F5D47C3}"/>
    <cellStyle name="Moneda 9" xfId="32" xr:uid="{EB650DF0-7F17-468B-8946-2E8647614737}"/>
    <cellStyle name="Moneda 9 2" xfId="83" xr:uid="{85CEB6BC-FF98-4A17-8832-C5E02CF92394}"/>
    <cellStyle name="Moneda 9 2 2" xfId="195" xr:uid="{8D08C658-0905-434D-B6B2-62CB8C616A2B}"/>
    <cellStyle name="Moneda 9 2 2 2" xfId="525" xr:uid="{BDED5AEA-9DA3-42A3-8EBC-9A85356BD411}"/>
    <cellStyle name="Moneda 9 2 2 2 2" xfId="1185" xr:uid="{DBC06D40-D26D-4D54-B7AD-11B5ADF1F2C7}"/>
    <cellStyle name="Moneda 9 2 2 2 2 2" xfId="2506" xr:uid="{E7461672-2A79-46CF-A2B1-B17B374E438B}"/>
    <cellStyle name="Moneda 9 2 2 2 2 2 2" xfId="5147" xr:uid="{87311225-A086-4ADD-A823-2E4602D59DF4}"/>
    <cellStyle name="Moneda 9 2 2 2 2 2 2 2" xfId="10427" xr:uid="{F087A4F3-74A9-4AFD-A6EB-EA3251388C40}"/>
    <cellStyle name="Moneda 9 2 2 2 2 2 3" xfId="7787" xr:uid="{B5EEDD14-F4E5-4659-8C46-FB278EFE7885}"/>
    <cellStyle name="Moneda 9 2 2 2 2 3" xfId="3827" xr:uid="{2FCEF272-B4E2-41E9-8B9B-97A3817810BA}"/>
    <cellStyle name="Moneda 9 2 2 2 2 3 2" xfId="9107" xr:uid="{D92FC4DE-0FDF-44F7-A424-EAE8E8E3A400}"/>
    <cellStyle name="Moneda 9 2 2 2 2 4" xfId="6467" xr:uid="{5F649E60-79C5-41A2-8040-6985246B98FF}"/>
    <cellStyle name="Moneda 9 2 2 2 3" xfId="1846" xr:uid="{A4ABC1C9-8069-4678-9582-2D4402599F32}"/>
    <cellStyle name="Moneda 9 2 2 2 3 2" xfId="4487" xr:uid="{4A4A4F1F-F3C0-4531-A3C1-C999CA86BCF8}"/>
    <cellStyle name="Moneda 9 2 2 2 3 2 2" xfId="9767" xr:uid="{D4A7D399-5049-4B7D-BBDF-0E0AC196B8E9}"/>
    <cellStyle name="Moneda 9 2 2 2 3 3" xfId="7127" xr:uid="{28E80141-9FB3-456E-BAA5-17397D6C6B63}"/>
    <cellStyle name="Moneda 9 2 2 2 4" xfId="3167" xr:uid="{627F633A-F7F2-4806-A975-CFA11801422F}"/>
    <cellStyle name="Moneda 9 2 2 2 4 2" xfId="8447" xr:uid="{B7339F2A-2DEF-4A24-9189-76B52C236970}"/>
    <cellStyle name="Moneda 9 2 2 2 5" xfId="5807" xr:uid="{0BAD31A2-400A-4C70-BED6-A558C1C05460}"/>
    <cellStyle name="Moneda 9 2 2 3" xfId="856" xr:uid="{4D356372-0C19-46A5-9ACD-DFD8BBC4BD40}"/>
    <cellStyle name="Moneda 9 2 2 3 2" xfId="2177" xr:uid="{63699753-8263-4594-947D-6DCACAD26961}"/>
    <cellStyle name="Moneda 9 2 2 3 2 2" xfId="4818" xr:uid="{BA4D025B-1218-4C6C-AC45-FDB42C883FEB}"/>
    <cellStyle name="Moneda 9 2 2 3 2 2 2" xfId="10098" xr:uid="{2EE87FDE-50B3-4E6F-BE61-25EE639EDC6A}"/>
    <cellStyle name="Moneda 9 2 2 3 2 3" xfId="7458" xr:uid="{2780F7D7-9BC7-4F24-B515-6A92AC941504}"/>
    <cellStyle name="Moneda 9 2 2 3 3" xfId="3498" xr:uid="{7AE50AAD-3F7C-49EE-AD87-7C46E1FAF7EA}"/>
    <cellStyle name="Moneda 9 2 2 3 3 2" xfId="8778" xr:uid="{DA7E8791-A3A0-404B-8E65-3D717AFBFA54}"/>
    <cellStyle name="Moneda 9 2 2 3 4" xfId="6138" xr:uid="{64471D47-7A12-4EA5-A410-B319C7BFEB45}"/>
    <cellStyle name="Moneda 9 2 2 4" xfId="1517" xr:uid="{091E7712-75CD-497D-BDA5-C90BB8FE03E9}"/>
    <cellStyle name="Moneda 9 2 2 4 2" xfId="4158" xr:uid="{4E508E0F-1010-40E5-91C1-D7006DCEA571}"/>
    <cellStyle name="Moneda 9 2 2 4 2 2" xfId="9438" xr:uid="{3FFA59DC-81DC-4A45-A7C7-DC832E1FFC6A}"/>
    <cellStyle name="Moneda 9 2 2 4 3" xfId="6798" xr:uid="{D2A608C3-B136-4E53-83C0-E6AAF5A9AB91}"/>
    <cellStyle name="Moneda 9 2 2 5" xfId="2838" xr:uid="{D64D88B7-99BC-4E8A-99D3-E4160E00AE03}"/>
    <cellStyle name="Moneda 9 2 2 5 2" xfId="8118" xr:uid="{570E6710-BD60-4037-9C6A-F1CBB352343C}"/>
    <cellStyle name="Moneda 9 2 2 6" xfId="5478" xr:uid="{45CCF5E6-B04B-4B61-A72B-78DE315DBD78}"/>
    <cellStyle name="Moneda 9 2 3" xfId="305" xr:uid="{AF05CF09-DA4B-44A3-96B6-C19DB94ECBBF}"/>
    <cellStyle name="Moneda 9 2 3 2" xfId="635" xr:uid="{F7AC67EC-CD3D-49EF-9E3B-6612DAF2C11D}"/>
    <cellStyle name="Moneda 9 2 3 2 2" xfId="1295" xr:uid="{7FB2126D-D64A-45D7-A049-54ED07D74673}"/>
    <cellStyle name="Moneda 9 2 3 2 2 2" xfId="2616" xr:uid="{4922B3DB-EC22-44E6-9400-10591FE9485A}"/>
    <cellStyle name="Moneda 9 2 3 2 2 2 2" xfId="5257" xr:uid="{BBBB3E73-E2FE-4579-9D7A-567C0B0ACF2F}"/>
    <cellStyle name="Moneda 9 2 3 2 2 2 2 2" xfId="10537" xr:uid="{2069100E-82EE-443B-8C10-4F7307DC9E8E}"/>
    <cellStyle name="Moneda 9 2 3 2 2 2 3" xfId="7897" xr:uid="{CD2BDD40-4A6F-4F08-A667-7FABD2A9140D}"/>
    <cellStyle name="Moneda 9 2 3 2 2 3" xfId="3937" xr:uid="{C25A2D80-232F-48C8-B12A-A7926322CDEF}"/>
    <cellStyle name="Moneda 9 2 3 2 2 3 2" xfId="9217" xr:uid="{013C86C9-8F39-4754-9A2A-4D8BD918046C}"/>
    <cellStyle name="Moneda 9 2 3 2 2 4" xfId="6577" xr:uid="{8DB47925-6AD0-4F61-BB6E-F7EB217FFAFB}"/>
    <cellStyle name="Moneda 9 2 3 2 3" xfId="1956" xr:uid="{3C6D8957-CC55-414A-A740-BC2F82C95DD5}"/>
    <cellStyle name="Moneda 9 2 3 2 3 2" xfId="4597" xr:uid="{A4223150-B7E5-4BFB-8AEA-FE25594F2D0C}"/>
    <cellStyle name="Moneda 9 2 3 2 3 2 2" xfId="9877" xr:uid="{41B8CA1E-BFAA-4E68-97B4-003920F75AD7}"/>
    <cellStyle name="Moneda 9 2 3 2 3 3" xfId="7237" xr:uid="{5A18413D-A1DF-4830-A689-BA7EC384229E}"/>
    <cellStyle name="Moneda 9 2 3 2 4" xfId="3277" xr:uid="{A609E46A-46AD-439C-BBD3-E46F36F6B28E}"/>
    <cellStyle name="Moneda 9 2 3 2 4 2" xfId="8557" xr:uid="{3E9B53E8-AAB5-4C31-9D87-346C7457DE48}"/>
    <cellStyle name="Moneda 9 2 3 2 5" xfId="5917" xr:uid="{569FCD76-CD34-4C0B-B4EA-6364096604E4}"/>
    <cellStyle name="Moneda 9 2 3 3" xfId="966" xr:uid="{1C4ADE31-D7A1-4976-9957-037385E4EBB4}"/>
    <cellStyle name="Moneda 9 2 3 3 2" xfId="2287" xr:uid="{57ACCD3E-304C-4FFF-B698-AE785809D9E7}"/>
    <cellStyle name="Moneda 9 2 3 3 2 2" xfId="4928" xr:uid="{A6A010C8-3354-4AD1-97C1-CD9FFE265AC6}"/>
    <cellStyle name="Moneda 9 2 3 3 2 2 2" xfId="10208" xr:uid="{57ECA50B-F32D-4417-8515-099917AD09AC}"/>
    <cellStyle name="Moneda 9 2 3 3 2 3" xfId="7568" xr:uid="{91574E2A-295E-4A56-AABB-EEBE939135C7}"/>
    <cellStyle name="Moneda 9 2 3 3 3" xfId="3608" xr:uid="{9FFD3355-60ED-4522-88DB-76F7EC7EBB09}"/>
    <cellStyle name="Moneda 9 2 3 3 3 2" xfId="8888" xr:uid="{9C333416-1C0D-4DAA-8B6E-1A95E602A44E}"/>
    <cellStyle name="Moneda 9 2 3 3 4" xfId="6248" xr:uid="{1379F8FC-4128-47E6-AF34-88871C1CDFD6}"/>
    <cellStyle name="Moneda 9 2 3 4" xfId="1627" xr:uid="{F5F79CFD-BA0A-4B6E-9F29-337CE74134BD}"/>
    <cellStyle name="Moneda 9 2 3 4 2" xfId="4268" xr:uid="{1E19EC1E-F0CA-4D50-B417-3C3EA78BE527}"/>
    <cellStyle name="Moneda 9 2 3 4 2 2" xfId="9548" xr:uid="{3D6C1395-56B3-4188-879F-FB2571CCCEC6}"/>
    <cellStyle name="Moneda 9 2 3 4 3" xfId="6908" xr:uid="{9AB69A6D-4EA6-4557-BADA-BF8A81227CF5}"/>
    <cellStyle name="Moneda 9 2 3 5" xfId="2948" xr:uid="{F91958E0-2613-450B-B868-500B1EF14E40}"/>
    <cellStyle name="Moneda 9 2 3 5 2" xfId="8228" xr:uid="{984B6A29-DB13-4889-9915-E4FDFBBA998E}"/>
    <cellStyle name="Moneda 9 2 3 6" xfId="5588" xr:uid="{5C29718E-22D6-4E3E-BFFC-9D66F4503E69}"/>
    <cellStyle name="Moneda 9 2 4" xfId="414" xr:uid="{AC5F7DF9-27FF-42C9-8945-A43132AB580F}"/>
    <cellStyle name="Moneda 9 2 4 2" xfId="1075" xr:uid="{ADBDD145-3335-4CE9-8AE6-A9824B22EE3B}"/>
    <cellStyle name="Moneda 9 2 4 2 2" xfId="2396" xr:uid="{108C58F1-A977-40AA-82EB-FF7C8EDB52DC}"/>
    <cellStyle name="Moneda 9 2 4 2 2 2" xfId="5037" xr:uid="{42CBD955-399B-472A-97C2-BB0F7D5744F3}"/>
    <cellStyle name="Moneda 9 2 4 2 2 2 2" xfId="10317" xr:uid="{D82DFA72-5885-4A24-AC4B-19660C2C3DE2}"/>
    <cellStyle name="Moneda 9 2 4 2 2 3" xfId="7677" xr:uid="{CA14E2D8-24FC-426D-B1AC-5EEFCD6553A6}"/>
    <cellStyle name="Moneda 9 2 4 2 3" xfId="3717" xr:uid="{C3AAD198-60C4-4F26-AE26-55607F3082D9}"/>
    <cellStyle name="Moneda 9 2 4 2 3 2" xfId="8997" xr:uid="{AB8AC2AD-5CC5-44EE-9A61-D4A5FE0CBE54}"/>
    <cellStyle name="Moneda 9 2 4 2 4" xfId="6357" xr:uid="{A4CE2BAC-716A-4024-9287-8944B89B3CE7}"/>
    <cellStyle name="Moneda 9 2 4 3" xfId="1736" xr:uid="{2AAE0977-E529-4488-A983-794708E61791}"/>
    <cellStyle name="Moneda 9 2 4 3 2" xfId="4377" xr:uid="{83FB929F-06D7-4E8F-AFEB-749E76270616}"/>
    <cellStyle name="Moneda 9 2 4 3 2 2" xfId="9657" xr:uid="{F39CFFDC-47BB-4B7E-AB7B-410A30CC73C7}"/>
    <cellStyle name="Moneda 9 2 4 3 3" xfId="7017" xr:uid="{3A52349E-86F2-4AA7-AD6D-67C683D314CA}"/>
    <cellStyle name="Moneda 9 2 4 4" xfId="3057" xr:uid="{5E44A4CE-A0E9-47EB-884C-5E18CB0DE6F9}"/>
    <cellStyle name="Moneda 9 2 4 4 2" xfId="8337" xr:uid="{9088D148-3E74-42C3-A11A-E6DAA04D14D9}"/>
    <cellStyle name="Moneda 9 2 4 5" xfId="5697" xr:uid="{F8691A34-B14F-4871-8DEE-FAD9F32290B9}"/>
    <cellStyle name="Moneda 9 2 5" xfId="746" xr:uid="{68F2715A-500F-4207-9A3F-D478B92FAD41}"/>
    <cellStyle name="Moneda 9 2 5 2" xfId="2067" xr:uid="{DCA6B74D-4394-41F2-8D17-1A138DD407E7}"/>
    <cellStyle name="Moneda 9 2 5 2 2" xfId="4708" xr:uid="{B33C0D69-C8EA-4E14-80A0-559D2530BF9E}"/>
    <cellStyle name="Moneda 9 2 5 2 2 2" xfId="9988" xr:uid="{C05A5EF8-3E65-4A09-AC13-CF04FFFF12D7}"/>
    <cellStyle name="Moneda 9 2 5 2 3" xfId="7348" xr:uid="{A3A34C6C-BB92-48DF-B70F-E47FE6D8726C}"/>
    <cellStyle name="Moneda 9 2 5 3" xfId="3388" xr:uid="{86919CD4-37EE-4739-85B2-54F96B49F4C5}"/>
    <cellStyle name="Moneda 9 2 5 3 2" xfId="8668" xr:uid="{8A3CB804-871B-46BC-BC66-BFB32ED07FF2}"/>
    <cellStyle name="Moneda 9 2 5 4" xfId="6028" xr:uid="{BA65A244-2CAE-4F5F-B5BB-7EC6B67A6354}"/>
    <cellStyle name="Moneda 9 2 6" xfId="1407" xr:uid="{34E1F3F2-2303-448F-A8C7-724DBDA46E82}"/>
    <cellStyle name="Moneda 9 2 6 2" xfId="4048" xr:uid="{9D77119E-BCA6-4E2D-B67E-11D1736B7BDB}"/>
    <cellStyle name="Moneda 9 2 6 2 2" xfId="9328" xr:uid="{967E808E-3CF8-49E4-8252-9277B34A0517}"/>
    <cellStyle name="Moneda 9 2 6 3" xfId="6688" xr:uid="{E81D5691-B381-491D-865E-4A5EBA0BA905}"/>
    <cellStyle name="Moneda 9 2 7" xfId="2728" xr:uid="{59893DE6-4165-4B00-B633-E04D8EFDA647}"/>
    <cellStyle name="Moneda 9 2 7 2" xfId="8008" xr:uid="{662C75E5-9616-4523-BDF9-15DA2174F44C}"/>
    <cellStyle name="Moneda 9 2 8" xfId="5368" xr:uid="{6E50D81C-A400-4884-93C0-7351B754940F}"/>
    <cellStyle name="Moneda 9 3" xfId="144" xr:uid="{CFD777C2-565F-4CBA-9DFF-526D6EBDACD3}"/>
    <cellStyle name="Moneda 9 3 2" xfId="474" xr:uid="{D860C639-D2FA-4C61-A768-8B7EC8FA5BE8}"/>
    <cellStyle name="Moneda 9 3 2 2" xfId="1134" xr:uid="{224BF7FC-C256-405B-91E4-A5DE6753D733}"/>
    <cellStyle name="Moneda 9 3 2 2 2" xfId="2455" xr:uid="{204A7EDB-102D-478C-A1AF-27DC10987F6E}"/>
    <cellStyle name="Moneda 9 3 2 2 2 2" xfId="5096" xr:uid="{D0FB8077-4BE5-4870-BFD7-14EFAEC5F1ED}"/>
    <cellStyle name="Moneda 9 3 2 2 2 2 2" xfId="10376" xr:uid="{FBD8F129-A85A-4E48-9B28-6496B3ED9371}"/>
    <cellStyle name="Moneda 9 3 2 2 2 3" xfId="7736" xr:uid="{2E4ED737-33D4-4234-8120-F83F7D78211D}"/>
    <cellStyle name="Moneda 9 3 2 2 3" xfId="3776" xr:uid="{B2D80929-3A38-44EC-9E8B-EA5D7EA64C4C}"/>
    <cellStyle name="Moneda 9 3 2 2 3 2" xfId="9056" xr:uid="{F602E40E-BA2E-47E9-891B-2B9BDDFEB47B}"/>
    <cellStyle name="Moneda 9 3 2 2 4" xfId="6416" xr:uid="{487ECFA5-DB57-4704-A51D-B91C5EB2E04F}"/>
    <cellStyle name="Moneda 9 3 2 3" xfId="1795" xr:uid="{31619087-146D-4F97-B5C6-981CB1C273AE}"/>
    <cellStyle name="Moneda 9 3 2 3 2" xfId="4436" xr:uid="{ED406BAF-EDEF-48CF-BFC4-020833CA3688}"/>
    <cellStyle name="Moneda 9 3 2 3 2 2" xfId="9716" xr:uid="{65CA5D03-829D-461F-9B62-D7F10063ADE6}"/>
    <cellStyle name="Moneda 9 3 2 3 3" xfId="7076" xr:uid="{4A32D63E-933B-45E7-AB30-ED155DBC0761}"/>
    <cellStyle name="Moneda 9 3 2 4" xfId="3116" xr:uid="{002EF21E-AEBC-4C0B-8150-4F4C71622DE0}"/>
    <cellStyle name="Moneda 9 3 2 4 2" xfId="8396" xr:uid="{3DDD1D38-E6BE-499B-88F2-1BF676A8F671}"/>
    <cellStyle name="Moneda 9 3 2 5" xfId="5756" xr:uid="{61B11686-C969-4A93-9666-2FD75D7B625B}"/>
    <cellStyle name="Moneda 9 3 3" xfId="805" xr:uid="{2AD5F8F5-1A3F-4E8D-B345-06331284C3D0}"/>
    <cellStyle name="Moneda 9 3 3 2" xfId="2126" xr:uid="{3A6E2D85-7324-4088-B24F-DCC6E752D59C}"/>
    <cellStyle name="Moneda 9 3 3 2 2" xfId="4767" xr:uid="{41DBC872-D610-42D7-8AFD-AF1DCD02F4FA}"/>
    <cellStyle name="Moneda 9 3 3 2 2 2" xfId="10047" xr:uid="{467995EB-0594-4F56-AB8A-91EAA8844B6B}"/>
    <cellStyle name="Moneda 9 3 3 2 3" xfId="7407" xr:uid="{662817C1-72CE-44EA-A835-4B469513DD57}"/>
    <cellStyle name="Moneda 9 3 3 3" xfId="3447" xr:uid="{D0C1085A-2B04-4DBF-81B7-EEC3F838E174}"/>
    <cellStyle name="Moneda 9 3 3 3 2" xfId="8727" xr:uid="{19DC572D-46BB-4B22-BDCC-58F86F6BC61A}"/>
    <cellStyle name="Moneda 9 3 3 4" xfId="6087" xr:uid="{2A9D635C-9E9A-4AB1-9E74-A8EEE7978ED8}"/>
    <cellStyle name="Moneda 9 3 4" xfId="1466" xr:uid="{12DA71AE-C8A2-4A55-8E73-EAF153102175}"/>
    <cellStyle name="Moneda 9 3 4 2" xfId="4107" xr:uid="{4A7625AE-68A0-4E61-8F8C-70E5B87BC889}"/>
    <cellStyle name="Moneda 9 3 4 2 2" xfId="9387" xr:uid="{9337FA9B-A64B-4346-945D-094CE187F86F}"/>
    <cellStyle name="Moneda 9 3 4 3" xfId="6747" xr:uid="{562E50B6-5BD6-4FDC-83DD-6198F4F1B4E3}"/>
    <cellStyle name="Moneda 9 3 5" xfId="2787" xr:uid="{86B2F4B5-AE21-4033-8215-6D27614D89DE}"/>
    <cellStyle name="Moneda 9 3 5 2" xfId="8067" xr:uid="{C91E5112-95B6-4917-9575-5A5817563A6B}"/>
    <cellStyle name="Moneda 9 3 6" xfId="5427" xr:uid="{D580BA51-F4CC-4494-A1EE-2B9FDC1D1330}"/>
    <cellStyle name="Moneda 9 4" xfId="254" xr:uid="{5F1D3704-4751-4E53-805E-9195E98C730E}"/>
    <cellStyle name="Moneda 9 4 2" xfId="584" xr:uid="{8CB25764-CAB3-41BB-8C33-9D0D0A15B700}"/>
    <cellStyle name="Moneda 9 4 2 2" xfId="1244" xr:uid="{2A8385DA-39B1-4157-BBA1-79D41390D0F3}"/>
    <cellStyle name="Moneda 9 4 2 2 2" xfId="2565" xr:uid="{17F75DAA-0FA8-4892-A4AE-CEBDAD2C9967}"/>
    <cellStyle name="Moneda 9 4 2 2 2 2" xfId="5206" xr:uid="{7C6C6FF2-B0EC-4C2E-AA6E-E13F87E814C4}"/>
    <cellStyle name="Moneda 9 4 2 2 2 2 2" xfId="10486" xr:uid="{7B3CF235-E1F3-4B93-A010-275B74CDB607}"/>
    <cellStyle name="Moneda 9 4 2 2 2 3" xfId="7846" xr:uid="{87FA3729-AFF2-4AC5-A6DB-14EE909A8DEE}"/>
    <cellStyle name="Moneda 9 4 2 2 3" xfId="3886" xr:uid="{58A2CDDF-5BAC-4A49-957D-59B5CA60566C}"/>
    <cellStyle name="Moneda 9 4 2 2 3 2" xfId="9166" xr:uid="{3AA9911A-19D4-4CC0-BFB4-9B8C4F334715}"/>
    <cellStyle name="Moneda 9 4 2 2 4" xfId="6526" xr:uid="{D77DBA55-11F1-457D-84D6-7CD9A9600C61}"/>
    <cellStyle name="Moneda 9 4 2 3" xfId="1905" xr:uid="{6E6F1DA2-402C-4A0B-AD6E-46B1D4D8020B}"/>
    <cellStyle name="Moneda 9 4 2 3 2" xfId="4546" xr:uid="{E82BE963-DA83-45DE-9C9D-FF932F88F227}"/>
    <cellStyle name="Moneda 9 4 2 3 2 2" xfId="9826" xr:uid="{70B7FEB7-B8C5-401C-96D7-6F7CFCB42258}"/>
    <cellStyle name="Moneda 9 4 2 3 3" xfId="7186" xr:uid="{95E6371D-6400-47E5-834F-1901D7FCAC5E}"/>
    <cellStyle name="Moneda 9 4 2 4" xfId="3226" xr:uid="{590CEE98-6568-43D5-B4C8-2A78BAD66041}"/>
    <cellStyle name="Moneda 9 4 2 4 2" xfId="8506" xr:uid="{7A037BA4-ADF5-491E-94F9-7F846FC6A698}"/>
    <cellStyle name="Moneda 9 4 2 5" xfId="5866" xr:uid="{566243B4-1DD5-4649-B607-1CB2F6BD7F14}"/>
    <cellStyle name="Moneda 9 4 3" xfId="915" xr:uid="{E47B7F56-B0F7-40A0-8664-A18456D9E993}"/>
    <cellStyle name="Moneda 9 4 3 2" xfId="2236" xr:uid="{99962923-4312-4918-BB72-39E65DC684C3}"/>
    <cellStyle name="Moneda 9 4 3 2 2" xfId="4877" xr:uid="{A03A36B1-4BF8-4F99-9272-FAEB5462490C}"/>
    <cellStyle name="Moneda 9 4 3 2 2 2" xfId="10157" xr:uid="{2DEDA538-1ECE-4C93-A922-EE9462635214}"/>
    <cellStyle name="Moneda 9 4 3 2 3" xfId="7517" xr:uid="{8624567B-2433-47EF-978D-D9BCD6F0DF9B}"/>
    <cellStyle name="Moneda 9 4 3 3" xfId="3557" xr:uid="{80B18E4A-EED5-47E1-A8C6-AF0C4DA78FE4}"/>
    <cellStyle name="Moneda 9 4 3 3 2" xfId="8837" xr:uid="{D6B636D0-F2F4-4037-BE48-74E9F9E190F3}"/>
    <cellStyle name="Moneda 9 4 3 4" xfId="6197" xr:uid="{86257C49-BA94-4021-A20E-D2D387414FDD}"/>
    <cellStyle name="Moneda 9 4 4" xfId="1576" xr:uid="{B2C7F5B4-9C2F-47D7-8886-8B4601D95D2D}"/>
    <cellStyle name="Moneda 9 4 4 2" xfId="4217" xr:uid="{B3F1B809-C3D8-4D91-A682-2E8157E60163}"/>
    <cellStyle name="Moneda 9 4 4 2 2" xfId="9497" xr:uid="{FBAE151F-64A9-4464-BD58-A64AFCB0212B}"/>
    <cellStyle name="Moneda 9 4 4 3" xfId="6857" xr:uid="{0A281E4D-D118-4891-895F-41FABCCD6CAF}"/>
    <cellStyle name="Moneda 9 4 5" xfId="2897" xr:uid="{AD772FE4-3C48-404A-AD31-7848D2652293}"/>
    <cellStyle name="Moneda 9 4 5 2" xfId="8177" xr:uid="{780027E4-2B46-427D-8AD1-59AE242CF134}"/>
    <cellStyle name="Moneda 9 4 6" xfId="5537" xr:uid="{88718938-CF6C-4265-B854-28C3FC31DFBB}"/>
    <cellStyle name="Moneda 9 5" xfId="363" xr:uid="{DB64CA86-784B-43EC-B2EB-5894ECA6FE53}"/>
    <cellStyle name="Moneda 9 5 2" xfId="1024" xr:uid="{F15451DE-7D64-40BA-AD27-9159070F5D0A}"/>
    <cellStyle name="Moneda 9 5 2 2" xfId="2345" xr:uid="{5F0924E2-2E9A-4445-9432-7FA865C256B8}"/>
    <cellStyle name="Moneda 9 5 2 2 2" xfId="4986" xr:uid="{78150AED-25D0-4A42-80DA-0D7F821BF477}"/>
    <cellStyle name="Moneda 9 5 2 2 2 2" xfId="10266" xr:uid="{760D9956-37B7-4117-A8F8-C72681799617}"/>
    <cellStyle name="Moneda 9 5 2 2 3" xfId="7626" xr:uid="{563EF5AA-6F18-4F10-A3CC-22F0C662D736}"/>
    <cellStyle name="Moneda 9 5 2 3" xfId="3666" xr:uid="{7CCC1186-4EA9-4F9E-A153-601AD3F4433A}"/>
    <cellStyle name="Moneda 9 5 2 3 2" xfId="8946" xr:uid="{0E4F3FA5-B312-472B-B142-24EBBAD12A6B}"/>
    <cellStyle name="Moneda 9 5 2 4" xfId="6306" xr:uid="{66BE35D6-876D-46F5-8B0E-A8F45F1651CD}"/>
    <cellStyle name="Moneda 9 5 3" xfId="1685" xr:uid="{8680A757-90F3-4B8C-BDEF-65F4D28266A7}"/>
    <cellStyle name="Moneda 9 5 3 2" xfId="4326" xr:uid="{F4C8A86D-7D8D-4E0D-81B0-900CDB3291A9}"/>
    <cellStyle name="Moneda 9 5 3 2 2" xfId="9606" xr:uid="{BFE14085-7E3C-4457-B34B-05F019E7120B}"/>
    <cellStyle name="Moneda 9 5 3 3" xfId="6966" xr:uid="{E7AA4EC5-A2F2-41CC-8ACB-7E0A63281268}"/>
    <cellStyle name="Moneda 9 5 4" xfId="3006" xr:uid="{7DF39336-7A3E-4E43-BE65-C4B592E8D5D3}"/>
    <cellStyle name="Moneda 9 5 4 2" xfId="8286" xr:uid="{C5BE11C7-E499-47C8-B49B-D5F32427530A}"/>
    <cellStyle name="Moneda 9 5 5" xfId="5646" xr:uid="{578A456D-68D0-46AA-8455-D6A91D0DF7BC}"/>
    <cellStyle name="Moneda 9 6" xfId="695" xr:uid="{C5AC660B-A2FC-485D-AB01-541CA84FADFF}"/>
    <cellStyle name="Moneda 9 6 2" xfId="2016" xr:uid="{B03FA4E8-9C8F-4008-8314-769EEAC672A6}"/>
    <cellStyle name="Moneda 9 6 2 2" xfId="4657" xr:uid="{7DC9B3B2-4C4D-4C3A-8793-62E81B383A01}"/>
    <cellStyle name="Moneda 9 6 2 2 2" xfId="9937" xr:uid="{7C650BED-9765-4CCA-9908-2ABC9C04CE3A}"/>
    <cellStyle name="Moneda 9 6 2 3" xfId="7297" xr:uid="{58EBA2AD-9298-411E-B2E6-3A685AA580EC}"/>
    <cellStyle name="Moneda 9 6 3" xfId="3337" xr:uid="{62CB2F3D-B395-44AD-BEC5-FA3974058AF7}"/>
    <cellStyle name="Moneda 9 6 3 2" xfId="8617" xr:uid="{32224F34-1E56-4E87-976F-D8D757AEB5AF}"/>
    <cellStyle name="Moneda 9 6 4" xfId="5977" xr:uid="{BDA28E7A-E70B-4BC8-9AE3-9CAA580C1C14}"/>
    <cellStyle name="Moneda 9 7" xfId="1356" xr:uid="{ADD15962-A3FE-43E4-8E44-57E4920C0726}"/>
    <cellStyle name="Moneda 9 7 2" xfId="3997" xr:uid="{FBB01EDF-ED3F-4A19-AD35-A6D6A7723106}"/>
    <cellStyle name="Moneda 9 7 2 2" xfId="9277" xr:uid="{69B9A92A-F214-4F6B-9E38-309D56E113F5}"/>
    <cellStyle name="Moneda 9 7 3" xfId="6637" xr:uid="{6E60A4CD-7940-43CF-A701-1DBB1625E67D}"/>
    <cellStyle name="Moneda 9 8" xfId="2677" xr:uid="{58B933FA-A8B9-4B85-BE8B-4A652B586EA9}"/>
    <cellStyle name="Moneda 9 8 2" xfId="7957" xr:uid="{6B8D5B6F-A532-40D9-925C-16609AFADAF3}"/>
    <cellStyle name="Moneda 9 9" xfId="5317" xr:uid="{F74312A9-4E87-4D36-B6F9-E9DF3260AA84}"/>
    <cellStyle name="Normal" xfId="0" builtinId="0"/>
    <cellStyle name="Normal 2" xfId="7" xr:uid="{00000000-0005-0000-0000-000004000000}"/>
    <cellStyle name="Normal 3" xfId="14" xr:uid="{EE961E1F-798A-48AA-90D6-9F9117E7C37E}"/>
    <cellStyle name="Normal 4" xfId="110" xr:uid="{7DDED572-183F-4AE4-860A-C348C61D3544}"/>
    <cellStyle name="Normal 5" xfId="118" xr:uid="{E4B33720-C944-4632-94D8-B46E5CD8B236}"/>
    <cellStyle name="Normal 5 2" xfId="448" xr:uid="{4E5BCF0E-3DE5-4C25-BE1F-DBEE7610E157}"/>
    <cellStyle name="Normal 6" xfId="4" xr:uid="{00000000-0005-0000-0000-000005000000}"/>
    <cellStyle name="Normal 6 2" xfId="6" xr:uid="{00000000-0005-0000-0000-000006000000}"/>
    <cellStyle name="Normal 6 2 2" xfId="8" xr:uid="{00000000-0005-0000-0000-000007000000}"/>
    <cellStyle name="Normal 7" xfId="1331" xr:uid="{400107ED-C066-4B1E-977C-C02F890E2E09}"/>
    <cellStyle name="Normal 7 2" xfId="2652" xr:uid="{8DE0F471-C1E2-4370-A164-55E30BF0450F}"/>
    <cellStyle name="Normal_RIDERS" xfId="2" xr:uid="{00000000-0005-0000-0000-000008000000}"/>
  </cellStyles>
  <dxfs count="23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echnical"/>
        <family val="4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echnical"/>
        <family val="4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echnical"/>
        <family val="4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echnical"/>
        <family val="4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6"/>
        <color theme="1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chnical"/>
        <family val="4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32" formatCode="_-&quot;$&quot;\ * #,##0_-;\-&quot;$&quot;\ * #,##0_-;_-&quot;$&quot;\ * &quot;-&quot;_-;_-@_-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32" formatCode="_-&quot;$&quot;\ * #,##0_-;\-&quot;$&quot;\ * #,##0_-;_-&quot;$&quot;\ * &quot;-&quot;_-;_-@_-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32" formatCode="_-&quot;$&quot;\ * #,##0_-;\-&quot;$&quot;\ * #,##0_-;_-&quot;$&quot;\ * &quot;-&quot;_-;_-@_-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32" formatCode="_-&quot;$&quot;\ * #,##0_-;\-&quot;$&quot;\ * #,##0_-;_-&quot;$&quot;\ * &quot;-&quot;_-;_-@_-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32" formatCode="_-&quot;$&quot;\ * #,##0_-;\-&quot;$&quot;\ * #,##0_-;_-&quot;$&quot;\ * &quot;-&quot;_-;_-@_-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</dxf>
    <dxf>
      <font>
        <b val="0"/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Tekton Pro Ext"/>
        <family val="2"/>
        <scheme val="none"/>
      </font>
      <alignment horizontal="center" vertical="center" textRotation="0" wrapText="0" indent="0" justifyLastLine="0" shrinkToFit="0" readingOrder="0"/>
    </dxf>
    <dxf>
      <fill>
        <patternFill>
          <bgColor theme="5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 patternType="solid">
          <fgColor auto="1"/>
          <bgColor theme="0"/>
        </patternFill>
      </fill>
    </dxf>
    <dxf>
      <fill>
        <patternFill>
          <bgColor rgb="FFFFFF99"/>
        </patternFill>
      </fill>
    </dxf>
    <dxf>
      <fill>
        <patternFill>
          <bgColor rgb="FFFFFF9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numFmt numFmtId="165" formatCode="_-&quot;$&quot;\ * #,##0_-;\-&quot;$&quot;\ * #,##0_-;_-&quot;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Biome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Biome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Biome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0"/>
        <name val="Biome"/>
        <scheme val="none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Biome"/>
        <scheme val="none"/>
      </font>
      <numFmt numFmtId="165" formatCode="_-&quot;$&quot;\ * #,##0_-;\-&quot;$&quot;\ * #,##0_-;_-&quot;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theme="1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Biome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numFmt numFmtId="19" formatCode="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Biome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Biome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Biome"/>
        <scheme val="none"/>
      </font>
      <fill>
        <patternFill patternType="none">
          <fgColor rgb="FF000000"/>
          <bgColor auto="1"/>
        </patternFill>
      </fill>
      <alignment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0"/>
        <name val="Biome"/>
        <scheme val="none"/>
      </font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none"/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none"/>
      </fill>
    </dxf>
    <dxf>
      <fill>
        <patternFill patternType="none"/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none"/>
      </fill>
    </dxf>
    <dxf>
      <fill>
        <patternFill patternType="none"/>
      </fill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sz val="8"/>
        <color theme="1"/>
        <name val="Arial Narrow"/>
        <scheme val="none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none"/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none"/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none"/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none"/>
      </fill>
    </dxf>
  </dxfs>
  <tableStyles count="10" defaultTableStyle="TableStyleMedium2" defaultPivotStyle="PivotStyleLight16">
    <tableStyle name="BASE DE DATOS-style" pivot="0" count="3" xr9:uid="{00000000-0011-0000-FFFF-FFFF00000000}">
      <tableStyleElement type="headerRow" dxfId="234"/>
      <tableStyleElement type="firstRowStripe" dxfId="233"/>
      <tableStyleElement type="secondRowStripe" dxfId="232"/>
    </tableStyle>
    <tableStyle name="Hoja3-style" pivot="0" count="3" xr9:uid="{00000000-0011-0000-FFFF-FFFF01000000}">
      <tableStyleElement type="headerRow" dxfId="231"/>
      <tableStyleElement type="firstRowStripe" dxfId="230"/>
      <tableStyleElement type="secondRowStripe" dxfId="229"/>
    </tableStyle>
    <tableStyle name="INSCRIPCIONES-style" pivot="0" count="3" xr9:uid="{00000000-0011-0000-FFFF-FFFF02000000}">
      <tableStyleElement type="headerRow" dxfId="228"/>
      <tableStyleElement type="firstRowStripe" dxfId="227"/>
      <tableStyleElement type="secondRowStripe" dxfId="226"/>
    </tableStyle>
    <tableStyle name="INSCRIPCIONES NUEVOS-style" pivot="0" count="3" xr9:uid="{00000000-0011-0000-FFFF-FFFF03000000}">
      <tableStyleElement type="headerRow" dxfId="225"/>
      <tableStyleElement type="firstRowStripe" dxfId="224"/>
      <tableStyleElement type="secondRowStripe" dxfId="223"/>
    </tableStyle>
    <tableStyle name="SlicerStyleLight1 2" pivot="0" table="0" count="10" xr9:uid="{00000000-0011-0000-FFFF-FFFF04000000}">
      <tableStyleElement type="wholeTable" dxfId="222"/>
      <tableStyleElement type="headerRow" dxfId="221"/>
    </tableStyle>
    <tableStyle name="Hoja4-style" pivot="0" count="4" xr9:uid="{50966ACA-7E2C-4B18-BABC-9F352C291AD9}">
      <tableStyleElement type="headerRow" dxfId="220"/>
      <tableStyleElement type="totalRow" dxfId="219"/>
      <tableStyleElement type="firstRowStripe" dxfId="218"/>
      <tableStyleElement type="secondRowStripe" dxfId="217"/>
    </tableStyle>
    <tableStyle name="Hoja4-style 2" pivot="0" count="4" xr9:uid="{3AC61A75-1A5D-4E1F-A627-6DF4E13B5266}">
      <tableStyleElement type="headerRow" dxfId="216"/>
      <tableStyleElement type="totalRow" dxfId="215"/>
      <tableStyleElement type="firstRowStripe" dxfId="214"/>
      <tableStyleElement type="secondRowStripe" dxfId="213"/>
    </tableStyle>
    <tableStyle name="VALIDA-style" pivot="0" count="6" xr9:uid="{193D847D-54CA-407A-B860-16522FDD6614}">
      <tableStyleElement type="headerRow" dxfId="212"/>
      <tableStyleElement type="totalRow" dxfId="211"/>
      <tableStyleElement type="firstRowStripe" dxfId="210"/>
      <tableStyleElement type="secondRowStripe" dxfId="209"/>
      <tableStyleElement type="firstColumnStripe" dxfId="208"/>
      <tableStyleElement type="secondColumnStripe" dxfId="207"/>
    </tableStyle>
    <tableStyle name="VALIDA-style 2" pivot="0" count="5" xr9:uid="{3515FC76-3188-43EC-8E69-56667400EDD7}">
      <tableStyleElement type="headerRow" dxfId="206"/>
      <tableStyleElement type="firstRowStripe" dxfId="205"/>
      <tableStyleElement type="secondRowStripe" dxfId="204"/>
      <tableStyleElement type="firstColumnStripe" dxfId="203"/>
      <tableStyleElement type="secondColumnStripe" dxfId="202"/>
    </tableStyle>
    <tableStyle name="VALIDA-style 3" pivot="0" count="4" xr9:uid="{88A747E5-7F45-4728-89B0-A841C4B5556F}">
      <tableStyleElement type="headerRow" dxfId="201"/>
      <tableStyleElement type="totalRow" dxfId="200"/>
      <tableStyleElement type="firstRowStripe" dxfId="199"/>
      <tableStyleElement type="secondRowStripe" dxfId="198"/>
    </tableStyle>
  </tableStyles>
  <colors>
    <mruColors>
      <color rgb="FFFFFF99"/>
      <color rgb="FFCCFFFF"/>
      <color rgb="FF3366FF"/>
      <color rgb="FFFF99FF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SlicerStyleLight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136073</xdr:colOff>
      <xdr:row>0</xdr:row>
      <xdr:rowOff>122465</xdr:rowOff>
    </xdr:from>
    <xdr:to>
      <xdr:col>2</xdr:col>
      <xdr:colOff>1231540</xdr:colOff>
      <xdr:row>0</xdr:row>
      <xdr:rowOff>770565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51B5A71-D262-47A3-8597-E84217CBE9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5320" y="122465"/>
          <a:ext cx="1677592" cy="6481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136072</xdr:colOff>
      <xdr:row>0</xdr:row>
      <xdr:rowOff>122465</xdr:rowOff>
    </xdr:from>
    <xdr:to>
      <xdr:col>2</xdr:col>
      <xdr:colOff>1442358</xdr:colOff>
      <xdr:row>0</xdr:row>
      <xdr:rowOff>892610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5646D9B-7DAC-4335-BB4B-7CB0801693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0447" y="122465"/>
          <a:ext cx="2011136" cy="77014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1156607</xdr:colOff>
      <xdr:row>0</xdr:row>
      <xdr:rowOff>557894</xdr:rowOff>
    </xdr:from>
    <xdr:to>
      <xdr:col>4</xdr:col>
      <xdr:colOff>1346516</xdr:colOff>
      <xdr:row>1</xdr:row>
      <xdr:rowOff>8146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2C2683-3C4F-42DB-965A-E89647CB2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27071" y="557894"/>
          <a:ext cx="2013857" cy="77014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614368</xdr:colOff>
      <xdr:row>0</xdr:row>
      <xdr:rowOff>65931</xdr:rowOff>
    </xdr:from>
    <xdr:to>
      <xdr:col>10</xdr:col>
      <xdr:colOff>1323204</xdr:colOff>
      <xdr:row>4</xdr:row>
      <xdr:rowOff>112059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5A9A9DF-4C2E-4A15-B09A-B41C51E62D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EFFFF"/>
            </a:clrFrom>
            <a:clrTo>
              <a:srgbClr val="FEFFFF">
                <a:alpha val="0"/>
              </a:srgbClr>
            </a:clrTo>
          </a:clrChange>
        </a:blip>
        <a:stretch>
          <a:fillRect/>
        </a:stretch>
      </xdr:blipFill>
      <xdr:spPr>
        <a:xfrm>
          <a:off x="10464339" y="65931"/>
          <a:ext cx="2961218" cy="1099481"/>
        </a:xfrm>
        <a:prstGeom prst="rect">
          <a:avLst/>
        </a:prstGeom>
      </xdr:spPr>
    </xdr:pic>
    <xdr:clientData/>
  </xdr:twoCellAnchor>
  <xdr:oneCellAnchor>
    <xdr:from>
      <xdr:col>2</xdr:col>
      <xdr:colOff>886048</xdr:colOff>
      <xdr:row>100</xdr:row>
      <xdr:rowOff>36672</xdr:rowOff>
    </xdr:from>
    <xdr:ext cx="1037166" cy="624416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A773F42-3ADC-4590-9540-50BA87F7682A}"/>
            </a:ext>
          </a:extLst>
        </xdr:cNvPr>
        <xdr:cNvSpPr txBox="1"/>
      </xdr:nvSpPr>
      <xdr:spPr>
        <a:xfrm>
          <a:off x="1617036" y="2085655"/>
          <a:ext cx="1037166" cy="62441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endParaRPr lang="es-CO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1447800</xdr:colOff>
      <xdr:row>0</xdr:row>
      <xdr:rowOff>95250</xdr:rowOff>
    </xdr:from>
    <xdr:to>
      <xdr:col>13</xdr:col>
      <xdr:colOff>827618</xdr:colOff>
      <xdr:row>4</xdr:row>
      <xdr:rowOff>108881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D923A4A-A13B-4192-8769-6FCD9AB3D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EFFFF"/>
            </a:clrFrom>
            <a:clrTo>
              <a:srgbClr val="FEFFFF">
                <a:alpha val="0"/>
              </a:srgbClr>
            </a:clrTo>
          </a:clrChange>
        </a:blip>
        <a:stretch>
          <a:fillRect/>
        </a:stretch>
      </xdr:blipFill>
      <xdr:spPr>
        <a:xfrm>
          <a:off x="13411200" y="95250"/>
          <a:ext cx="2961218" cy="109948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8CEBD680-9577-48ED-BD65-C4AAE0ED6EC9}" name="Tabla110" displayName="Tabla110" ref="B2:Q785" totalsRowShown="0" headerRowDxfId="129" dataDxfId="128">
  <autoFilter ref="B2:Q785" xr:uid="{00000000-000C-0000-FFFF-FFFF00000000}"/>
  <sortState xmlns:xlrd2="http://schemas.microsoft.com/office/spreadsheetml/2017/richdata2" ref="B3:Q785">
    <sortCondition ref="B750:B785"/>
  </sortState>
  <tableColumns count="16">
    <tableColumn id="1" xr3:uid="{4657210C-C77F-40AC-9F90-5EEB17F11640}" name="ID" dataDxfId="127"/>
    <tableColumn id="2" xr3:uid="{D409A8C7-2A28-421C-8588-C5CF4E9BFA06}" name="NOMBRES" dataDxfId="126"/>
    <tableColumn id="3" xr3:uid="{4724D9C4-6EDD-4AD9-B400-088E223AC465}" name="APELLIDOS" dataDxfId="125"/>
    <tableColumn id="4" xr3:uid="{4ABC5A29-DE7D-4DED-9633-5013184DDF48}" name="DOCUMENTO IDENTIDAD" dataDxfId="124"/>
    <tableColumn id="5" xr3:uid="{2EFB87B3-85DE-4347-9E08-C25F2F7F1EF9}" name="SEXO" dataDxfId="123" dataCellStyle="Normal_RIDERS"/>
    <tableColumn id="6" xr3:uid="{3861A3D2-244A-4240-B800-84C0B988DC67}" name="FECHA DE NACIMIENTO" dataDxfId="122" dataCellStyle="Normal_RIDERS"/>
    <tableColumn id="7" xr3:uid="{1B5E2FF0-B89D-44A9-AE26-E7C179D7802F}" name="EDAD" dataDxfId="121">
      <calculatedColumnFormula>IF(Tabla110[[#This Row],[FECHA DE NACIMIENTO]]="","",YEAR(NOW())-Tabla110[[#This Row],[FECHA DE NACIMIENTO]])</calculatedColumnFormula>
    </tableColumn>
    <tableColumn id="8" xr3:uid="{0CE0B435-A3FF-4338-B40A-EEC86AD07132}" name="NIVEL DE HABILIDAD" dataDxfId="120"/>
    <tableColumn id="9" xr3:uid="{CE19FF49-C8E1-4019-901D-0A6AE64F17F8}" name="SNH" dataDxfId="119">
      <calculatedColumnFormula>VLOOKUP(I3,NH,2,0)</calculatedColumnFormula>
    </tableColumn>
    <tableColumn id="10" xr3:uid="{5D079467-83B1-4059-A4DF-435A43507DA7}" name="SCAT" dataDxfId="118">
      <calculatedColumnFormula>Tabla110[[#This Row],[FECHA DE NACIMIENTO]]&amp;J3</calculatedColumnFormula>
    </tableColumn>
    <tableColumn id="11" xr3:uid="{873D958E-BADF-48E2-AAF9-C636224F1B89}" name="CATEGORIA" dataDxfId="117">
      <calculatedColumnFormula>IFERROR(VLOOKUP(K3,CATEGORIAS,2,0),"")</calculatedColumnFormula>
    </tableColumn>
    <tableColumn id="12" xr3:uid="{1CC921C1-FDB5-4E86-B9A4-72AAE138324A}" name="CLUB" dataDxfId="116"/>
    <tableColumn id="13" xr3:uid="{98E9E676-F06D-4FE6-B258-78D01AB86022}" name="TABLERO" dataDxfId="115"/>
    <tableColumn id="14" xr3:uid="{6F5B3E12-D8FB-4145-A09A-3E1D9985D916}" name="VALOR INSCRIPCION" dataDxfId="114" dataCellStyle="Moneda">
      <calculatedColumnFormula>IFERROR(VLOOKUP(Tabla110[[#This Row],[NIVEL DE HABILIDAD]],CATEGORIAS!$M$3:$O$13,2,FALSE),"")</calculatedColumnFormula>
    </tableColumn>
    <tableColumn id="15" xr3:uid="{752D95A7-D6A3-4C92-84E6-226DD23125C9}" name="OBSERVACIONES" dataDxfId="113"/>
    <tableColumn id="16" xr3:uid="{96463A65-F7BC-445E-934D-5240FC7301CA}" name="NACIONALES" dataDxfId="112"/>
  </tableColumns>
  <tableStyleInfo name="TableStyleLight2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2:Q652" totalsRowShown="0" headerRowDxfId="90" dataDxfId="89">
  <autoFilter ref="B2:Q652" xr:uid="{00000000-000C-0000-FFFF-FFFF00000000}"/>
  <sortState xmlns:xlrd2="http://schemas.microsoft.com/office/spreadsheetml/2017/richdata2" ref="B3:Q652">
    <sortCondition ref="B189:B652"/>
  </sortState>
  <tableColumns count="16">
    <tableColumn id="1" xr3:uid="{00000000-0010-0000-0000-000001000000}" name="ID" dataDxfId="88"/>
    <tableColumn id="2" xr3:uid="{00000000-0010-0000-0000-000002000000}" name="NOMBRES" dataDxfId="87"/>
    <tableColumn id="3" xr3:uid="{00000000-0010-0000-0000-000003000000}" name="APELLIDOS" dataDxfId="86"/>
    <tableColumn id="4" xr3:uid="{00000000-0010-0000-0000-000004000000}" name="DOCUMENTO IDENTIDAD" dataDxfId="85"/>
    <tableColumn id="5" xr3:uid="{00000000-0010-0000-0000-000005000000}" name="SEXO" dataDxfId="84" dataCellStyle="Normal_RIDERS"/>
    <tableColumn id="6" xr3:uid="{00000000-0010-0000-0000-000006000000}" name="FECHA DE NACIMIENTO" dataDxfId="83" dataCellStyle="Normal_RIDERS"/>
    <tableColumn id="7" xr3:uid="{00000000-0010-0000-0000-000007000000}" name="EDAD" dataDxfId="82">
      <calculatedColumnFormula>IF(Tabla1[[#This Row],[FECHA DE NACIMIENTO]]="","",YEAR(NOW())-Tabla1[[#This Row],[FECHA DE NACIMIENTO]])</calculatedColumnFormula>
    </tableColumn>
    <tableColumn id="8" xr3:uid="{00000000-0010-0000-0000-000008000000}" name="NIVEL DE HABILIDAD" dataDxfId="81"/>
    <tableColumn id="9" xr3:uid="{00000000-0010-0000-0000-000009000000}" name="SNH" dataDxfId="80">
      <calculatedColumnFormula>VLOOKUP(I3,NH,2,0)</calculatedColumnFormula>
    </tableColumn>
    <tableColumn id="10" xr3:uid="{00000000-0010-0000-0000-00000A000000}" name="SCAT" dataDxfId="79">
      <calculatedColumnFormula>Tabla1[[#This Row],[FECHA DE NACIMIENTO]]&amp;J3</calculatedColumnFormula>
    </tableColumn>
    <tableColumn id="11" xr3:uid="{00000000-0010-0000-0000-00000B000000}" name="CATEGORIA" dataDxfId="78">
      <calculatedColumnFormula>IFERROR(VLOOKUP(K3,CATEGORIAS,2,0),"")</calculatedColumnFormula>
    </tableColumn>
    <tableColumn id="12" xr3:uid="{00000000-0010-0000-0000-00000C000000}" name="CLUB" dataDxfId="77"/>
    <tableColumn id="13" xr3:uid="{00000000-0010-0000-0000-00000D000000}" name="TABLERO" dataDxfId="76"/>
    <tableColumn id="14" xr3:uid="{00000000-0010-0000-0000-00000E000000}" name="VALOR INSCRIPCION" dataDxfId="75" dataCellStyle="Moneda">
      <calculatedColumnFormula>IFERROR(VLOOKUP(Tabla1[[#This Row],[NIVEL DE HABILIDAD]],CATEGORIAS!$M$3:$O$13,2,FALSE),"")</calculatedColumnFormula>
    </tableColumn>
    <tableColumn id="15" xr3:uid="{00000000-0010-0000-0000-00000F000000}" name="OBSERVACIONES" dataDxfId="74"/>
    <tableColumn id="16" xr3:uid="{00000000-0010-0000-0000-000010000000}" name="NACIONALES" dataDxfId="73"/>
  </tableColumns>
  <tableStyleInfo name="TableStyleLight2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96B2C84-F173-4B8B-8087-3F45361A88E7}" name="Tabla5" displayName="Tabla5" ref="A1:I61" totalsRowCount="1" headerRowDxfId="38" dataDxfId="37" totalsRowDxfId="36">
  <autoFilter ref="A1:I60" xr:uid="{496B2C84-F173-4B8B-8087-3F45361A88E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sortState xmlns:xlrd2="http://schemas.microsoft.com/office/spreadsheetml/2017/richdata2" ref="A2:I60">
    <sortCondition ref="B50:B60"/>
  </sortState>
  <tableColumns count="9">
    <tableColumn id="1" xr3:uid="{604D8BDC-F868-477D-AA80-89E877459453}" name="ITEM" totalsRowLabel="Total" dataDxfId="35" totalsRowDxfId="34">
      <calculatedColumnFormula>SUBTOTAL(103,$B$2:B2)</calculatedColumnFormula>
    </tableColumn>
    <tableColumn id="2" xr3:uid="{82B5C786-A65D-4E46-9F79-5877EB1ECA76}" name="CLUB" dataDxfId="33" totalsRowDxfId="32"/>
    <tableColumn id="3" xr3:uid="{DE50A7C3-2003-4407-8137-071D7F7DD00B}" name="ANTIGUOS" totalsRowFunction="sum" dataDxfId="31" totalsRowDxfId="30" dataCellStyle="Millares [0]">
      <calculatedColumnFormula>COUNTIF(INSCRIPCIONES!$G$7:$G$494,VALIDA!B2)</calculatedColumnFormula>
    </tableColumn>
    <tableColumn id="4" xr3:uid="{116C06CA-634C-4008-BEBD-585F36B8FDD3}" name="NUEVOS" totalsRowFunction="sum" dataDxfId="29" totalsRowDxfId="28" dataCellStyle="Millares [0]">
      <calculatedColumnFormula>COUNTIF('INSCRIPCIONES NUEVOS'!$L$7:$L$200,VALIDA!B2)</calculatedColumnFormula>
    </tableColumn>
    <tableColumn id="5" xr3:uid="{3D9D9A2A-8AB0-4FA2-BF93-F192D7D2078B}" name="TOTAL" totalsRowFunction="sum" dataDxfId="27" totalsRowDxfId="26" dataCellStyle="Millares [0]">
      <calculatedColumnFormula>SUM(C2:D2)</calculatedColumnFormula>
    </tableColumn>
    <tableColumn id="6" xr3:uid="{F64B4087-7086-4DF5-8039-07FBF1DE0D48}" name="VR ANTIGUOS" totalsRowFunction="sum" dataDxfId="25" totalsRowDxfId="24" dataCellStyle="Moneda [0]">
      <calculatedColumnFormula>SUMIF(INSCRIPCIONES!$G$7:$G$323,Tabla5[[#This Row],[CLUB]],INSCRIPCIONES!$J$7:$J$323)</calculatedColumnFormula>
    </tableColumn>
    <tableColumn id="7" xr3:uid="{CD98B77D-6E41-44FC-8DDF-615638DEB734}" name="VR NUEVOS" totalsRowFunction="sum" dataDxfId="23" totalsRowDxfId="22" dataCellStyle="Moneda [0]">
      <calculatedColumnFormula>SUMIF('INSCRIPCIONES NUEVOS'!$L$7:$L$95,Tabla5[[#This Row],[CLUB]],'INSCRIPCIONES NUEVOS'!$M$7:$M$95)</calculatedColumnFormula>
    </tableColumn>
    <tableColumn id="8" xr3:uid="{C9D14421-6B52-43DE-AD70-3F6F45EE6319}" name="VR TOTAL" totalsRowFunction="sum" dataDxfId="21" totalsRowDxfId="20" dataCellStyle="Moneda [0]">
      <calculatedColumnFormula>+Tabla5[[#This Row],[VR ANTIGUOS]]+Tabla5[[#This Row],[VR NUEVOS]]</calculatedColumnFormula>
    </tableColumn>
    <tableColumn id="9" xr3:uid="{BB6CC91F-3523-4B4F-AD65-8A904A608571}" name="ABR" dataDxfId="19" totalsRowDxfId="18" dataCellStyle="Moneda [0]">
      <calculatedColumnFormula>VLOOKUP(Tabla5[[#This Row],[CLUB]],Tabla8[],2,FALSE)</calculatedColumnFormula>
    </tableColumn>
  </tableColumns>
  <tableStyleInfo name="TableStyleLight12" showFirstColumn="0" showLastColumn="0" showRowStripes="1" showColumnStripes="1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82D5AAEC-B451-43F5-A5F2-7FEB05D7CAF5}" name="Tabla6" displayName="Tabla6" ref="P62:T95" totalsRowCount="1" headerRowDxfId="17" dataDxfId="16" totalsRowDxfId="15">
  <autoFilter ref="P62:T94" xr:uid="{82D5AAEC-B451-43F5-A5F2-7FEB05D7CAF5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A05BCFE6-BB4B-4E81-9680-E32B64B5F841}" name="CATEGORIA" totalsRowLabel="Total" dataDxfId="14" totalsRowDxfId="13"/>
    <tableColumn id="2" xr3:uid="{C27CC440-A139-4E3F-A131-7163D8E49A27}" name="ANTIGUOS" totalsRowFunction="sum" dataDxfId="12" totalsRowDxfId="11">
      <calculatedColumnFormula>COUNTIF(INSCRIPCIONES!$H$7:$H$323,VALIDA!P63)</calculatedColumnFormula>
    </tableColumn>
    <tableColumn id="3" xr3:uid="{2D50D060-7BED-44F8-8879-E4A90CBAFC4A}" name="NUEVOS" totalsRowFunction="sum" dataDxfId="10" totalsRowDxfId="9">
      <calculatedColumnFormula>COUNTIF('INSCRIPCIONES NUEVOS'!$K$7:$K$63,VALIDA!P63)</calculatedColumnFormula>
    </tableColumn>
    <tableColumn id="4" xr3:uid="{390175D0-5F62-4501-A722-9301A03660AE}" name="TOTAL" totalsRowFunction="sum" dataDxfId="8" totalsRowDxfId="7">
      <calculatedColumnFormula>+Q63+R63</calculatedColumnFormula>
    </tableColumn>
    <tableColumn id="5" xr3:uid="{D0ADBDB0-3C9B-48B9-AD96-6F67F9D30967}" name="FASE" dataDxfId="6" totalsRowDxfId="5">
      <calculatedColumnFormula>VLOOKUP(S63,$W$2:$X$9,2)</calculatedColumnFormula>
    </tableColumn>
  </tableColumns>
  <tableStyleInfo name="TableStyleLight1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AE1B2DFD-D8DA-4B66-9847-AB0B853187CC}" name="Tabla8" displayName="Tabla8" ref="K1:M60" totalsRowShown="0" headerRowDxfId="4" dataDxfId="3">
  <autoFilter ref="K1:M60" xr:uid="{AE1B2DFD-D8DA-4B66-9847-AB0B853187CC}">
    <filterColumn colId="0" hiddenButton="1"/>
    <filterColumn colId="1" hiddenButton="1"/>
    <filterColumn colId="2" hiddenButton="1"/>
  </autoFilter>
  <sortState xmlns:xlrd2="http://schemas.microsoft.com/office/spreadsheetml/2017/richdata2" ref="K2:M60">
    <sortCondition ref="K51:K60"/>
  </sortState>
  <tableColumns count="3">
    <tableColumn id="1" xr3:uid="{B5DAAACC-DD87-4659-ABF2-F19A5A5D20E9}" name="CLUB" dataDxfId="2"/>
    <tableColumn id="2" xr3:uid="{82557D67-8C6A-4389-970B-44DE2792AA6A}" name="ABREVIATURA" dataDxfId="1"/>
    <tableColumn id="3" xr3:uid="{9C4251E8-7BEF-490E-83D1-5421ED71CB09}" name="Columna1" dataDxfId="0"/>
  </tableColumns>
  <tableStyleInfo name="TableStyleLight11" showFirstColumn="0" showLastColumn="0" showRowStripes="1" showColumnStripes="1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6.bin"/><Relationship Id="rId4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43C75-1A97-4E8F-B844-8B7FDFD06999}">
  <sheetPr codeName="Hoja8">
    <pageSetUpPr fitToPage="1"/>
  </sheetPr>
  <dimension ref="A1:Q615"/>
  <sheetViews>
    <sheetView zoomScale="70" zoomScaleNormal="70" workbookViewId="0">
      <pane xSplit="1" ySplit="2" topLeftCell="B636" activePane="bottomRight" state="frozen"/>
      <selection pane="topRight" activeCell="B1" sqref="B1"/>
      <selection pane="bottomLeft" activeCell="A3" sqref="A3"/>
      <selection pane="bottomRight" activeCell="B615" sqref="B615"/>
    </sheetView>
  </sheetViews>
  <sheetFormatPr baseColWidth="10" defaultColWidth="10.7109375" defaultRowHeight="15" x14ac:dyDescent="0.25"/>
  <cols>
    <col min="1" max="1" width="5.140625" style="10" bestFit="1" customWidth="1"/>
    <col min="2" max="2" width="8.85546875" style="10" bestFit="1" customWidth="1"/>
    <col min="3" max="3" width="25" style="10" bestFit="1" customWidth="1"/>
    <col min="4" max="4" width="28.140625" style="10" bestFit="1" customWidth="1"/>
    <col min="5" max="5" width="19" style="10" customWidth="1"/>
    <col min="6" max="6" width="7.7109375" style="17" bestFit="1" customWidth="1"/>
    <col min="7" max="7" width="19" style="18" customWidth="1"/>
    <col min="8" max="8" width="8.140625" style="10" bestFit="1" customWidth="1"/>
    <col min="9" max="9" width="24.85546875" style="10" bestFit="1" customWidth="1"/>
    <col min="10" max="10" width="6.42578125" style="10" hidden="1" customWidth="1"/>
    <col min="11" max="11" width="9.42578125" style="10" hidden="1" customWidth="1"/>
    <col min="12" max="12" width="33.140625" style="10" bestFit="1" customWidth="1"/>
    <col min="13" max="13" width="27.7109375" style="10" bestFit="1" customWidth="1"/>
    <col min="14" max="14" width="12.42578125" style="106" bestFit="1" customWidth="1"/>
    <col min="15" max="15" width="24.85546875" style="10" bestFit="1" customWidth="1"/>
    <col min="16" max="16" width="27.85546875" style="10" bestFit="1" customWidth="1"/>
    <col min="17" max="17" width="23.5703125" style="10" bestFit="1" customWidth="1"/>
    <col min="18" max="16384" width="10.7109375" style="10"/>
  </cols>
  <sheetData>
    <row r="1" spans="1:17" ht="62.25" x14ac:dyDescent="0.25">
      <c r="B1" s="234" t="s">
        <v>235</v>
      </c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</row>
    <row r="2" spans="1:17" s="211" customFormat="1" ht="35.25" customHeight="1" x14ac:dyDescent="0.25">
      <c r="B2" s="219" t="s">
        <v>54</v>
      </c>
      <c r="C2" s="220" t="s">
        <v>34</v>
      </c>
      <c r="D2" s="220" t="s">
        <v>35</v>
      </c>
      <c r="E2" s="220" t="s">
        <v>42</v>
      </c>
      <c r="F2" s="220" t="s">
        <v>48</v>
      </c>
      <c r="G2" s="220" t="s">
        <v>234</v>
      </c>
      <c r="H2" s="220" t="s">
        <v>22</v>
      </c>
      <c r="I2" s="220" t="s">
        <v>36</v>
      </c>
      <c r="J2" s="220" t="s">
        <v>37</v>
      </c>
      <c r="K2" s="220" t="s">
        <v>38</v>
      </c>
      <c r="L2" s="220" t="s">
        <v>18</v>
      </c>
      <c r="M2" s="220" t="s">
        <v>40</v>
      </c>
      <c r="N2" s="220" t="s">
        <v>71</v>
      </c>
      <c r="O2" s="220" t="s">
        <v>39</v>
      </c>
      <c r="P2" s="220" t="s">
        <v>47</v>
      </c>
      <c r="Q2" s="221" t="s">
        <v>1483</v>
      </c>
    </row>
    <row r="3" spans="1:17" s="11" customFormat="1" ht="18.75" x14ac:dyDescent="0.25">
      <c r="A3" s="11">
        <f>SUBTOTAL(103,$B$3:B3)</f>
        <v>1</v>
      </c>
      <c r="B3" s="138">
        <v>10</v>
      </c>
      <c r="C3" s="139" t="s">
        <v>236</v>
      </c>
      <c r="D3" s="139" t="s">
        <v>237</v>
      </c>
      <c r="E3" s="140">
        <v>1010849944</v>
      </c>
      <c r="F3" s="141" t="s">
        <v>1480</v>
      </c>
      <c r="G3" s="141">
        <v>44243</v>
      </c>
      <c r="H3" s="142">
        <f ca="1">IF('BASE DE DATOS 2026'!$G3="","",YEAR(NOW())-YEAR(G3))</f>
        <v>5</v>
      </c>
      <c r="I3" s="139" t="s">
        <v>12</v>
      </c>
      <c r="J3" s="143" t="str">
        <f t="shared" ref="J3:J66" si="0">VLOOKUP(I3,NH,2,0)</f>
        <v>S</v>
      </c>
      <c r="K3" s="143" t="str">
        <f>YEAR('BASE DE DATOS 2026'!$G3)&amp;J3</f>
        <v>2021S</v>
      </c>
      <c r="L3" s="144" t="str">
        <f t="shared" ref="L3:L34" si="1">IFERROR(VLOOKUP(K3,CATEGORIAS,2,0),"")</f>
        <v>STRIDERS 5 AÑOS</v>
      </c>
      <c r="M3" s="139" t="s">
        <v>1228</v>
      </c>
      <c r="N3" s="138">
        <v>10</v>
      </c>
      <c r="O3" s="145">
        <f>IFERROR(VLOOKUP('BASE DE DATOS 2026'!$I3,CATEGORIAS!$M$3:$O$13,2,FALSE),"")</f>
        <v>85000</v>
      </c>
      <c r="P3" s="139"/>
      <c r="Q3" s="146" t="s">
        <v>149</v>
      </c>
    </row>
    <row r="4" spans="1:17" s="11" customFormat="1" ht="18.75" x14ac:dyDescent="0.25">
      <c r="A4" s="11">
        <f>SUBTOTAL(103,$B$3:B4)</f>
        <v>2</v>
      </c>
      <c r="B4" s="138">
        <v>13</v>
      </c>
      <c r="C4" s="139" t="s">
        <v>242</v>
      </c>
      <c r="D4" s="139" t="s">
        <v>243</v>
      </c>
      <c r="E4" s="140">
        <v>1144112260</v>
      </c>
      <c r="F4" s="141" t="s">
        <v>1481</v>
      </c>
      <c r="G4" s="141">
        <v>44515</v>
      </c>
      <c r="H4" s="142">
        <f ca="1">IF('BASE DE DATOS 2026'!$G4="","",YEAR(NOW())-YEAR(G4))</f>
        <v>5</v>
      </c>
      <c r="I4" s="139" t="s">
        <v>12</v>
      </c>
      <c r="J4" s="143" t="str">
        <f t="shared" si="0"/>
        <v>S</v>
      </c>
      <c r="K4" s="143" t="str">
        <f>YEAR('BASE DE DATOS 2026'!$G4)&amp;J4</f>
        <v>2021S</v>
      </c>
      <c r="L4" s="144" t="str">
        <f t="shared" si="1"/>
        <v>STRIDERS 5 AÑOS</v>
      </c>
      <c r="M4" s="139" t="s">
        <v>75</v>
      </c>
      <c r="N4" s="147">
        <v>13</v>
      </c>
      <c r="O4" s="145">
        <f>IFERROR(VLOOKUP('BASE DE DATOS 2026'!$I4,CATEGORIAS!$M$3:$O$13,2,FALSE),"")</f>
        <v>85000</v>
      </c>
      <c r="P4" s="139"/>
      <c r="Q4" s="146" t="s">
        <v>149</v>
      </c>
    </row>
    <row r="5" spans="1:17" s="11" customFormat="1" ht="18.75" x14ac:dyDescent="0.25">
      <c r="A5" s="211">
        <f>SUBTOTAL(103,$B$3:B5)</f>
        <v>3</v>
      </c>
      <c r="B5" s="138">
        <v>14</v>
      </c>
      <c r="C5" s="139" t="s">
        <v>244</v>
      </c>
      <c r="D5" s="139" t="s">
        <v>245</v>
      </c>
      <c r="E5" s="140">
        <v>1059251369</v>
      </c>
      <c r="F5" s="141" t="s">
        <v>1480</v>
      </c>
      <c r="G5" s="141">
        <v>44312</v>
      </c>
      <c r="H5" s="142">
        <f ca="1">IF('BASE DE DATOS 2026'!$G5="","",YEAR(NOW())-YEAR(G5))</f>
        <v>5</v>
      </c>
      <c r="I5" s="139" t="s">
        <v>100</v>
      </c>
      <c r="J5" s="143" t="str">
        <f t="shared" si="0"/>
        <v>E</v>
      </c>
      <c r="K5" s="143" t="str">
        <f>YEAR('BASE DE DATOS 2026'!$G5)&amp;J5</f>
        <v>2021E</v>
      </c>
      <c r="L5" s="144" t="str">
        <f t="shared" si="1"/>
        <v>MINIRIDERS 4 Y 5 AÑOS</v>
      </c>
      <c r="M5" s="139" t="s">
        <v>110</v>
      </c>
      <c r="N5" s="138">
        <v>14</v>
      </c>
      <c r="O5" s="145">
        <f>IFERROR(VLOOKUP('BASE DE DATOS 2026'!$I5,CATEGORIAS!$M$3:$O$13,2,FALSE),"")</f>
        <v>85000</v>
      </c>
      <c r="P5" s="139"/>
      <c r="Q5" s="146" t="s">
        <v>220</v>
      </c>
    </row>
    <row r="6" spans="1:17" s="11" customFormat="1" ht="18.75" x14ac:dyDescent="0.25">
      <c r="A6" s="211">
        <f>SUBTOTAL(103,$B$3:B6)</f>
        <v>4</v>
      </c>
      <c r="B6" s="138">
        <v>15</v>
      </c>
      <c r="C6" s="139" t="s">
        <v>246</v>
      </c>
      <c r="D6" s="139" t="s">
        <v>1346</v>
      </c>
      <c r="E6" s="140">
        <v>1059250630</v>
      </c>
      <c r="F6" s="141" t="s">
        <v>1480</v>
      </c>
      <c r="G6" s="141">
        <v>43891</v>
      </c>
      <c r="H6" s="142">
        <f ca="1">IF('BASE DE DATOS 2026'!$G6="","",YEAR(NOW())-YEAR(G6))</f>
        <v>6</v>
      </c>
      <c r="I6" s="139" t="s">
        <v>100</v>
      </c>
      <c r="J6" s="143" t="str">
        <f t="shared" si="0"/>
        <v>E</v>
      </c>
      <c r="K6" s="143" t="str">
        <f>YEAR('BASE DE DATOS 2026'!$G6)&amp;J6</f>
        <v>2020E</v>
      </c>
      <c r="L6" s="144" t="str">
        <f t="shared" si="1"/>
        <v>MINIRIDERS 6 AÑOS</v>
      </c>
      <c r="M6" s="139" t="s">
        <v>110</v>
      </c>
      <c r="N6" s="147">
        <v>15</v>
      </c>
      <c r="O6" s="145">
        <f>IFERROR(VLOOKUP('BASE DE DATOS 2026'!$I6,CATEGORIAS!$M$3:$O$13,2,FALSE),"")</f>
        <v>85000</v>
      </c>
      <c r="P6" s="139"/>
      <c r="Q6" s="146" t="s">
        <v>149</v>
      </c>
    </row>
    <row r="7" spans="1:17" s="11" customFormat="1" ht="18.75" x14ac:dyDescent="0.25">
      <c r="A7" s="211">
        <f>SUBTOTAL(103,$B$3:B7)</f>
        <v>5</v>
      </c>
      <c r="B7" s="138">
        <v>16</v>
      </c>
      <c r="C7" s="139" t="s">
        <v>248</v>
      </c>
      <c r="D7" s="139" t="s">
        <v>249</v>
      </c>
      <c r="E7" s="140">
        <v>1059251408</v>
      </c>
      <c r="F7" s="141" t="s">
        <v>1480</v>
      </c>
      <c r="G7" s="141">
        <v>44340</v>
      </c>
      <c r="H7" s="142">
        <f ca="1">IF('BASE DE DATOS 2026'!$G7="","",YEAR(NOW())-YEAR(G7))</f>
        <v>5</v>
      </c>
      <c r="I7" s="139" t="s">
        <v>12</v>
      </c>
      <c r="J7" s="143" t="str">
        <f t="shared" si="0"/>
        <v>S</v>
      </c>
      <c r="K7" s="143" t="str">
        <f>YEAR('BASE DE DATOS 2026'!$G7)&amp;J7</f>
        <v>2021S</v>
      </c>
      <c r="L7" s="144" t="str">
        <f t="shared" si="1"/>
        <v>STRIDERS 5 AÑOS</v>
      </c>
      <c r="M7" s="139" t="s">
        <v>110</v>
      </c>
      <c r="N7" s="138">
        <v>16</v>
      </c>
      <c r="O7" s="145">
        <f>IFERROR(VLOOKUP('BASE DE DATOS 2026'!$I7,CATEGORIAS!$M$3:$O$13,2,FALSE),"")</f>
        <v>85000</v>
      </c>
      <c r="P7" s="139"/>
      <c r="Q7" s="146" t="s">
        <v>219</v>
      </c>
    </row>
    <row r="8" spans="1:17" s="11" customFormat="1" ht="18.75" x14ac:dyDescent="0.25">
      <c r="A8" s="211">
        <f>SUBTOTAL(103,$B$3:B8)</f>
        <v>6</v>
      </c>
      <c r="B8" s="147">
        <v>17</v>
      </c>
      <c r="C8" s="139" t="s">
        <v>250</v>
      </c>
      <c r="D8" s="139" t="s">
        <v>251</v>
      </c>
      <c r="E8" s="140">
        <v>1232812815</v>
      </c>
      <c r="F8" s="141" t="s">
        <v>1480</v>
      </c>
      <c r="G8" s="178">
        <v>43994</v>
      </c>
      <c r="H8" s="142">
        <f ca="1">IF('BASE DE DATOS 2026'!$G8="","",YEAR(NOW())-YEAR(G8))</f>
        <v>6</v>
      </c>
      <c r="I8" s="139" t="s">
        <v>100</v>
      </c>
      <c r="J8" s="143" t="str">
        <f t="shared" si="0"/>
        <v>E</v>
      </c>
      <c r="K8" s="143" t="str">
        <f>YEAR('BASE DE DATOS 2026'!$G8)&amp;J8</f>
        <v>2020E</v>
      </c>
      <c r="L8" s="144" t="str">
        <f t="shared" si="1"/>
        <v>MINIRIDERS 6 AÑOS</v>
      </c>
      <c r="M8" s="139" t="s">
        <v>45</v>
      </c>
      <c r="N8" s="147">
        <v>17</v>
      </c>
      <c r="O8" s="145">
        <f>IFERROR(VLOOKUP('BASE DE DATOS 2026'!$I8,CATEGORIAS!$M$3:$O$13,2,FALSE),"")</f>
        <v>85000</v>
      </c>
      <c r="P8" s="139"/>
      <c r="Q8" s="146" t="s">
        <v>227</v>
      </c>
    </row>
    <row r="9" spans="1:17" s="11" customFormat="1" ht="18.75" x14ac:dyDescent="0.25">
      <c r="A9" s="211">
        <f>SUBTOTAL(103,$B$3:B9)</f>
        <v>7</v>
      </c>
      <c r="B9" s="138">
        <v>18</v>
      </c>
      <c r="C9" s="139" t="s">
        <v>252</v>
      </c>
      <c r="D9" s="139" t="s">
        <v>253</v>
      </c>
      <c r="E9" s="140">
        <v>1111572364</v>
      </c>
      <c r="F9" s="141" t="s">
        <v>1480</v>
      </c>
      <c r="G9" s="141">
        <v>44220</v>
      </c>
      <c r="H9" s="142">
        <f ca="1">IF('BASE DE DATOS 2026'!$G9="","",YEAR(NOW())-YEAR(G9))</f>
        <v>5</v>
      </c>
      <c r="I9" s="139" t="s">
        <v>12</v>
      </c>
      <c r="J9" s="143" t="str">
        <f t="shared" si="0"/>
        <v>S</v>
      </c>
      <c r="K9" s="143" t="str">
        <f>YEAR('BASE DE DATOS 2026'!$G9)&amp;J9</f>
        <v>2021S</v>
      </c>
      <c r="L9" s="144" t="str">
        <f t="shared" si="1"/>
        <v>STRIDERS 5 AÑOS</v>
      </c>
      <c r="M9" s="139" t="s">
        <v>45</v>
      </c>
      <c r="N9" s="147">
        <v>18</v>
      </c>
      <c r="O9" s="145">
        <f>IFERROR(VLOOKUP('BASE DE DATOS 2026'!$I9,CATEGORIAS!$M$3:$O$13,2,FALSE),"")</f>
        <v>85000</v>
      </c>
      <c r="P9" s="139"/>
      <c r="Q9" s="146" t="s">
        <v>149</v>
      </c>
    </row>
    <row r="10" spans="1:17" s="11" customFormat="1" ht="18.75" x14ac:dyDescent="0.25">
      <c r="A10" s="211">
        <f>SUBTOTAL(103,$B$3:B10)</f>
        <v>8</v>
      </c>
      <c r="B10" s="138">
        <v>19</v>
      </c>
      <c r="C10" s="139" t="s">
        <v>254</v>
      </c>
      <c r="D10" s="139" t="s">
        <v>255</v>
      </c>
      <c r="E10" s="140">
        <v>1109569655</v>
      </c>
      <c r="F10" s="141" t="s">
        <v>1480</v>
      </c>
      <c r="G10" s="141">
        <v>43951</v>
      </c>
      <c r="H10" s="142">
        <f ca="1">IF('BASE DE DATOS 2026'!$G10="","",YEAR(NOW())-YEAR(G10))</f>
        <v>6</v>
      </c>
      <c r="I10" s="139" t="s">
        <v>100</v>
      </c>
      <c r="J10" s="143" t="str">
        <f t="shared" si="0"/>
        <v>E</v>
      </c>
      <c r="K10" s="143" t="str">
        <f>YEAR('BASE DE DATOS 2026'!$G10)&amp;J10</f>
        <v>2020E</v>
      </c>
      <c r="L10" s="144" t="str">
        <f t="shared" si="1"/>
        <v>MINIRIDERS 6 AÑOS</v>
      </c>
      <c r="M10" s="139" t="s">
        <v>75</v>
      </c>
      <c r="N10" s="138">
        <v>19</v>
      </c>
      <c r="O10" s="145">
        <f>IFERROR(VLOOKUP('BASE DE DATOS 2026'!$I10,CATEGORIAS!$M$3:$O$13,2,FALSE),"")</f>
        <v>85000</v>
      </c>
      <c r="P10" s="139"/>
      <c r="Q10" s="146" t="s">
        <v>223</v>
      </c>
    </row>
    <row r="11" spans="1:17" s="11" customFormat="1" ht="18.75" x14ac:dyDescent="0.25">
      <c r="A11" s="211">
        <f>SUBTOTAL(103,$B$3:B11)</f>
        <v>9</v>
      </c>
      <c r="B11" s="138">
        <v>20</v>
      </c>
      <c r="C11" s="139" t="s">
        <v>256</v>
      </c>
      <c r="D11" s="139" t="s">
        <v>257</v>
      </c>
      <c r="E11" s="140">
        <v>1232810806</v>
      </c>
      <c r="F11" s="141" t="s">
        <v>1480</v>
      </c>
      <c r="G11" s="141">
        <v>43831</v>
      </c>
      <c r="H11" s="142">
        <f ca="1">IF('BASE DE DATOS 2026'!$G11="","",YEAR(NOW())-YEAR(G11))</f>
        <v>6</v>
      </c>
      <c r="I11" s="139" t="s">
        <v>100</v>
      </c>
      <c r="J11" s="143" t="str">
        <f t="shared" si="0"/>
        <v>E</v>
      </c>
      <c r="K11" s="143" t="str">
        <f>YEAR('BASE DE DATOS 2026'!$G11)&amp;J11</f>
        <v>2020E</v>
      </c>
      <c r="L11" s="144" t="str">
        <f t="shared" si="1"/>
        <v>MINIRIDERS 6 AÑOS</v>
      </c>
      <c r="M11" s="139" t="s">
        <v>46</v>
      </c>
      <c r="N11" s="147">
        <v>20</v>
      </c>
      <c r="O11" s="145">
        <f>IFERROR(VLOOKUP('BASE DE DATOS 2026'!$I11,CATEGORIAS!$M$3:$O$13,2,FALSE),"")</f>
        <v>85000</v>
      </c>
      <c r="P11" s="139"/>
      <c r="Q11" s="146" t="s">
        <v>149</v>
      </c>
    </row>
    <row r="12" spans="1:17" s="11" customFormat="1" ht="18.75" x14ac:dyDescent="0.25">
      <c r="A12" s="211">
        <f>SUBTOTAL(103,$B$3:B12)</f>
        <v>10</v>
      </c>
      <c r="B12" s="138">
        <v>21</v>
      </c>
      <c r="C12" s="139" t="s">
        <v>271</v>
      </c>
      <c r="D12" s="139" t="s">
        <v>257</v>
      </c>
      <c r="E12" s="140">
        <v>1232810807</v>
      </c>
      <c r="F12" s="141" t="s">
        <v>1480</v>
      </c>
      <c r="G12" s="141">
        <v>43831</v>
      </c>
      <c r="H12" s="142">
        <f ca="1">IF('BASE DE DATOS 2026'!$G12="","",YEAR(NOW())-YEAR(G12))</f>
        <v>6</v>
      </c>
      <c r="I12" s="139" t="s">
        <v>100</v>
      </c>
      <c r="J12" s="143" t="str">
        <f t="shared" si="0"/>
        <v>E</v>
      </c>
      <c r="K12" s="143" t="str">
        <f>YEAR('BASE DE DATOS 2026'!$G12)&amp;J12</f>
        <v>2020E</v>
      </c>
      <c r="L12" s="144" t="str">
        <f t="shared" si="1"/>
        <v>MINIRIDERS 6 AÑOS</v>
      </c>
      <c r="M12" s="139" t="s">
        <v>46</v>
      </c>
      <c r="N12" s="138">
        <v>21</v>
      </c>
      <c r="O12" s="145">
        <f>IFERROR(VLOOKUP('BASE DE DATOS 2026'!$I12,CATEGORIAS!$M$3:$O$13,2,FALSE),"")</f>
        <v>85000</v>
      </c>
      <c r="P12" s="139"/>
      <c r="Q12" s="146" t="s">
        <v>149</v>
      </c>
    </row>
    <row r="13" spans="1:17" s="11" customFormat="1" ht="18.75" x14ac:dyDescent="0.25">
      <c r="A13" s="211">
        <f>SUBTOTAL(103,$B$3:B13)</f>
        <v>11</v>
      </c>
      <c r="B13" s="149">
        <v>22</v>
      </c>
      <c r="C13" s="150" t="s">
        <v>259</v>
      </c>
      <c r="D13" s="150" t="s">
        <v>260</v>
      </c>
      <c r="E13" s="151">
        <v>1110379478</v>
      </c>
      <c r="F13" s="152" t="s">
        <v>1480</v>
      </c>
      <c r="G13" s="152">
        <v>43877</v>
      </c>
      <c r="H13" s="142">
        <f ca="1">IF('BASE DE DATOS 2026'!$G13="","",YEAR(NOW())-YEAR(G13))</f>
        <v>6</v>
      </c>
      <c r="I13" s="150" t="s">
        <v>100</v>
      </c>
      <c r="J13" s="143" t="str">
        <f t="shared" si="0"/>
        <v>E</v>
      </c>
      <c r="K13" s="143" t="str">
        <f>YEAR('BASE DE DATOS 2026'!$G13)&amp;J13</f>
        <v>2020E</v>
      </c>
      <c r="L13" s="144" t="str">
        <f t="shared" si="1"/>
        <v>MINIRIDERS 6 AÑOS</v>
      </c>
      <c r="M13" s="150" t="s">
        <v>45</v>
      </c>
      <c r="N13" s="153">
        <v>22</v>
      </c>
      <c r="O13" s="154">
        <f>IFERROR(VLOOKUP('BASE DE DATOS 2026'!$I13,CATEGORIAS!$M$3:$O$13,2,FALSE),"")</f>
        <v>85000</v>
      </c>
      <c r="P13" s="150"/>
      <c r="Q13" s="157" t="s">
        <v>149</v>
      </c>
    </row>
    <row r="14" spans="1:17" s="11" customFormat="1" ht="18.75" x14ac:dyDescent="0.25">
      <c r="A14" s="211">
        <f>SUBTOTAL(103,$B$3:B14)</f>
        <v>12</v>
      </c>
      <c r="B14" s="138">
        <v>23</v>
      </c>
      <c r="C14" s="139" t="s">
        <v>303</v>
      </c>
      <c r="D14" s="139" t="s">
        <v>262</v>
      </c>
      <c r="E14" s="140">
        <v>1109572622</v>
      </c>
      <c r="F14" s="141" t="s">
        <v>1480</v>
      </c>
      <c r="G14" s="141">
        <v>44427</v>
      </c>
      <c r="H14" s="142">
        <f ca="1">IF('BASE DE DATOS 2026'!$G14="","",YEAR(NOW())-YEAR(G14))</f>
        <v>5</v>
      </c>
      <c r="I14" s="139" t="s">
        <v>12</v>
      </c>
      <c r="J14" s="143" t="str">
        <f t="shared" si="0"/>
        <v>S</v>
      </c>
      <c r="K14" s="143" t="str">
        <f>YEAR('BASE DE DATOS 2026'!$G14)&amp;J14</f>
        <v>2021S</v>
      </c>
      <c r="L14" s="144" t="str">
        <f t="shared" si="1"/>
        <v>STRIDERS 5 AÑOS</v>
      </c>
      <c r="M14" s="139" t="s">
        <v>45</v>
      </c>
      <c r="N14" s="138">
        <v>23</v>
      </c>
      <c r="O14" s="145">
        <f>IFERROR(VLOOKUP('BASE DE DATOS 2026'!$I14,CATEGORIAS!$M$3:$O$13,2,FALSE),"")</f>
        <v>85000</v>
      </c>
      <c r="P14" s="139"/>
      <c r="Q14" s="146" t="s">
        <v>149</v>
      </c>
    </row>
    <row r="15" spans="1:17" s="11" customFormat="1" ht="18.75" x14ac:dyDescent="0.25">
      <c r="A15" s="211">
        <f>SUBTOTAL(103,$B$3:B15)</f>
        <v>13</v>
      </c>
      <c r="B15" s="138">
        <v>25</v>
      </c>
      <c r="C15" s="139" t="s">
        <v>252</v>
      </c>
      <c r="D15" s="139" t="s">
        <v>265</v>
      </c>
      <c r="E15" s="140">
        <v>1109569542</v>
      </c>
      <c r="F15" s="141" t="s">
        <v>1480</v>
      </c>
      <c r="G15" s="141">
        <v>43910</v>
      </c>
      <c r="H15" s="142">
        <f ca="1">IF('BASE DE DATOS 2026'!$G15="","",YEAR(NOW())-YEAR(G15))</f>
        <v>6</v>
      </c>
      <c r="I15" s="139" t="s">
        <v>100</v>
      </c>
      <c r="J15" s="143" t="str">
        <f t="shared" si="0"/>
        <v>E</v>
      </c>
      <c r="K15" s="143" t="str">
        <f>YEAR('BASE DE DATOS 2026'!$G15)&amp;J15</f>
        <v>2020E</v>
      </c>
      <c r="L15" s="144" t="str">
        <f t="shared" si="1"/>
        <v>MINIRIDERS 6 AÑOS</v>
      </c>
      <c r="M15" s="139" t="s">
        <v>45</v>
      </c>
      <c r="N15" s="147">
        <v>25</v>
      </c>
      <c r="O15" s="145">
        <f>IFERROR(VLOOKUP('BASE DE DATOS 2026'!$I15,CATEGORIAS!$M$3:$O$13,2,FALSE),"")</f>
        <v>85000</v>
      </c>
      <c r="P15" s="139"/>
      <c r="Q15" s="146" t="s">
        <v>224</v>
      </c>
    </row>
    <row r="16" spans="1:17" s="11" customFormat="1" ht="18.75" x14ac:dyDescent="0.25">
      <c r="A16" s="211">
        <f>SUBTOTAL(103,$B$3:B16)</f>
        <v>14</v>
      </c>
      <c r="B16" s="138">
        <v>26</v>
      </c>
      <c r="C16" s="139" t="s">
        <v>266</v>
      </c>
      <c r="D16" s="139" t="s">
        <v>267</v>
      </c>
      <c r="E16" s="140">
        <v>1232815236</v>
      </c>
      <c r="F16" s="141" t="s">
        <v>1480</v>
      </c>
      <c r="G16" s="141">
        <v>44247</v>
      </c>
      <c r="H16" s="142">
        <f ca="1">IF('BASE DE DATOS 2026'!$G16="","",YEAR(NOW())-YEAR(G16))</f>
        <v>5</v>
      </c>
      <c r="I16" s="139" t="s">
        <v>12</v>
      </c>
      <c r="J16" s="143" t="str">
        <f t="shared" si="0"/>
        <v>S</v>
      </c>
      <c r="K16" s="143" t="str">
        <f>YEAR('BASE DE DATOS 2026'!$G16)&amp;J16</f>
        <v>2021S</v>
      </c>
      <c r="L16" s="144" t="str">
        <f t="shared" si="1"/>
        <v>STRIDERS 5 AÑOS</v>
      </c>
      <c r="M16" s="139" t="s">
        <v>45</v>
      </c>
      <c r="N16" s="138">
        <v>26</v>
      </c>
      <c r="O16" s="145">
        <f>IFERROR(VLOOKUP('BASE DE DATOS 2026'!$I16,CATEGORIAS!$M$3:$O$13,2,FALSE),"")</f>
        <v>85000</v>
      </c>
      <c r="P16" s="139"/>
      <c r="Q16" s="146" t="s">
        <v>149</v>
      </c>
    </row>
    <row r="17" spans="1:17" s="11" customFormat="1" ht="18.75" x14ac:dyDescent="0.25">
      <c r="A17" s="211">
        <f>SUBTOTAL(103,$B$3:B17)</f>
        <v>15</v>
      </c>
      <c r="B17" s="138">
        <v>28</v>
      </c>
      <c r="C17" s="139" t="s">
        <v>244</v>
      </c>
      <c r="D17" s="139" t="s">
        <v>270</v>
      </c>
      <c r="E17" s="140">
        <v>1058554558</v>
      </c>
      <c r="F17" s="141" t="s">
        <v>1480</v>
      </c>
      <c r="G17" s="141">
        <v>44281</v>
      </c>
      <c r="H17" s="142">
        <f ca="1">IF('BASE DE DATOS 2026'!$G17="","",YEAR(NOW())-YEAR(G17))</f>
        <v>5</v>
      </c>
      <c r="I17" s="139" t="s">
        <v>12</v>
      </c>
      <c r="J17" s="143" t="str">
        <f t="shared" si="0"/>
        <v>S</v>
      </c>
      <c r="K17" s="143" t="str">
        <f>YEAR('BASE DE DATOS 2026'!$G17)&amp;J17</f>
        <v>2021S</v>
      </c>
      <c r="L17" s="144" t="str">
        <f t="shared" si="1"/>
        <v>STRIDERS 5 AÑOS</v>
      </c>
      <c r="M17" s="139" t="s">
        <v>1330</v>
      </c>
      <c r="N17" s="147">
        <v>28</v>
      </c>
      <c r="O17" s="145">
        <f>IFERROR(VLOOKUP('BASE DE DATOS 2026'!$I17,CATEGORIAS!$M$3:$O$13,2,FALSE),"")</f>
        <v>85000</v>
      </c>
      <c r="P17" s="139"/>
      <c r="Q17" s="146" t="s">
        <v>221</v>
      </c>
    </row>
    <row r="18" spans="1:17" s="11" customFormat="1" ht="18.75" x14ac:dyDescent="0.25">
      <c r="A18" s="211">
        <f>SUBTOTAL(103,$B$3:B18)</f>
        <v>16</v>
      </c>
      <c r="B18" s="138">
        <v>30</v>
      </c>
      <c r="C18" s="139" t="s">
        <v>273</v>
      </c>
      <c r="D18" s="139" t="s">
        <v>274</v>
      </c>
      <c r="E18" s="140">
        <v>1109938537</v>
      </c>
      <c r="F18" s="141" t="s">
        <v>1480</v>
      </c>
      <c r="G18" s="141">
        <v>43975</v>
      </c>
      <c r="H18" s="142">
        <f ca="1">IF('BASE DE DATOS 2026'!$G18="","",YEAR(NOW())-YEAR(G18))</f>
        <v>6</v>
      </c>
      <c r="I18" s="139" t="s">
        <v>100</v>
      </c>
      <c r="J18" s="143" t="str">
        <f t="shared" si="0"/>
        <v>E</v>
      </c>
      <c r="K18" s="143" t="str">
        <f>YEAR('BASE DE DATOS 2026'!$G18)&amp;J18</f>
        <v>2020E</v>
      </c>
      <c r="L18" s="144" t="str">
        <f t="shared" si="1"/>
        <v>MINIRIDERS 6 AÑOS</v>
      </c>
      <c r="M18" s="139" t="s">
        <v>112</v>
      </c>
      <c r="N18" s="147">
        <v>30</v>
      </c>
      <c r="O18" s="145">
        <f>IFERROR(VLOOKUP('BASE DE DATOS 2026'!$I18,CATEGORIAS!$M$3:$O$13,2,FALSE),"")</f>
        <v>85000</v>
      </c>
      <c r="P18" s="139"/>
      <c r="Q18" s="146" t="s">
        <v>149</v>
      </c>
    </row>
    <row r="19" spans="1:17" s="11" customFormat="1" ht="18.75" x14ac:dyDescent="0.25">
      <c r="A19" s="211">
        <f>SUBTOTAL(103,$B$3:B19)</f>
        <v>17</v>
      </c>
      <c r="B19" s="147">
        <v>31</v>
      </c>
      <c r="C19" s="139" t="s">
        <v>275</v>
      </c>
      <c r="D19" s="139" t="s">
        <v>276</v>
      </c>
      <c r="E19" s="140">
        <v>1109121860</v>
      </c>
      <c r="F19" s="141" t="s">
        <v>1480</v>
      </c>
      <c r="G19" s="141">
        <v>43931</v>
      </c>
      <c r="H19" s="142">
        <f ca="1">IF('BASE DE DATOS 2026'!$G19="","",YEAR(NOW())-YEAR(G19))</f>
        <v>6</v>
      </c>
      <c r="I19" s="139" t="s">
        <v>100</v>
      </c>
      <c r="J19" s="143" t="str">
        <f t="shared" si="0"/>
        <v>E</v>
      </c>
      <c r="K19" s="143" t="str">
        <f>YEAR('BASE DE DATOS 2026'!$G19)&amp;J19</f>
        <v>2020E</v>
      </c>
      <c r="L19" s="144" t="str">
        <f t="shared" si="1"/>
        <v>MINIRIDERS 6 AÑOS</v>
      </c>
      <c r="M19" s="139" t="s">
        <v>112</v>
      </c>
      <c r="N19" s="147">
        <v>31</v>
      </c>
      <c r="O19" s="145">
        <f>IFERROR(VLOOKUP('BASE DE DATOS 2026'!$I19,CATEGORIAS!$M$3:$O$13,2,FALSE),"")</f>
        <v>85000</v>
      </c>
      <c r="P19" s="139"/>
      <c r="Q19" s="146" t="s">
        <v>149</v>
      </c>
    </row>
    <row r="20" spans="1:17" s="11" customFormat="1" ht="18.75" x14ac:dyDescent="0.25">
      <c r="A20" s="211">
        <f>SUBTOTAL(103,$B$3:B20)</f>
        <v>18</v>
      </c>
      <c r="B20" s="138">
        <v>36</v>
      </c>
      <c r="C20" s="139" t="s">
        <v>244</v>
      </c>
      <c r="D20" s="139" t="s">
        <v>276</v>
      </c>
      <c r="E20" s="140">
        <v>1109121861</v>
      </c>
      <c r="F20" s="141" t="s">
        <v>1480</v>
      </c>
      <c r="G20" s="141">
        <v>43931</v>
      </c>
      <c r="H20" s="142">
        <f ca="1">IF('BASE DE DATOS 2026'!$G20="","",YEAR(NOW())-YEAR(G20))</f>
        <v>6</v>
      </c>
      <c r="I20" s="139" t="s">
        <v>100</v>
      </c>
      <c r="J20" s="143" t="str">
        <f t="shared" si="0"/>
        <v>E</v>
      </c>
      <c r="K20" s="143" t="str">
        <f>YEAR('BASE DE DATOS 2026'!$G20)&amp;J20</f>
        <v>2020E</v>
      </c>
      <c r="L20" s="144" t="str">
        <f t="shared" si="1"/>
        <v>MINIRIDERS 6 AÑOS</v>
      </c>
      <c r="M20" s="139" t="s">
        <v>112</v>
      </c>
      <c r="N20" s="138">
        <v>36</v>
      </c>
      <c r="O20" s="145">
        <f>IFERROR(VLOOKUP('BASE DE DATOS 2026'!$I20,CATEGORIAS!$M$3:$O$13,2,FALSE),"")</f>
        <v>85000</v>
      </c>
      <c r="P20" s="139"/>
      <c r="Q20" s="146" t="s">
        <v>149</v>
      </c>
    </row>
    <row r="21" spans="1:17" s="11" customFormat="1" ht="18.75" x14ac:dyDescent="0.25">
      <c r="A21" s="211">
        <f>SUBTOTAL(103,$B$3:B21)</f>
        <v>19</v>
      </c>
      <c r="B21" s="138">
        <v>37</v>
      </c>
      <c r="C21" s="139" t="s">
        <v>1215</v>
      </c>
      <c r="D21" s="139" t="s">
        <v>284</v>
      </c>
      <c r="E21" s="140">
        <v>1114012296</v>
      </c>
      <c r="F21" s="141" t="s">
        <v>1480</v>
      </c>
      <c r="G21" s="141">
        <v>43360</v>
      </c>
      <c r="H21" s="142">
        <f ca="1">IF('BASE DE DATOS 2026'!$G21="","",YEAR(NOW())-YEAR(G21))</f>
        <v>8</v>
      </c>
      <c r="I21" s="139" t="s">
        <v>100</v>
      </c>
      <c r="J21" s="143" t="str">
        <f t="shared" si="0"/>
        <v>E</v>
      </c>
      <c r="K21" s="143" t="str">
        <f>YEAR('BASE DE DATOS 2026'!$G21)&amp;J21</f>
        <v>2018E</v>
      </c>
      <c r="L21" s="144" t="str">
        <f t="shared" si="1"/>
        <v>MINIRIDERS 7 Y 8 AÑOS</v>
      </c>
      <c r="M21" s="139" t="s">
        <v>44</v>
      </c>
      <c r="N21" s="138">
        <v>37</v>
      </c>
      <c r="O21" s="145">
        <f>IFERROR(VLOOKUP('BASE DE DATOS 2026'!$I21,CATEGORIAS!$M$3:$O$13,2,FALSE),"")</f>
        <v>85000</v>
      </c>
      <c r="P21" s="139"/>
      <c r="Q21" s="146" t="s">
        <v>149</v>
      </c>
    </row>
    <row r="22" spans="1:17" s="11" customFormat="1" ht="18.75" x14ac:dyDescent="0.25">
      <c r="A22" s="211">
        <f>SUBTOTAL(103,$B$3:B22)</f>
        <v>20</v>
      </c>
      <c r="B22" s="138">
        <v>38</v>
      </c>
      <c r="C22" s="139" t="s">
        <v>285</v>
      </c>
      <c r="D22" s="139" t="s">
        <v>286</v>
      </c>
      <c r="E22" s="140">
        <v>1114249166</v>
      </c>
      <c r="F22" s="141" t="s">
        <v>1481</v>
      </c>
      <c r="G22" s="141">
        <v>43539</v>
      </c>
      <c r="H22" s="142">
        <f ca="1">IF('BASE DE DATOS 2026'!$G22="","",YEAR(NOW())-YEAR(G22))</f>
        <v>7</v>
      </c>
      <c r="I22" s="139" t="s">
        <v>14</v>
      </c>
      <c r="J22" s="143" t="str">
        <f t="shared" si="0"/>
        <v>D</v>
      </c>
      <c r="K22" s="143" t="str">
        <f>YEAR('BASE DE DATOS 2026'!$G22)&amp;J22</f>
        <v>2019D</v>
      </c>
      <c r="L22" s="144" t="str">
        <f t="shared" si="1"/>
        <v>DAMAS 7 Y 8 AÑOS</v>
      </c>
      <c r="M22" s="139" t="s">
        <v>82</v>
      </c>
      <c r="N22" s="147">
        <v>38</v>
      </c>
      <c r="O22" s="145">
        <f>IFERROR(VLOOKUP('BASE DE DATOS 2026'!$I22,CATEGORIAS!$M$3:$O$13,2,FALSE),"")</f>
        <v>85000</v>
      </c>
      <c r="P22" s="139"/>
      <c r="Q22" s="156" t="s">
        <v>1537</v>
      </c>
    </row>
    <row r="23" spans="1:17" s="11" customFormat="1" ht="18.75" x14ac:dyDescent="0.25">
      <c r="A23" s="211">
        <f>SUBTOTAL(103,$B$3:B23)</f>
        <v>21</v>
      </c>
      <c r="B23" s="138">
        <v>39</v>
      </c>
      <c r="C23" s="139" t="s">
        <v>1216</v>
      </c>
      <c r="D23" s="139" t="s">
        <v>1187</v>
      </c>
      <c r="E23" s="140">
        <v>1114249319</v>
      </c>
      <c r="F23" s="141" t="s">
        <v>1480</v>
      </c>
      <c r="G23" s="141">
        <v>43882</v>
      </c>
      <c r="H23" s="142">
        <f ca="1">IF('BASE DE DATOS 2026'!$G23="","",YEAR(NOW())-YEAR(G23))</f>
        <v>6</v>
      </c>
      <c r="I23" s="139" t="s">
        <v>100</v>
      </c>
      <c r="J23" s="143" t="str">
        <f t="shared" si="0"/>
        <v>E</v>
      </c>
      <c r="K23" s="143" t="str">
        <f>YEAR('BASE DE DATOS 2026'!$G23)&amp;J23</f>
        <v>2020E</v>
      </c>
      <c r="L23" s="144" t="str">
        <f t="shared" si="1"/>
        <v>MINIRIDERS 6 AÑOS</v>
      </c>
      <c r="M23" s="139" t="s">
        <v>44</v>
      </c>
      <c r="N23" s="138">
        <v>39</v>
      </c>
      <c r="O23" s="145">
        <f>IFERROR(VLOOKUP('BASE DE DATOS 2026'!$I23,CATEGORIAS!$M$3:$O$13,2,FALSE),"")</f>
        <v>85000</v>
      </c>
      <c r="P23" s="139"/>
      <c r="Q23" s="146" t="s">
        <v>149</v>
      </c>
    </row>
    <row r="24" spans="1:17" s="11" customFormat="1" ht="18.75" x14ac:dyDescent="0.25">
      <c r="A24" s="211">
        <f>SUBTOTAL(103,$B$3:B24)</f>
        <v>22</v>
      </c>
      <c r="B24" s="138">
        <v>41</v>
      </c>
      <c r="C24" s="139" t="s">
        <v>1369</v>
      </c>
      <c r="D24" s="139" t="s">
        <v>292</v>
      </c>
      <c r="E24" s="140">
        <v>1061546676</v>
      </c>
      <c r="F24" s="141" t="s">
        <v>1481</v>
      </c>
      <c r="G24" s="141">
        <v>43466</v>
      </c>
      <c r="H24" s="142">
        <f ca="1">IF('BASE DE DATOS 2026'!$G24="","",YEAR(NOW())-YEAR(G24))</f>
        <v>7</v>
      </c>
      <c r="I24" s="139" t="s">
        <v>14</v>
      </c>
      <c r="J24" s="143" t="str">
        <f t="shared" si="0"/>
        <v>D</v>
      </c>
      <c r="K24" s="143" t="str">
        <f>YEAR('BASE DE DATOS 2026'!$G24)&amp;J24</f>
        <v>2019D</v>
      </c>
      <c r="L24" s="144" t="str">
        <f t="shared" si="1"/>
        <v>DAMAS 7 Y 8 AÑOS</v>
      </c>
      <c r="M24" s="139" t="s">
        <v>52</v>
      </c>
      <c r="N24" s="147">
        <v>41</v>
      </c>
      <c r="O24" s="145">
        <f>IFERROR(VLOOKUP('BASE DE DATOS 2026'!$I24,CATEGORIAS!$M$3:$O$13,2,FALSE),"")</f>
        <v>85000</v>
      </c>
      <c r="P24" s="139"/>
      <c r="Q24" s="146" t="s">
        <v>149</v>
      </c>
    </row>
    <row r="25" spans="1:17" s="11" customFormat="1" ht="18.75" x14ac:dyDescent="0.25">
      <c r="A25" s="211">
        <f>SUBTOTAL(103,$B$3:B25)</f>
        <v>23</v>
      </c>
      <c r="B25" s="138">
        <v>42</v>
      </c>
      <c r="C25" s="139" t="s">
        <v>293</v>
      </c>
      <c r="D25" s="139" t="s">
        <v>294</v>
      </c>
      <c r="E25" s="140">
        <v>1104837479</v>
      </c>
      <c r="F25" s="141" t="s">
        <v>1480</v>
      </c>
      <c r="G25" s="141">
        <v>42269</v>
      </c>
      <c r="H25" s="142">
        <f ca="1">IF('BASE DE DATOS 2026'!$G25="","",YEAR(NOW())-YEAR(G25))</f>
        <v>11</v>
      </c>
      <c r="I25" s="139" t="s">
        <v>67</v>
      </c>
      <c r="J25" s="143" t="str">
        <f t="shared" si="0"/>
        <v>P</v>
      </c>
      <c r="K25" s="143" t="str">
        <f>YEAR('BASE DE DATOS 2026'!$G25)&amp;J25</f>
        <v>2015P</v>
      </c>
      <c r="L25" s="144" t="str">
        <f t="shared" si="1"/>
        <v>PRINCIPIANTES 11 Y 12 AÑOS</v>
      </c>
      <c r="M25" s="139" t="s">
        <v>80</v>
      </c>
      <c r="N25" s="138">
        <v>42</v>
      </c>
      <c r="O25" s="145">
        <f>IFERROR(VLOOKUP('BASE DE DATOS 2026'!$I25,CATEGORIAS!$M$3:$O$13,2,FALSE),"")</f>
        <v>85000</v>
      </c>
      <c r="P25" s="139"/>
      <c r="Q25" s="146" t="s">
        <v>149</v>
      </c>
    </row>
    <row r="26" spans="1:17" s="11" customFormat="1" ht="18.75" x14ac:dyDescent="0.25">
      <c r="A26" s="211">
        <f>SUBTOTAL(103,$B$3:B26)</f>
        <v>24</v>
      </c>
      <c r="B26" s="147">
        <v>45</v>
      </c>
      <c r="C26" s="139" t="s">
        <v>299</v>
      </c>
      <c r="D26" s="139" t="s">
        <v>300</v>
      </c>
      <c r="E26" s="140">
        <v>1150692727</v>
      </c>
      <c r="F26" s="141" t="s">
        <v>1480</v>
      </c>
      <c r="G26" s="141">
        <v>42055</v>
      </c>
      <c r="H26" s="142">
        <f ca="1">IF('BASE DE DATOS 2026'!$G26="","",YEAR(NOW())-YEAR(G26))</f>
        <v>11</v>
      </c>
      <c r="I26" s="139" t="s">
        <v>67</v>
      </c>
      <c r="J26" s="143" t="str">
        <f t="shared" si="0"/>
        <v>P</v>
      </c>
      <c r="K26" s="143" t="str">
        <f>YEAR('BASE DE DATOS 2026'!$G26)&amp;J26</f>
        <v>2015P</v>
      </c>
      <c r="L26" s="144" t="str">
        <f t="shared" si="1"/>
        <v>PRINCIPIANTES 11 Y 12 AÑOS</v>
      </c>
      <c r="M26" s="139" t="s">
        <v>89</v>
      </c>
      <c r="N26" s="147">
        <v>45</v>
      </c>
      <c r="O26" s="145">
        <f>IFERROR(VLOOKUP('BASE DE DATOS 2026'!$I26,CATEGORIAS!$M$3:$O$13,2,FALSE),"")</f>
        <v>85000</v>
      </c>
      <c r="P26" s="139"/>
      <c r="Q26" s="146" t="s">
        <v>149</v>
      </c>
    </row>
    <row r="27" spans="1:17" s="11" customFormat="1" ht="18.75" x14ac:dyDescent="0.25">
      <c r="A27" s="211">
        <f>SUBTOTAL(103,$B$3:B27)</f>
        <v>25</v>
      </c>
      <c r="B27" s="138">
        <v>46</v>
      </c>
      <c r="C27" s="139" t="s">
        <v>301</v>
      </c>
      <c r="D27" s="139" t="s">
        <v>302</v>
      </c>
      <c r="E27" s="140">
        <v>1058554342</v>
      </c>
      <c r="F27" s="141" t="s">
        <v>1480</v>
      </c>
      <c r="G27" s="141">
        <v>43977</v>
      </c>
      <c r="H27" s="142">
        <f ca="1">IF('BASE DE DATOS 2026'!$G27="","",YEAR(NOW())-YEAR(G27))</f>
        <v>6</v>
      </c>
      <c r="I27" s="139" t="s">
        <v>13</v>
      </c>
      <c r="J27" s="143" t="str">
        <f t="shared" si="0"/>
        <v>N</v>
      </c>
      <c r="K27" s="143" t="str">
        <f>YEAR('BASE DE DATOS 2026'!$G27)&amp;J27</f>
        <v>2020N</v>
      </c>
      <c r="L27" s="144" t="str">
        <f t="shared" si="1"/>
        <v>NOVATOS 6 AÑOS Y MENOS</v>
      </c>
      <c r="M27" s="139" t="s">
        <v>110</v>
      </c>
      <c r="N27" s="147">
        <v>46</v>
      </c>
      <c r="O27" s="145">
        <f>IFERROR(VLOOKUP('BASE DE DATOS 2026'!$I27,CATEGORIAS!$M$3:$O$13,2,FALSE),"")</f>
        <v>85000</v>
      </c>
      <c r="P27" s="139" t="s">
        <v>1685</v>
      </c>
      <c r="Q27" s="146" t="s">
        <v>149</v>
      </c>
    </row>
    <row r="28" spans="1:17" s="11" customFormat="1" ht="18.75" x14ac:dyDescent="0.25">
      <c r="A28" s="211">
        <f>SUBTOTAL(103,$B$3:B28)</f>
        <v>26</v>
      </c>
      <c r="B28" s="138">
        <v>47</v>
      </c>
      <c r="C28" s="139" t="s">
        <v>303</v>
      </c>
      <c r="D28" s="139" t="s">
        <v>302</v>
      </c>
      <c r="E28" s="140">
        <v>1058554341</v>
      </c>
      <c r="F28" s="141" t="s">
        <v>1480</v>
      </c>
      <c r="G28" s="141">
        <v>43977</v>
      </c>
      <c r="H28" s="142">
        <f ca="1">IF('BASE DE DATOS 2026'!$G28="","",YEAR(NOW())-YEAR(G28))</f>
        <v>6</v>
      </c>
      <c r="I28" s="139" t="s">
        <v>13</v>
      </c>
      <c r="J28" s="143" t="str">
        <f t="shared" si="0"/>
        <v>N</v>
      </c>
      <c r="K28" s="143" t="str">
        <f>YEAR('BASE DE DATOS 2026'!$G28)&amp;J28</f>
        <v>2020N</v>
      </c>
      <c r="L28" s="144" t="str">
        <f t="shared" si="1"/>
        <v>NOVATOS 6 AÑOS Y MENOS</v>
      </c>
      <c r="M28" s="139" t="s">
        <v>110</v>
      </c>
      <c r="N28" s="138">
        <v>47</v>
      </c>
      <c r="O28" s="145">
        <f>IFERROR(VLOOKUP('BASE DE DATOS 2026'!$I28,CATEGORIAS!$M$3:$O$13,2,FALSE),"")</f>
        <v>85000</v>
      </c>
      <c r="P28" s="139" t="s">
        <v>1685</v>
      </c>
      <c r="Q28" s="146" t="s">
        <v>149</v>
      </c>
    </row>
    <row r="29" spans="1:17" s="11" customFormat="1" ht="18.75" x14ac:dyDescent="0.25">
      <c r="A29" s="211">
        <f>SUBTOTAL(103,$B$3:B29)</f>
        <v>27</v>
      </c>
      <c r="B29" s="138">
        <v>48</v>
      </c>
      <c r="C29" s="139" t="s">
        <v>275</v>
      </c>
      <c r="D29" s="139" t="s">
        <v>1512</v>
      </c>
      <c r="E29" s="140">
        <v>1114319153</v>
      </c>
      <c r="F29" s="141" t="s">
        <v>1480</v>
      </c>
      <c r="G29" s="141">
        <v>43373</v>
      </c>
      <c r="H29" s="142">
        <f ca="1">IF('BASE DE DATOS 2026'!$G29="","",YEAR(NOW())-YEAR(G29))</f>
        <v>8</v>
      </c>
      <c r="I29" s="139" t="s">
        <v>67</v>
      </c>
      <c r="J29" s="143" t="str">
        <f t="shared" si="0"/>
        <v>P</v>
      </c>
      <c r="K29" s="143" t="str">
        <f>YEAR('BASE DE DATOS 2026'!$G29)&amp;J29</f>
        <v>2018P</v>
      </c>
      <c r="L29" s="144" t="str">
        <f t="shared" si="1"/>
        <v>PRINCIPIANTES 7 Y 8 AÑOS</v>
      </c>
      <c r="M29" s="139" t="s">
        <v>82</v>
      </c>
      <c r="N29" s="138">
        <v>48</v>
      </c>
      <c r="O29" s="145">
        <f>IFERROR(VLOOKUP('BASE DE DATOS 2026'!$I29,CATEGORIAS!$M$3:$O$13,2,FALSE),"")</f>
        <v>85000</v>
      </c>
      <c r="P29" s="139"/>
      <c r="Q29" s="157" t="s">
        <v>149</v>
      </c>
    </row>
    <row r="30" spans="1:17" s="11" customFormat="1" ht="18.75" x14ac:dyDescent="0.25">
      <c r="A30" s="211">
        <f>SUBTOTAL(103,$B$3:B30)</f>
        <v>28</v>
      </c>
      <c r="B30" s="138">
        <v>49</v>
      </c>
      <c r="C30" s="139" t="s">
        <v>303</v>
      </c>
      <c r="D30" s="139" t="s">
        <v>305</v>
      </c>
      <c r="E30" s="140">
        <v>1114558215</v>
      </c>
      <c r="F30" s="141" t="s">
        <v>1480</v>
      </c>
      <c r="G30" s="141">
        <v>43987</v>
      </c>
      <c r="H30" s="142">
        <f ca="1">IF('BASE DE DATOS 2026'!$G30="","",YEAR(NOW())-YEAR(G30))</f>
        <v>6</v>
      </c>
      <c r="I30" s="139" t="s">
        <v>67</v>
      </c>
      <c r="J30" s="143" t="str">
        <f t="shared" si="0"/>
        <v>P</v>
      </c>
      <c r="K30" s="143" t="str">
        <f>YEAR('BASE DE DATOS 2026'!$G30)&amp;J30</f>
        <v>2020P</v>
      </c>
      <c r="L30" s="144" t="str">
        <f t="shared" si="1"/>
        <v>PRINCIPIANTES 6 AÑOS Y MENOS</v>
      </c>
      <c r="M30" s="139" t="s">
        <v>82</v>
      </c>
      <c r="N30" s="147">
        <v>49</v>
      </c>
      <c r="O30" s="145">
        <f>IFERROR(VLOOKUP('BASE DE DATOS 2026'!$I30,CATEGORIAS!$M$3:$O$13,2,FALSE),"")</f>
        <v>85000</v>
      </c>
      <c r="P30" s="139"/>
      <c r="Q30" s="146" t="s">
        <v>149</v>
      </c>
    </row>
    <row r="31" spans="1:17" s="11" customFormat="1" ht="18.75" x14ac:dyDescent="0.25">
      <c r="A31" s="211">
        <f>SUBTOTAL(103,$B$3:B31)</f>
        <v>29</v>
      </c>
      <c r="B31" s="138">
        <v>50</v>
      </c>
      <c r="C31" s="139" t="s">
        <v>306</v>
      </c>
      <c r="D31" s="139" t="s">
        <v>307</v>
      </c>
      <c r="E31" s="140">
        <v>1114555506</v>
      </c>
      <c r="F31" s="141" t="s">
        <v>1480</v>
      </c>
      <c r="G31" s="141">
        <v>43195</v>
      </c>
      <c r="H31" s="142">
        <f ca="1">IF('BASE DE DATOS 2026'!$G31="","",YEAR(NOW())-YEAR(G31))</f>
        <v>8</v>
      </c>
      <c r="I31" s="139" t="s">
        <v>67</v>
      </c>
      <c r="J31" s="143" t="str">
        <f t="shared" si="0"/>
        <v>P</v>
      </c>
      <c r="K31" s="143" t="str">
        <f>YEAR('BASE DE DATOS 2026'!$G31)&amp;J31</f>
        <v>2018P</v>
      </c>
      <c r="L31" s="144" t="str">
        <f t="shared" si="1"/>
        <v>PRINCIPIANTES 7 Y 8 AÑOS</v>
      </c>
      <c r="M31" s="139" t="s">
        <v>82</v>
      </c>
      <c r="N31" s="138">
        <v>50</v>
      </c>
      <c r="O31" s="145">
        <f>IFERROR(VLOOKUP('BASE DE DATOS 2026'!$I31,CATEGORIAS!$M$3:$O$13,2,FALSE),"")</f>
        <v>85000</v>
      </c>
      <c r="P31" s="139"/>
      <c r="Q31" s="146" t="s">
        <v>189</v>
      </c>
    </row>
    <row r="32" spans="1:17" s="11" customFormat="1" ht="18.75" x14ac:dyDescent="0.25">
      <c r="A32" s="211">
        <f>SUBTOTAL(103,$B$3:B32)</f>
        <v>30</v>
      </c>
      <c r="B32" s="138">
        <v>53</v>
      </c>
      <c r="C32" s="139" t="s">
        <v>312</v>
      </c>
      <c r="D32" s="139" t="s">
        <v>313</v>
      </c>
      <c r="E32" s="140">
        <v>1104842612</v>
      </c>
      <c r="F32" s="141" t="s">
        <v>1480</v>
      </c>
      <c r="G32" s="141">
        <v>43180</v>
      </c>
      <c r="H32" s="142">
        <f ca="1">IF('BASE DE DATOS 2026'!$G32="","",YEAR(NOW())-YEAR(G32))</f>
        <v>8</v>
      </c>
      <c r="I32" s="139" t="s">
        <v>13</v>
      </c>
      <c r="J32" s="143" t="str">
        <f t="shared" si="0"/>
        <v>N</v>
      </c>
      <c r="K32" s="143" t="str">
        <f>YEAR('BASE DE DATOS 2026'!$G32)&amp;J32</f>
        <v>2018N</v>
      </c>
      <c r="L32" s="144" t="str">
        <f t="shared" si="1"/>
        <v>NOVATOS 7 Y 8 AÑOS</v>
      </c>
      <c r="M32" s="139" t="s">
        <v>45</v>
      </c>
      <c r="N32" s="147">
        <v>53</v>
      </c>
      <c r="O32" s="145">
        <f>IFERROR(VLOOKUP('BASE DE DATOS 2026'!$I32,CATEGORIAS!$M$3:$O$13,2,FALSE),"")</f>
        <v>85000</v>
      </c>
      <c r="P32" s="139"/>
      <c r="Q32" s="146" t="s">
        <v>190</v>
      </c>
    </row>
    <row r="33" spans="1:17" s="11" customFormat="1" ht="18.75" x14ac:dyDescent="0.25">
      <c r="A33" s="211">
        <f>SUBTOTAL(103,$B$3:B33)</f>
        <v>31</v>
      </c>
      <c r="B33" s="138">
        <v>54</v>
      </c>
      <c r="C33" s="139" t="s">
        <v>314</v>
      </c>
      <c r="D33" s="139" t="s">
        <v>1205</v>
      </c>
      <c r="E33" s="140">
        <v>1109568418</v>
      </c>
      <c r="F33" s="141" t="s">
        <v>1480</v>
      </c>
      <c r="G33" s="141">
        <v>43716</v>
      </c>
      <c r="H33" s="142">
        <f ca="1">IF('BASE DE DATOS 2026'!$G33="","",YEAR(NOW())-YEAR(G33))</f>
        <v>7</v>
      </c>
      <c r="I33" s="139" t="s">
        <v>67</v>
      </c>
      <c r="J33" s="143" t="str">
        <f t="shared" si="0"/>
        <v>P</v>
      </c>
      <c r="K33" s="143" t="str">
        <f>YEAR('BASE DE DATOS 2026'!$G33)&amp;J33</f>
        <v>2019P</v>
      </c>
      <c r="L33" s="144" t="str">
        <f t="shared" si="1"/>
        <v>PRINCIPIANTES 7 Y 8 AÑOS</v>
      </c>
      <c r="M33" s="139" t="s">
        <v>45</v>
      </c>
      <c r="N33" s="138">
        <v>54</v>
      </c>
      <c r="O33" s="145">
        <f>IFERROR(VLOOKUP('BASE DE DATOS 2026'!$I33,CATEGORIAS!$M$3:$O$13,2,FALSE),"")</f>
        <v>85000</v>
      </c>
      <c r="P33" s="139"/>
      <c r="Q33" s="146" t="s">
        <v>199</v>
      </c>
    </row>
    <row r="34" spans="1:17" s="11" customFormat="1" ht="18.75" x14ac:dyDescent="0.25">
      <c r="A34" s="211">
        <f>SUBTOTAL(103,$B$3:B34)</f>
        <v>32</v>
      </c>
      <c r="B34" s="138">
        <v>56</v>
      </c>
      <c r="C34" s="139" t="s">
        <v>271</v>
      </c>
      <c r="D34" s="139" t="s">
        <v>1220</v>
      </c>
      <c r="E34" s="140">
        <v>1109560767</v>
      </c>
      <c r="F34" s="141" t="s">
        <v>1480</v>
      </c>
      <c r="G34" s="141">
        <v>42526</v>
      </c>
      <c r="H34" s="142">
        <f ca="1">IF('BASE DE DATOS 2026'!$G34="","",YEAR(NOW())-YEAR(G34))</f>
        <v>10</v>
      </c>
      <c r="I34" s="139" t="s">
        <v>100</v>
      </c>
      <c r="J34" s="143" t="str">
        <f t="shared" si="0"/>
        <v>E</v>
      </c>
      <c r="K34" s="143" t="str">
        <f>YEAR('BASE DE DATOS 2026'!$G34)&amp;J34</f>
        <v>2016E</v>
      </c>
      <c r="L34" s="144" t="str">
        <f t="shared" si="1"/>
        <v>MINIRIDERS 9 Y 10 AÑOS</v>
      </c>
      <c r="M34" s="139" t="s">
        <v>45</v>
      </c>
      <c r="N34" s="147">
        <v>56</v>
      </c>
      <c r="O34" s="145">
        <f>IFERROR(VLOOKUP('BASE DE DATOS 2026'!$I34,CATEGORIAS!$M$3:$O$13,2,FALSE),"")</f>
        <v>85000</v>
      </c>
      <c r="P34" s="139"/>
      <c r="Q34" s="146" t="s">
        <v>149</v>
      </c>
    </row>
    <row r="35" spans="1:17" s="11" customFormat="1" ht="18.75" x14ac:dyDescent="0.25">
      <c r="A35" s="211">
        <f>SUBTOTAL(103,$B$3:B35)</f>
        <v>33</v>
      </c>
      <c r="B35" s="138">
        <v>57</v>
      </c>
      <c r="C35" s="139" t="s">
        <v>1154</v>
      </c>
      <c r="D35" s="139" t="s">
        <v>564</v>
      </c>
      <c r="E35" s="140">
        <v>1114322662</v>
      </c>
      <c r="F35" s="141" t="s">
        <v>1480</v>
      </c>
      <c r="G35" s="141">
        <v>44937</v>
      </c>
      <c r="H35" s="142">
        <f ca="1">IF('BASE DE DATOS 2026'!$G35="","",YEAR(NOW())-YEAR(G35))</f>
        <v>3</v>
      </c>
      <c r="I35" s="139" t="s">
        <v>12</v>
      </c>
      <c r="J35" s="143" t="str">
        <f t="shared" si="0"/>
        <v>S</v>
      </c>
      <c r="K35" s="143" t="str">
        <f>YEAR('BASE DE DATOS 2026'!$G35)&amp;J35</f>
        <v>2023S</v>
      </c>
      <c r="L35" s="144" t="str">
        <f t="shared" ref="L35:L52" si="2">IFERROR(VLOOKUP(K35,CATEGORIAS,2,0),"")</f>
        <v>STRIDERS 2 Y 3 AÑOS</v>
      </c>
      <c r="M35" s="139" t="s">
        <v>44</v>
      </c>
      <c r="N35" s="138">
        <v>57</v>
      </c>
      <c r="O35" s="145">
        <f>IFERROR(VLOOKUP('BASE DE DATOS 2026'!$I35,CATEGORIAS!$M$3:$O$13,2,FALSE),"")</f>
        <v>85000</v>
      </c>
      <c r="P35" s="139"/>
      <c r="Q35" s="146" t="s">
        <v>149</v>
      </c>
    </row>
    <row r="36" spans="1:17" s="11" customFormat="1" ht="18.75" x14ac:dyDescent="0.25">
      <c r="A36" s="211">
        <f>SUBTOTAL(103,$B$3:B36)</f>
        <v>34</v>
      </c>
      <c r="B36" s="138">
        <v>62</v>
      </c>
      <c r="C36" s="139" t="s">
        <v>327</v>
      </c>
      <c r="D36" s="139" t="s">
        <v>328</v>
      </c>
      <c r="E36" s="140">
        <v>1114013078</v>
      </c>
      <c r="F36" s="141" t="s">
        <v>1480</v>
      </c>
      <c r="G36" s="141">
        <v>43675</v>
      </c>
      <c r="H36" s="142">
        <f ca="1">IF('BASE DE DATOS 2026'!$G36="","",YEAR(NOW())-YEAR(G36))</f>
        <v>7</v>
      </c>
      <c r="I36" s="139" t="s">
        <v>67</v>
      </c>
      <c r="J36" s="143" t="str">
        <f t="shared" si="0"/>
        <v>P</v>
      </c>
      <c r="K36" s="143" t="str">
        <f>YEAR('BASE DE DATOS 2026'!$G36)&amp;J36</f>
        <v>2019P</v>
      </c>
      <c r="L36" s="144" t="str">
        <f t="shared" si="2"/>
        <v>PRINCIPIANTES 7 Y 8 AÑOS</v>
      </c>
      <c r="M36" s="139" t="s">
        <v>45</v>
      </c>
      <c r="N36" s="147">
        <v>62</v>
      </c>
      <c r="O36" s="145">
        <f>IFERROR(VLOOKUP('BASE DE DATOS 2026'!$I36,CATEGORIAS!$M$3:$O$13,2,FALSE),"")</f>
        <v>85000</v>
      </c>
      <c r="P36" s="139"/>
      <c r="Q36" s="146" t="s">
        <v>149</v>
      </c>
    </row>
    <row r="37" spans="1:17" s="11" customFormat="1" ht="18.75" x14ac:dyDescent="0.25">
      <c r="A37" s="211">
        <f>SUBTOTAL(103,$B$3:B37)</f>
        <v>35</v>
      </c>
      <c r="B37" s="138">
        <v>67</v>
      </c>
      <c r="C37" s="139" t="s">
        <v>312</v>
      </c>
      <c r="D37" s="139" t="s">
        <v>335</v>
      </c>
      <c r="E37" s="140">
        <v>1232793740</v>
      </c>
      <c r="F37" s="141" t="s">
        <v>1480</v>
      </c>
      <c r="G37" s="141">
        <v>42227</v>
      </c>
      <c r="H37" s="142">
        <f ca="1">IF('BASE DE DATOS 2026'!$G37="","",YEAR(NOW())-YEAR(G37))</f>
        <v>11</v>
      </c>
      <c r="I37" s="139" t="s">
        <v>13</v>
      </c>
      <c r="J37" s="143" t="str">
        <f t="shared" si="0"/>
        <v>N</v>
      </c>
      <c r="K37" s="143" t="str">
        <f>YEAR('BASE DE DATOS 2026'!$G37)&amp;J37</f>
        <v>2015N</v>
      </c>
      <c r="L37" s="144" t="str">
        <f t="shared" si="2"/>
        <v>NOVATOS 11 Y 12 AÑOS</v>
      </c>
      <c r="M37" s="139" t="s">
        <v>43</v>
      </c>
      <c r="N37" s="147">
        <v>67</v>
      </c>
      <c r="O37" s="145">
        <f>IFERROR(VLOOKUP('BASE DE DATOS 2026'!$I37,CATEGORIAS!$M$3:$O$13,2,FALSE),"")</f>
        <v>85000</v>
      </c>
      <c r="P37" s="139"/>
      <c r="Q37" s="146" t="s">
        <v>149</v>
      </c>
    </row>
    <row r="38" spans="1:17" s="11" customFormat="1" ht="18.75" x14ac:dyDescent="0.25">
      <c r="A38" s="211">
        <f>SUBTOTAL(103,$B$3:B38)</f>
        <v>36</v>
      </c>
      <c r="B38" s="138">
        <v>68</v>
      </c>
      <c r="C38" s="139" t="s">
        <v>336</v>
      </c>
      <c r="D38" s="139" t="s">
        <v>337</v>
      </c>
      <c r="E38" s="140">
        <v>1116379565</v>
      </c>
      <c r="F38" s="141" t="s">
        <v>1480</v>
      </c>
      <c r="G38" s="141">
        <v>42357</v>
      </c>
      <c r="H38" s="142">
        <f ca="1">IF('BASE DE DATOS 2026'!$G38="","",YEAR(NOW())-YEAR(G38))</f>
        <v>11</v>
      </c>
      <c r="I38" s="139" t="s">
        <v>67</v>
      </c>
      <c r="J38" s="143" t="str">
        <f t="shared" si="0"/>
        <v>P</v>
      </c>
      <c r="K38" s="143" t="str">
        <f>YEAR('BASE DE DATOS 2026'!$G38)&amp;J38</f>
        <v>2015P</v>
      </c>
      <c r="L38" s="144" t="str">
        <f t="shared" si="2"/>
        <v>PRINCIPIANTES 11 Y 12 AÑOS</v>
      </c>
      <c r="M38" s="139" t="s">
        <v>43</v>
      </c>
      <c r="N38" s="138">
        <v>68</v>
      </c>
      <c r="O38" s="145">
        <f>IFERROR(VLOOKUP('BASE DE DATOS 2026'!$I38,CATEGORIAS!$M$3:$O$13,2,FALSE),"")</f>
        <v>85000</v>
      </c>
      <c r="P38" s="139"/>
      <c r="Q38" s="146" t="s">
        <v>201</v>
      </c>
    </row>
    <row r="39" spans="1:17" s="11" customFormat="1" ht="18.75" x14ac:dyDescent="0.25">
      <c r="A39" s="211">
        <f>SUBTOTAL(103,$B$3:B39)</f>
        <v>37</v>
      </c>
      <c r="B39" s="138">
        <v>69</v>
      </c>
      <c r="C39" s="139" t="s">
        <v>299</v>
      </c>
      <c r="D39" s="139" t="s">
        <v>1360</v>
      </c>
      <c r="E39" s="140">
        <v>1061824772</v>
      </c>
      <c r="F39" s="141" t="s">
        <v>1480</v>
      </c>
      <c r="G39" s="141">
        <v>43429</v>
      </c>
      <c r="H39" s="142">
        <f ca="1">IF('BASE DE DATOS 2026'!$G39="","",YEAR(NOW())-YEAR(G39))</f>
        <v>8</v>
      </c>
      <c r="I39" s="139" t="s">
        <v>100</v>
      </c>
      <c r="J39" s="143" t="str">
        <f t="shared" si="0"/>
        <v>E</v>
      </c>
      <c r="K39" s="143" t="str">
        <f>YEAR('BASE DE DATOS 2026'!$G39)&amp;J39</f>
        <v>2018E</v>
      </c>
      <c r="L39" s="144" t="str">
        <f t="shared" si="2"/>
        <v>MINIRIDERS 7 Y 8 AÑOS</v>
      </c>
      <c r="M39" s="139" t="s">
        <v>52</v>
      </c>
      <c r="N39" s="147">
        <v>69</v>
      </c>
      <c r="O39" s="145">
        <f>IFERROR(VLOOKUP('BASE DE DATOS 2026'!$I39,CATEGORIAS!$M$3:$O$13,2,FALSE),"")</f>
        <v>85000</v>
      </c>
      <c r="P39" s="139"/>
      <c r="Q39" s="146" t="s">
        <v>207</v>
      </c>
    </row>
    <row r="40" spans="1:17" s="11" customFormat="1" ht="18.75" x14ac:dyDescent="0.25">
      <c r="A40" s="211">
        <f>SUBTOTAL(103,$B$3:B40)</f>
        <v>38</v>
      </c>
      <c r="B40" s="138">
        <v>70</v>
      </c>
      <c r="C40" s="139" t="s">
        <v>339</v>
      </c>
      <c r="D40" s="139" t="s">
        <v>340</v>
      </c>
      <c r="E40" s="140">
        <v>1029626480</v>
      </c>
      <c r="F40" s="141" t="s">
        <v>1480</v>
      </c>
      <c r="G40" s="141">
        <v>43516</v>
      </c>
      <c r="H40" s="142">
        <f ca="1">IF('BASE DE DATOS 2026'!$G40="","",YEAR(NOW())-YEAR(G40))</f>
        <v>7</v>
      </c>
      <c r="I40" s="139" t="s">
        <v>67</v>
      </c>
      <c r="J40" s="143" t="str">
        <f t="shared" si="0"/>
        <v>P</v>
      </c>
      <c r="K40" s="143" t="str">
        <f>YEAR('BASE DE DATOS 2026'!$G40)&amp;J40</f>
        <v>2019P</v>
      </c>
      <c r="L40" s="144" t="str">
        <f t="shared" si="2"/>
        <v>PRINCIPIANTES 7 Y 8 AÑOS</v>
      </c>
      <c r="M40" s="139" t="s">
        <v>52</v>
      </c>
      <c r="N40" s="138">
        <v>70</v>
      </c>
      <c r="O40" s="145">
        <f>IFERROR(VLOOKUP('BASE DE DATOS 2026'!$I40,CATEGORIAS!$M$3:$O$13,2,FALSE),"")</f>
        <v>85000</v>
      </c>
      <c r="P40" s="139"/>
      <c r="Q40" s="146" t="s">
        <v>202</v>
      </c>
    </row>
    <row r="41" spans="1:17" s="11" customFormat="1" ht="18.75" x14ac:dyDescent="0.25">
      <c r="A41" s="211">
        <f>SUBTOTAL(103,$B$3:B41)</f>
        <v>39</v>
      </c>
      <c r="B41" s="138">
        <v>71</v>
      </c>
      <c r="C41" s="139" t="s">
        <v>1370</v>
      </c>
      <c r="D41" s="139" t="s">
        <v>342</v>
      </c>
      <c r="E41" s="140">
        <v>1058553703</v>
      </c>
      <c r="F41" s="141" t="s">
        <v>1480</v>
      </c>
      <c r="G41" s="141">
        <v>43312</v>
      </c>
      <c r="H41" s="142">
        <f ca="1">IF('BASE DE DATOS 2026'!$G41="","",YEAR(NOW())-YEAR(G41))</f>
        <v>8</v>
      </c>
      <c r="I41" s="139" t="s">
        <v>100</v>
      </c>
      <c r="J41" s="143" t="str">
        <f t="shared" si="0"/>
        <v>E</v>
      </c>
      <c r="K41" s="143" t="str">
        <f>YEAR('BASE DE DATOS 2026'!$G41)&amp;J41</f>
        <v>2018E</v>
      </c>
      <c r="L41" s="144" t="str">
        <f t="shared" si="2"/>
        <v>MINIRIDERS 7 Y 8 AÑOS</v>
      </c>
      <c r="M41" s="139" t="s">
        <v>52</v>
      </c>
      <c r="N41" s="147">
        <v>71</v>
      </c>
      <c r="O41" s="145">
        <f>IFERROR(VLOOKUP('BASE DE DATOS 2026'!$I41,CATEGORIAS!$M$3:$O$13,2,FALSE),"")</f>
        <v>85000</v>
      </c>
      <c r="P41" s="139"/>
      <c r="Q41" s="146" t="s">
        <v>149</v>
      </c>
    </row>
    <row r="42" spans="1:17" s="11" customFormat="1" ht="18.75" x14ac:dyDescent="0.25">
      <c r="A42" s="211">
        <f>SUBTOTAL(103,$B$3:B42)</f>
        <v>40</v>
      </c>
      <c r="B42" s="138">
        <v>72</v>
      </c>
      <c r="C42" s="139" t="s">
        <v>343</v>
      </c>
      <c r="D42" s="139" t="s">
        <v>344</v>
      </c>
      <c r="E42" s="140">
        <v>1140214441</v>
      </c>
      <c r="F42" s="141" t="s">
        <v>1480</v>
      </c>
      <c r="G42" s="141">
        <v>44202</v>
      </c>
      <c r="H42" s="142">
        <f ca="1">IF('BASE DE DATOS 2026'!$G42="","",YEAR(NOW())-YEAR(G42))</f>
        <v>5</v>
      </c>
      <c r="I42" s="139" t="s">
        <v>100</v>
      </c>
      <c r="J42" s="143" t="str">
        <f t="shared" si="0"/>
        <v>E</v>
      </c>
      <c r="K42" s="143" t="str">
        <f>YEAR('BASE DE DATOS 2026'!$G42)&amp;J42</f>
        <v>2021E</v>
      </c>
      <c r="L42" s="144" t="str">
        <f t="shared" si="2"/>
        <v>MINIRIDERS 4 Y 5 AÑOS</v>
      </c>
      <c r="M42" s="139" t="s">
        <v>75</v>
      </c>
      <c r="N42" s="138">
        <v>72</v>
      </c>
      <c r="O42" s="145">
        <f>IFERROR(VLOOKUP('BASE DE DATOS 2026'!$I42,CATEGORIAS!$M$3:$O$13,2,FALSE),"")</f>
        <v>85000</v>
      </c>
      <c r="P42" s="139"/>
      <c r="Q42" s="146" t="s">
        <v>149</v>
      </c>
    </row>
    <row r="43" spans="1:17" s="11" customFormat="1" ht="18.75" x14ac:dyDescent="0.25">
      <c r="A43" s="211">
        <f>SUBTOTAL(103,$B$3:B43)</f>
        <v>41</v>
      </c>
      <c r="B43" s="138">
        <v>73</v>
      </c>
      <c r="C43" s="139" t="s">
        <v>345</v>
      </c>
      <c r="D43" s="139" t="s">
        <v>346</v>
      </c>
      <c r="E43" s="140">
        <v>1109563342</v>
      </c>
      <c r="F43" s="141" t="s">
        <v>1480</v>
      </c>
      <c r="G43" s="141">
        <v>42935</v>
      </c>
      <c r="H43" s="142">
        <f ca="1">IF('BASE DE DATOS 2026'!$G43="","",YEAR(NOW())-YEAR(G43))</f>
        <v>9</v>
      </c>
      <c r="I43" s="139" t="s">
        <v>67</v>
      </c>
      <c r="J43" s="143" t="str">
        <f t="shared" si="0"/>
        <v>P</v>
      </c>
      <c r="K43" s="143" t="str">
        <f>YEAR('BASE DE DATOS 2026'!$G43)&amp;J43</f>
        <v>2017P</v>
      </c>
      <c r="L43" s="144" t="str">
        <f t="shared" si="2"/>
        <v>PRINCIPIANTES 9 Y 10 AÑOS</v>
      </c>
      <c r="M43" s="139" t="s">
        <v>51</v>
      </c>
      <c r="N43" s="147">
        <v>73</v>
      </c>
      <c r="O43" s="145">
        <f>IFERROR(VLOOKUP('BASE DE DATOS 2026'!$I43,CATEGORIAS!$M$3:$O$13,2,FALSE),"")</f>
        <v>85000</v>
      </c>
      <c r="P43" s="139"/>
      <c r="Q43" s="146" t="s">
        <v>149</v>
      </c>
    </row>
    <row r="44" spans="1:17" s="11" customFormat="1" ht="18.75" x14ac:dyDescent="0.25">
      <c r="A44" s="211">
        <f>SUBTOTAL(103,$B$3:B44)</f>
        <v>42</v>
      </c>
      <c r="B44" s="138">
        <v>74</v>
      </c>
      <c r="C44" s="139" t="s">
        <v>347</v>
      </c>
      <c r="D44" s="139" t="s">
        <v>348</v>
      </c>
      <c r="E44" s="140">
        <v>1150694085</v>
      </c>
      <c r="F44" s="141" t="s">
        <v>1480</v>
      </c>
      <c r="G44" s="141">
        <v>42814</v>
      </c>
      <c r="H44" s="142">
        <f ca="1">IF('BASE DE DATOS 2026'!$G44="","",YEAR(NOW())-YEAR(G44))</f>
        <v>9</v>
      </c>
      <c r="I44" s="139" t="s">
        <v>67</v>
      </c>
      <c r="J44" s="143" t="str">
        <f t="shared" si="0"/>
        <v>P</v>
      </c>
      <c r="K44" s="143" t="str">
        <f>YEAR('BASE DE DATOS 2026'!$G44)&amp;J44</f>
        <v>2017P</v>
      </c>
      <c r="L44" s="144" t="str">
        <f t="shared" si="2"/>
        <v>PRINCIPIANTES 9 Y 10 AÑOS</v>
      </c>
      <c r="M44" s="139" t="s">
        <v>51</v>
      </c>
      <c r="N44" s="138">
        <v>74</v>
      </c>
      <c r="O44" s="145">
        <f>IFERROR(VLOOKUP('BASE DE DATOS 2026'!$I44,CATEGORIAS!$M$3:$O$13,2,FALSE),"")</f>
        <v>85000</v>
      </c>
      <c r="P44" s="139"/>
      <c r="Q44" s="146" t="s">
        <v>149</v>
      </c>
    </row>
    <row r="45" spans="1:17" s="11" customFormat="1" ht="18.75" x14ac:dyDescent="0.25">
      <c r="A45" s="211">
        <f>SUBTOTAL(103,$B$3:B45)</f>
        <v>43</v>
      </c>
      <c r="B45" s="138">
        <v>75</v>
      </c>
      <c r="C45" s="139" t="s">
        <v>271</v>
      </c>
      <c r="D45" s="139" t="s">
        <v>349</v>
      </c>
      <c r="E45" s="140">
        <v>1107870096</v>
      </c>
      <c r="F45" s="141" t="s">
        <v>1480</v>
      </c>
      <c r="G45" s="141">
        <v>43416</v>
      </c>
      <c r="H45" s="142">
        <f ca="1">IF('BASE DE DATOS 2026'!$G45="","",YEAR(NOW())-YEAR(G45))</f>
        <v>8</v>
      </c>
      <c r="I45" s="139" t="s">
        <v>67</v>
      </c>
      <c r="J45" s="143" t="str">
        <f t="shared" si="0"/>
        <v>P</v>
      </c>
      <c r="K45" s="143" t="str">
        <f>YEAR('BASE DE DATOS 2026'!$G45)&amp;J45</f>
        <v>2018P</v>
      </c>
      <c r="L45" s="144" t="str">
        <f t="shared" si="2"/>
        <v>PRINCIPIANTES 7 Y 8 AÑOS</v>
      </c>
      <c r="M45" s="139" t="s">
        <v>51</v>
      </c>
      <c r="N45" s="147">
        <v>75</v>
      </c>
      <c r="O45" s="145">
        <f>IFERROR(VLOOKUP('BASE DE DATOS 2026'!$I45,CATEGORIAS!$M$3:$O$13,2,FALSE),"")</f>
        <v>85000</v>
      </c>
      <c r="P45" s="139"/>
      <c r="Q45" s="146" t="s">
        <v>194</v>
      </c>
    </row>
    <row r="46" spans="1:17" s="11" customFormat="1" ht="18.75" x14ac:dyDescent="0.25">
      <c r="A46" s="211">
        <f>SUBTOTAL(103,$B$3:B46)</f>
        <v>44</v>
      </c>
      <c r="B46" s="138">
        <v>76</v>
      </c>
      <c r="C46" s="139" t="s">
        <v>350</v>
      </c>
      <c r="D46" s="139" t="s">
        <v>1322</v>
      </c>
      <c r="E46" s="140">
        <v>1058940876</v>
      </c>
      <c r="F46" s="141" t="s">
        <v>1480</v>
      </c>
      <c r="G46" s="141">
        <v>43754</v>
      </c>
      <c r="H46" s="142">
        <f ca="1">IF('BASE DE DATOS 2026'!$G46="","",YEAR(NOW())-YEAR(G46))</f>
        <v>7</v>
      </c>
      <c r="I46" s="139" t="s">
        <v>67</v>
      </c>
      <c r="J46" s="143" t="str">
        <f t="shared" si="0"/>
        <v>P</v>
      </c>
      <c r="K46" s="143" t="str">
        <f>YEAR('BASE DE DATOS 2026'!$G46)&amp;J46</f>
        <v>2019P</v>
      </c>
      <c r="L46" s="144" t="str">
        <f t="shared" si="2"/>
        <v>PRINCIPIANTES 7 Y 8 AÑOS</v>
      </c>
      <c r="M46" s="139" t="s">
        <v>1330</v>
      </c>
      <c r="N46" s="138">
        <v>76</v>
      </c>
      <c r="O46" s="145">
        <f>IFERROR(VLOOKUP('BASE DE DATOS 2026'!$I46,CATEGORIAS!$M$3:$O$13,2,FALSE),"")</f>
        <v>85000</v>
      </c>
      <c r="P46" s="139"/>
      <c r="Q46" s="146" t="s">
        <v>149</v>
      </c>
    </row>
    <row r="47" spans="1:17" s="11" customFormat="1" ht="18.75" x14ac:dyDescent="0.25">
      <c r="A47" s="211">
        <f>SUBTOTAL(103,$B$3:B47)</f>
        <v>45</v>
      </c>
      <c r="B47" s="138">
        <v>78</v>
      </c>
      <c r="C47" s="139" t="s">
        <v>354</v>
      </c>
      <c r="D47" s="139" t="s">
        <v>355</v>
      </c>
      <c r="E47" s="140">
        <v>1232802768</v>
      </c>
      <c r="F47" s="141" t="s">
        <v>1480</v>
      </c>
      <c r="G47" s="141">
        <v>43034</v>
      </c>
      <c r="H47" s="142">
        <f ca="1">IF('BASE DE DATOS 2026'!$G47="","",YEAR(NOW())-YEAR(G47))</f>
        <v>9</v>
      </c>
      <c r="I47" s="139" t="s">
        <v>100</v>
      </c>
      <c r="J47" s="143" t="str">
        <f t="shared" si="0"/>
        <v>E</v>
      </c>
      <c r="K47" s="143" t="str">
        <f>YEAR('BASE DE DATOS 2026'!$G47)&amp;J47</f>
        <v>2017E</v>
      </c>
      <c r="L47" s="144" t="str">
        <f t="shared" si="2"/>
        <v>MINIRIDERS 9 Y 10 AÑOS</v>
      </c>
      <c r="M47" s="139" t="s">
        <v>85</v>
      </c>
      <c r="N47" s="147">
        <v>78</v>
      </c>
      <c r="O47" s="145">
        <f>IFERROR(VLOOKUP('BASE DE DATOS 2026'!$I47,CATEGORIAS!$M$3:$O$13,2,FALSE),"")</f>
        <v>85000</v>
      </c>
      <c r="P47" s="139"/>
      <c r="Q47" s="146" t="s">
        <v>149</v>
      </c>
    </row>
    <row r="48" spans="1:17" s="11" customFormat="1" ht="18.75" x14ac:dyDescent="0.25">
      <c r="A48" s="211">
        <f>SUBTOTAL(103,$B$3:B48)</f>
        <v>46</v>
      </c>
      <c r="B48" s="138">
        <v>79</v>
      </c>
      <c r="C48" s="139" t="s">
        <v>356</v>
      </c>
      <c r="D48" s="139" t="s">
        <v>355</v>
      </c>
      <c r="E48" s="140">
        <v>1232809992</v>
      </c>
      <c r="F48" s="141" t="s">
        <v>1480</v>
      </c>
      <c r="G48" s="141">
        <v>43740</v>
      </c>
      <c r="H48" s="142">
        <f ca="1">IF('BASE DE DATOS 2026'!$G48="","",YEAR(NOW())-YEAR(G48))</f>
        <v>7</v>
      </c>
      <c r="I48" s="139" t="s">
        <v>100</v>
      </c>
      <c r="J48" s="143" t="str">
        <f t="shared" si="0"/>
        <v>E</v>
      </c>
      <c r="K48" s="143" t="str">
        <f>YEAR('BASE DE DATOS 2026'!$G48)&amp;J48</f>
        <v>2019E</v>
      </c>
      <c r="L48" s="144" t="str">
        <f t="shared" si="2"/>
        <v>MINIRIDERS 7 Y 8 AÑOS</v>
      </c>
      <c r="M48" s="139" t="s">
        <v>85</v>
      </c>
      <c r="N48" s="138">
        <v>79</v>
      </c>
      <c r="O48" s="145">
        <f>IFERROR(VLOOKUP('BASE DE DATOS 2026'!$I48,CATEGORIAS!$M$3:$O$13,2,FALSE),"")</f>
        <v>85000</v>
      </c>
      <c r="P48" s="139"/>
      <c r="Q48" s="146" t="s">
        <v>149</v>
      </c>
    </row>
    <row r="49" spans="1:17" s="11" customFormat="1" ht="18.75" x14ac:dyDescent="0.25">
      <c r="A49" s="211">
        <f>SUBTOTAL(103,$B$3:B49)</f>
        <v>47</v>
      </c>
      <c r="B49" s="138">
        <v>87</v>
      </c>
      <c r="C49" s="139" t="s">
        <v>369</v>
      </c>
      <c r="D49" s="139" t="s">
        <v>370</v>
      </c>
      <c r="E49" s="140">
        <v>1144111488</v>
      </c>
      <c r="F49" s="141" t="s">
        <v>1481</v>
      </c>
      <c r="G49" s="141">
        <v>43837</v>
      </c>
      <c r="H49" s="142">
        <f ca="1">IF('BASE DE DATOS 2026'!$G49="","",YEAR(NOW())-YEAR(G49))</f>
        <v>6</v>
      </c>
      <c r="I49" s="139" t="s">
        <v>100</v>
      </c>
      <c r="J49" s="143" t="str">
        <f t="shared" si="0"/>
        <v>E</v>
      </c>
      <c r="K49" s="143" t="str">
        <f>YEAR('BASE DE DATOS 2026'!$G49)&amp;J49</f>
        <v>2020E</v>
      </c>
      <c r="L49" s="144" t="str">
        <f t="shared" si="2"/>
        <v>MINIRIDERS 6 AÑOS</v>
      </c>
      <c r="M49" s="139" t="s">
        <v>55</v>
      </c>
      <c r="N49" s="147">
        <v>87</v>
      </c>
      <c r="O49" s="145">
        <f>IFERROR(VLOOKUP('BASE DE DATOS 2026'!$I49,CATEGORIAS!$M$3:$O$13,2,FALSE),"")</f>
        <v>85000</v>
      </c>
      <c r="P49" s="139"/>
      <c r="Q49" s="146" t="s">
        <v>149</v>
      </c>
    </row>
    <row r="50" spans="1:17" s="11" customFormat="1" ht="18.75" x14ac:dyDescent="0.25">
      <c r="A50" s="211">
        <f>SUBTOTAL(103,$B$3:B50)</f>
        <v>48</v>
      </c>
      <c r="B50" s="138">
        <v>88</v>
      </c>
      <c r="C50" s="139" t="s">
        <v>1447</v>
      </c>
      <c r="D50" s="139" t="s">
        <v>372</v>
      </c>
      <c r="E50" s="140">
        <v>1232812973</v>
      </c>
      <c r="F50" s="141" t="s">
        <v>1480</v>
      </c>
      <c r="G50" s="141">
        <v>44011</v>
      </c>
      <c r="H50" s="142">
        <f ca="1">IF('BASE DE DATOS 2026'!$G50="","",YEAR(NOW())-YEAR(G50))</f>
        <v>6</v>
      </c>
      <c r="I50" s="139" t="s">
        <v>100</v>
      </c>
      <c r="J50" s="143" t="str">
        <f t="shared" si="0"/>
        <v>E</v>
      </c>
      <c r="K50" s="143" t="str">
        <f>YEAR('BASE DE DATOS 2026'!$G50)&amp;J50</f>
        <v>2020E</v>
      </c>
      <c r="L50" s="144" t="str">
        <f t="shared" si="2"/>
        <v>MINIRIDERS 6 AÑOS</v>
      </c>
      <c r="M50" s="139" t="s">
        <v>55</v>
      </c>
      <c r="N50" s="138">
        <v>88</v>
      </c>
      <c r="O50" s="145">
        <f>IFERROR(VLOOKUP('BASE DE DATOS 2026'!$I50,CATEGORIAS!$M$3:$O$13,2,FALSE),"")</f>
        <v>85000</v>
      </c>
      <c r="P50" s="139"/>
      <c r="Q50" s="146" t="s">
        <v>149</v>
      </c>
    </row>
    <row r="51" spans="1:17" s="11" customFormat="1" ht="18.75" x14ac:dyDescent="0.25">
      <c r="A51" s="211">
        <f>SUBTOTAL(103,$B$3:B51)</f>
        <v>49</v>
      </c>
      <c r="B51" s="149">
        <v>94</v>
      </c>
      <c r="C51" s="150" t="s">
        <v>380</v>
      </c>
      <c r="D51" s="150" t="s">
        <v>1606</v>
      </c>
      <c r="E51" s="151">
        <v>1232816122</v>
      </c>
      <c r="F51" s="152" t="s">
        <v>1480</v>
      </c>
      <c r="G51" s="152">
        <v>44331</v>
      </c>
      <c r="H51" s="142">
        <f ca="1">IF('BASE DE DATOS 2026'!$G51="","",YEAR(NOW())-YEAR(G51))</f>
        <v>5</v>
      </c>
      <c r="I51" s="150" t="s">
        <v>12</v>
      </c>
      <c r="J51" s="143" t="str">
        <f t="shared" si="0"/>
        <v>S</v>
      </c>
      <c r="K51" s="143" t="str">
        <f>YEAR('BASE DE DATOS 2026'!$G51)&amp;J51</f>
        <v>2021S</v>
      </c>
      <c r="L51" s="144" t="str">
        <f t="shared" si="2"/>
        <v>STRIDERS 5 AÑOS</v>
      </c>
      <c r="M51" s="150" t="s">
        <v>55</v>
      </c>
      <c r="N51" s="153">
        <v>94</v>
      </c>
      <c r="O51" s="154">
        <f>IFERROR(VLOOKUP('BASE DE DATOS 2026'!$I562,CATEGORIAS!$M$3:$O$13,2,FALSE),"")</f>
        <v>85000</v>
      </c>
      <c r="P51" s="150"/>
      <c r="Q51" s="146" t="s">
        <v>149</v>
      </c>
    </row>
    <row r="52" spans="1:17" s="11" customFormat="1" ht="18.75" x14ac:dyDescent="0.25">
      <c r="A52" s="211">
        <f>SUBTOTAL(103,$B$3:B52)</f>
        <v>50</v>
      </c>
      <c r="B52" s="138">
        <v>95</v>
      </c>
      <c r="C52" s="139" t="s">
        <v>252</v>
      </c>
      <c r="D52" s="139" t="s">
        <v>1248</v>
      </c>
      <c r="E52" s="140">
        <v>1232814442</v>
      </c>
      <c r="F52" s="141" t="s">
        <v>1480</v>
      </c>
      <c r="G52" s="141">
        <v>44151</v>
      </c>
      <c r="H52" s="142">
        <f ca="1">IF('BASE DE DATOS 2026'!$G52="","",YEAR(NOW())-YEAR(G52))</f>
        <v>6</v>
      </c>
      <c r="I52" s="139" t="s">
        <v>100</v>
      </c>
      <c r="J52" s="143" t="str">
        <f t="shared" si="0"/>
        <v>E</v>
      </c>
      <c r="K52" s="143" t="str">
        <f>YEAR('BASE DE DATOS 2026'!$G52)&amp;J52</f>
        <v>2020E</v>
      </c>
      <c r="L52" s="144" t="str">
        <f t="shared" si="2"/>
        <v>MINIRIDERS 6 AÑOS</v>
      </c>
      <c r="M52" s="139" t="s">
        <v>45</v>
      </c>
      <c r="N52" s="147">
        <v>95</v>
      </c>
      <c r="O52" s="145">
        <f>IFERROR(VLOOKUP('BASE DE DATOS 2026'!$I51,CATEGORIAS!$M$3:$O$13,2,FALSE),"")</f>
        <v>85000</v>
      </c>
      <c r="P52" s="139"/>
      <c r="Q52" s="146" t="s">
        <v>149</v>
      </c>
    </row>
    <row r="53" spans="1:17" s="11" customFormat="1" ht="18.75" x14ac:dyDescent="0.25">
      <c r="A53" s="211">
        <f>SUBTOTAL(103,$B$3:B53)</f>
        <v>51</v>
      </c>
      <c r="B53" s="138">
        <v>97</v>
      </c>
      <c r="C53" s="139" t="s">
        <v>410</v>
      </c>
      <c r="D53" s="139" t="s">
        <v>385</v>
      </c>
      <c r="E53" s="140">
        <v>1130593570</v>
      </c>
      <c r="F53" s="141" t="s">
        <v>1480</v>
      </c>
      <c r="G53" s="141">
        <v>43468</v>
      </c>
      <c r="H53" s="142">
        <f ca="1">IF('BASE DE DATOS 2026'!$G53="","",YEAR(NOW())-YEAR(G53))</f>
        <v>7</v>
      </c>
      <c r="I53" s="139" t="s">
        <v>67</v>
      </c>
      <c r="J53" s="143" t="str">
        <f t="shared" si="0"/>
        <v>P</v>
      </c>
      <c r="K53" s="143" t="str">
        <f>YEAR('BASE DE DATOS 2026'!$G53)&amp;J53</f>
        <v>2019P</v>
      </c>
      <c r="L53" s="158" t="s">
        <v>61</v>
      </c>
      <c r="M53" s="139" t="s">
        <v>51</v>
      </c>
      <c r="N53" s="138">
        <v>97</v>
      </c>
      <c r="O53" s="145">
        <f>IFERROR(VLOOKUP('BASE DE DATOS 2026'!$I52,CATEGORIAS!$M$3:$O$13,2,FALSE),"")</f>
        <v>85000</v>
      </c>
      <c r="P53" s="139" t="s">
        <v>1460</v>
      </c>
      <c r="Q53" s="146" t="s">
        <v>149</v>
      </c>
    </row>
    <row r="54" spans="1:17" s="11" customFormat="1" ht="18.75" x14ac:dyDescent="0.25">
      <c r="A54" s="211">
        <f>SUBTOTAL(103,$B$3:B54)</f>
        <v>52</v>
      </c>
      <c r="B54" s="138">
        <v>98</v>
      </c>
      <c r="C54" s="139" t="s">
        <v>386</v>
      </c>
      <c r="D54" s="139" t="s">
        <v>387</v>
      </c>
      <c r="E54" s="140">
        <v>1232810736</v>
      </c>
      <c r="F54" s="141" t="s">
        <v>1480</v>
      </c>
      <c r="G54" s="141">
        <v>43811</v>
      </c>
      <c r="H54" s="142">
        <f ca="1">IF('BASE DE DATOS 2026'!$G54="","",YEAR(NOW())-YEAR(G54))</f>
        <v>7</v>
      </c>
      <c r="I54" s="139" t="s">
        <v>67</v>
      </c>
      <c r="J54" s="143" t="str">
        <f t="shared" si="0"/>
        <v>P</v>
      </c>
      <c r="K54" s="143" t="str">
        <f>YEAR('BASE DE DATOS 2026'!$G54)&amp;J54</f>
        <v>2019P</v>
      </c>
      <c r="L54" s="144" t="str">
        <f t="shared" ref="L54:L85" si="3">IFERROR(VLOOKUP(K54,CATEGORIAS,2,0),"")</f>
        <v>PRINCIPIANTES 7 Y 8 AÑOS</v>
      </c>
      <c r="M54" s="139" t="s">
        <v>55</v>
      </c>
      <c r="N54" s="147">
        <v>98</v>
      </c>
      <c r="O54" s="145">
        <f>IFERROR(VLOOKUP('BASE DE DATOS 2026'!$I53,CATEGORIAS!$M$3:$O$13,2,FALSE),"")</f>
        <v>85000</v>
      </c>
      <c r="P54" s="139"/>
      <c r="Q54" s="146" t="s">
        <v>228</v>
      </c>
    </row>
    <row r="55" spans="1:17" s="11" customFormat="1" ht="18.75" x14ac:dyDescent="0.25">
      <c r="A55" s="211">
        <f>SUBTOTAL(103,$B$3:B55)</f>
        <v>53</v>
      </c>
      <c r="B55" s="138">
        <v>99</v>
      </c>
      <c r="C55" s="139" t="s">
        <v>271</v>
      </c>
      <c r="D55" s="139" t="s">
        <v>388</v>
      </c>
      <c r="E55" s="140">
        <v>1109567753</v>
      </c>
      <c r="F55" s="141" t="s">
        <v>1480</v>
      </c>
      <c r="G55" s="141">
        <v>43733</v>
      </c>
      <c r="H55" s="142">
        <f ca="1">IF('BASE DE DATOS 2026'!$G55="","",YEAR(NOW())-YEAR(G55))</f>
        <v>7</v>
      </c>
      <c r="I55" s="139" t="s">
        <v>67</v>
      </c>
      <c r="J55" s="143" t="str">
        <f t="shared" si="0"/>
        <v>P</v>
      </c>
      <c r="K55" s="143" t="str">
        <f>YEAR('BASE DE DATOS 2026'!$G55)&amp;J55</f>
        <v>2019P</v>
      </c>
      <c r="L55" s="144" t="str">
        <f t="shared" si="3"/>
        <v>PRINCIPIANTES 7 Y 8 AÑOS</v>
      </c>
      <c r="M55" s="139" t="s">
        <v>51</v>
      </c>
      <c r="N55" s="138">
        <v>99</v>
      </c>
      <c r="O55" s="145">
        <f>IFERROR(VLOOKUP('BASE DE DATOS 2026'!$I54,CATEGORIAS!$M$3:$O$13,2,FALSE),"")</f>
        <v>85000</v>
      </c>
      <c r="P55" s="139"/>
      <c r="Q55" s="146" t="s">
        <v>149</v>
      </c>
    </row>
    <row r="56" spans="1:17" s="11" customFormat="1" ht="18.75" x14ac:dyDescent="0.25">
      <c r="A56" s="211">
        <f>SUBTOTAL(103,$B$3:B56)</f>
        <v>54</v>
      </c>
      <c r="B56" s="138">
        <v>100</v>
      </c>
      <c r="C56" s="139" t="s">
        <v>275</v>
      </c>
      <c r="D56" s="139" t="s">
        <v>389</v>
      </c>
      <c r="E56" s="140">
        <v>1108259825</v>
      </c>
      <c r="F56" s="141" t="s">
        <v>1480</v>
      </c>
      <c r="G56" s="141">
        <v>43364</v>
      </c>
      <c r="H56" s="142">
        <f ca="1">IF('BASE DE DATOS 2026'!$G56="","",YEAR(NOW())-YEAR(G56))</f>
        <v>8</v>
      </c>
      <c r="I56" s="139" t="s">
        <v>67</v>
      </c>
      <c r="J56" s="143" t="str">
        <f t="shared" si="0"/>
        <v>P</v>
      </c>
      <c r="K56" s="143" t="str">
        <f>YEAR('BASE DE DATOS 2026'!$G56)&amp;J56</f>
        <v>2018P</v>
      </c>
      <c r="L56" s="144" t="str">
        <f t="shared" si="3"/>
        <v>PRINCIPIANTES 7 Y 8 AÑOS</v>
      </c>
      <c r="M56" s="139" t="s">
        <v>55</v>
      </c>
      <c r="N56" s="138">
        <v>100</v>
      </c>
      <c r="O56" s="145">
        <f>IFERROR(VLOOKUP('BASE DE DATOS 2026'!$I55,CATEGORIAS!$M$3:$O$13,2,FALSE),"")</f>
        <v>85000</v>
      </c>
      <c r="P56" s="139"/>
      <c r="Q56" s="146" t="s">
        <v>149</v>
      </c>
    </row>
    <row r="57" spans="1:17" s="11" customFormat="1" ht="18.75" x14ac:dyDescent="0.25">
      <c r="A57" s="211">
        <f>SUBTOTAL(103,$B$3:B57)</f>
        <v>55</v>
      </c>
      <c r="B57" s="138">
        <v>101</v>
      </c>
      <c r="C57" s="139" t="s">
        <v>319</v>
      </c>
      <c r="D57" s="139" t="s">
        <v>390</v>
      </c>
      <c r="E57" s="140">
        <v>1110376811</v>
      </c>
      <c r="F57" s="141" t="s">
        <v>1480</v>
      </c>
      <c r="G57" s="141">
        <v>42425</v>
      </c>
      <c r="H57" s="142">
        <f ca="1">IF('BASE DE DATOS 2026'!$G57="","",YEAR(NOW())-YEAR(G57))</f>
        <v>10</v>
      </c>
      <c r="I57" s="139" t="s">
        <v>100</v>
      </c>
      <c r="J57" s="143" t="str">
        <f t="shared" si="0"/>
        <v>E</v>
      </c>
      <c r="K57" s="143" t="str">
        <f>YEAR('BASE DE DATOS 2026'!$G57)&amp;J57</f>
        <v>2016E</v>
      </c>
      <c r="L57" s="144" t="str">
        <f t="shared" si="3"/>
        <v>MINIRIDERS 9 Y 10 AÑOS</v>
      </c>
      <c r="M57" s="139" t="s">
        <v>55</v>
      </c>
      <c r="N57" s="147">
        <v>101</v>
      </c>
      <c r="O57" s="145">
        <f>IFERROR(VLOOKUP('BASE DE DATOS 2026'!$I56,CATEGORIAS!$M$3:$O$13,2,FALSE),"")</f>
        <v>85000</v>
      </c>
      <c r="P57" s="139"/>
      <c r="Q57" s="146" t="s">
        <v>149</v>
      </c>
    </row>
    <row r="58" spans="1:17" s="11" customFormat="1" ht="18.75" x14ac:dyDescent="0.25">
      <c r="A58" s="211">
        <f>SUBTOTAL(103,$B$3:B58)</f>
        <v>56</v>
      </c>
      <c r="B58" s="138">
        <v>102</v>
      </c>
      <c r="C58" s="139" t="s">
        <v>301</v>
      </c>
      <c r="D58" s="139" t="s">
        <v>391</v>
      </c>
      <c r="E58" s="140">
        <v>1106524594</v>
      </c>
      <c r="F58" s="141" t="s">
        <v>1480</v>
      </c>
      <c r="G58" s="141">
        <v>43873</v>
      </c>
      <c r="H58" s="142">
        <f ca="1">IF('BASE DE DATOS 2026'!$G58="","",YEAR(NOW())-YEAR(G58))</f>
        <v>6</v>
      </c>
      <c r="I58" s="139" t="s">
        <v>100</v>
      </c>
      <c r="J58" s="143" t="str">
        <f t="shared" si="0"/>
        <v>E</v>
      </c>
      <c r="K58" s="143" t="str">
        <f>YEAR('BASE DE DATOS 2026'!$G58)&amp;J58</f>
        <v>2020E</v>
      </c>
      <c r="L58" s="144" t="str">
        <f t="shared" si="3"/>
        <v>MINIRIDERS 6 AÑOS</v>
      </c>
      <c r="M58" s="139" t="s">
        <v>55</v>
      </c>
      <c r="N58" s="138">
        <v>102</v>
      </c>
      <c r="O58" s="145">
        <f>IFERROR(VLOOKUP('BASE DE DATOS 2026'!$I57,CATEGORIAS!$M$3:$O$13,2,FALSE),"")</f>
        <v>85000</v>
      </c>
      <c r="P58" s="139"/>
      <c r="Q58" s="146" t="s">
        <v>149</v>
      </c>
    </row>
    <row r="59" spans="1:17" s="11" customFormat="1" ht="18.75" x14ac:dyDescent="0.25">
      <c r="A59" s="211">
        <f>SUBTOTAL(103,$B$3:B59)</f>
        <v>57</v>
      </c>
      <c r="B59" s="138">
        <v>104</v>
      </c>
      <c r="C59" s="139" t="s">
        <v>394</v>
      </c>
      <c r="D59" s="139" t="s">
        <v>395</v>
      </c>
      <c r="E59" s="140">
        <v>1112062020</v>
      </c>
      <c r="F59" s="141" t="s">
        <v>1480</v>
      </c>
      <c r="G59" s="141">
        <v>42402</v>
      </c>
      <c r="H59" s="142">
        <f ca="1">IF('BASE DE DATOS 2026'!$G59="","",YEAR(NOW())-YEAR(G59))</f>
        <v>10</v>
      </c>
      <c r="I59" s="139" t="s">
        <v>67</v>
      </c>
      <c r="J59" s="143" t="str">
        <f t="shared" si="0"/>
        <v>P</v>
      </c>
      <c r="K59" s="143" t="str">
        <f>YEAR('BASE DE DATOS 2026'!$G59)&amp;J59</f>
        <v>2016P</v>
      </c>
      <c r="L59" s="144" t="str">
        <f t="shared" si="3"/>
        <v>PRINCIPIANTES 9 Y 10 AÑOS</v>
      </c>
      <c r="M59" s="139" t="s">
        <v>53</v>
      </c>
      <c r="N59" s="147">
        <v>104</v>
      </c>
      <c r="O59" s="145">
        <f>IFERROR(VLOOKUP('BASE DE DATOS 2026'!$I58,CATEGORIAS!$M$3:$O$13,2,FALSE),"")</f>
        <v>85000</v>
      </c>
      <c r="P59" s="139"/>
      <c r="Q59" s="146" t="s">
        <v>149</v>
      </c>
    </row>
    <row r="60" spans="1:17" s="11" customFormat="1" ht="18.75" x14ac:dyDescent="0.25">
      <c r="A60" s="211">
        <f>SUBTOTAL(103,$B$3:B60)</f>
        <v>58</v>
      </c>
      <c r="B60" s="138">
        <v>105</v>
      </c>
      <c r="C60" s="139" t="s">
        <v>396</v>
      </c>
      <c r="D60" s="139" t="s">
        <v>397</v>
      </c>
      <c r="E60" s="140">
        <v>1063819176</v>
      </c>
      <c r="F60" s="141" t="s">
        <v>1480</v>
      </c>
      <c r="G60" s="141">
        <v>43856</v>
      </c>
      <c r="H60" s="142">
        <f ca="1">IF('BASE DE DATOS 2026'!$G60="","",YEAR(NOW())-YEAR(G60))</f>
        <v>6</v>
      </c>
      <c r="I60" s="139" t="s">
        <v>67</v>
      </c>
      <c r="J60" s="143" t="str">
        <f t="shared" si="0"/>
        <v>P</v>
      </c>
      <c r="K60" s="143" t="str">
        <f>YEAR('BASE DE DATOS 2026'!$G60)&amp;J60</f>
        <v>2020P</v>
      </c>
      <c r="L60" s="144" t="str">
        <f t="shared" si="3"/>
        <v>PRINCIPIANTES 6 AÑOS Y MENOS</v>
      </c>
      <c r="M60" s="139" t="s">
        <v>111</v>
      </c>
      <c r="N60" s="138">
        <v>105</v>
      </c>
      <c r="O60" s="145">
        <f>IFERROR(VLOOKUP('BASE DE DATOS 2026'!$I59,CATEGORIAS!$M$3:$O$13,2,FALSE),"")</f>
        <v>85000</v>
      </c>
      <c r="P60" s="139"/>
      <c r="Q60" s="146" t="s">
        <v>149</v>
      </c>
    </row>
    <row r="61" spans="1:17" s="11" customFormat="1" ht="18.75" x14ac:dyDescent="0.25">
      <c r="A61" s="211">
        <f>SUBTOTAL(103,$B$3:B61)</f>
        <v>59</v>
      </c>
      <c r="B61" s="138">
        <v>106</v>
      </c>
      <c r="C61" s="139" t="s">
        <v>303</v>
      </c>
      <c r="D61" s="139" t="s">
        <v>399</v>
      </c>
      <c r="E61" s="140">
        <v>1166466694</v>
      </c>
      <c r="F61" s="141" t="s">
        <v>1480</v>
      </c>
      <c r="G61" s="141">
        <v>42543</v>
      </c>
      <c r="H61" s="142">
        <f ca="1">IF('BASE DE DATOS 2026'!$G61="","",YEAR(NOW())-YEAR(G61))</f>
        <v>10</v>
      </c>
      <c r="I61" s="139" t="s">
        <v>67</v>
      </c>
      <c r="J61" s="143" t="str">
        <f t="shared" si="0"/>
        <v>P</v>
      </c>
      <c r="K61" s="143" t="str">
        <f>YEAR('BASE DE DATOS 2026'!$G61)&amp;J61</f>
        <v>2016P</v>
      </c>
      <c r="L61" s="144" t="str">
        <f t="shared" si="3"/>
        <v>PRINCIPIANTES 9 Y 10 AÑOS</v>
      </c>
      <c r="M61" s="139" t="s">
        <v>1330</v>
      </c>
      <c r="N61" s="147">
        <v>106</v>
      </c>
      <c r="O61" s="145">
        <f>IFERROR(VLOOKUP('BASE DE DATOS 2026'!$I60,CATEGORIAS!$M$3:$O$13,2,FALSE),"")</f>
        <v>85000</v>
      </c>
      <c r="P61" s="139"/>
      <c r="Q61" s="146" t="s">
        <v>149</v>
      </c>
    </row>
    <row r="62" spans="1:17" s="11" customFormat="1" ht="18.75" x14ac:dyDescent="0.25">
      <c r="A62" s="211">
        <f>SUBTOTAL(103,$B$3:B62)</f>
        <v>60</v>
      </c>
      <c r="B62" s="138">
        <v>111</v>
      </c>
      <c r="C62" s="139" t="s">
        <v>406</v>
      </c>
      <c r="D62" s="139" t="s">
        <v>1042</v>
      </c>
      <c r="E62" s="140">
        <v>1110377957</v>
      </c>
      <c r="F62" s="141" t="s">
        <v>1481</v>
      </c>
      <c r="G62" s="141">
        <v>42962</v>
      </c>
      <c r="H62" s="142">
        <f ca="1">IF('BASE DE DATOS 2026'!$G62="","",YEAR(NOW())-YEAR(G62))</f>
        <v>9</v>
      </c>
      <c r="I62" s="139" t="s">
        <v>14</v>
      </c>
      <c r="J62" s="143" t="str">
        <f t="shared" si="0"/>
        <v>D</v>
      </c>
      <c r="K62" s="143" t="str">
        <f>YEAR('BASE DE DATOS 2026'!$G62)&amp;J62</f>
        <v>2017D</v>
      </c>
      <c r="L62" s="144" t="str">
        <f t="shared" si="3"/>
        <v>DAMAS 9 Y 10 AÑOS</v>
      </c>
      <c r="M62" s="139" t="s">
        <v>55</v>
      </c>
      <c r="N62" s="147">
        <v>111</v>
      </c>
      <c r="O62" s="145">
        <f>IFERROR(VLOOKUP('BASE DE DATOS 2026'!$I61,CATEGORIAS!$M$3:$O$13,2,FALSE),"")</f>
        <v>85000</v>
      </c>
      <c r="P62" s="139"/>
      <c r="Q62" s="146" t="s">
        <v>149</v>
      </c>
    </row>
    <row r="63" spans="1:17" s="11" customFormat="1" ht="18.75" x14ac:dyDescent="0.25">
      <c r="A63" s="211">
        <f>SUBTOTAL(103,$B$3:B63)</f>
        <v>61</v>
      </c>
      <c r="B63" s="138">
        <v>112</v>
      </c>
      <c r="C63" s="139" t="s">
        <v>408</v>
      </c>
      <c r="D63" s="139" t="s">
        <v>409</v>
      </c>
      <c r="E63" s="140">
        <v>1112165723</v>
      </c>
      <c r="F63" s="141" t="s">
        <v>1480</v>
      </c>
      <c r="G63" s="141">
        <v>44677</v>
      </c>
      <c r="H63" s="142">
        <f ca="1">IF('BASE DE DATOS 2026'!$G63="","",YEAR(NOW())-YEAR(G63))</f>
        <v>4</v>
      </c>
      <c r="I63" s="139" t="s">
        <v>12</v>
      </c>
      <c r="J63" s="143" t="str">
        <f t="shared" si="0"/>
        <v>S</v>
      </c>
      <c r="K63" s="143" t="str">
        <f>YEAR('BASE DE DATOS 2026'!$G63)&amp;J63</f>
        <v>2022S</v>
      </c>
      <c r="L63" s="144" t="str">
        <f t="shared" si="3"/>
        <v>STRIDERS 4 AÑOS</v>
      </c>
      <c r="M63" s="139" t="s">
        <v>85</v>
      </c>
      <c r="N63" s="138">
        <v>112</v>
      </c>
      <c r="O63" s="145">
        <f>IFERROR(VLOOKUP('BASE DE DATOS 2026'!$I62,CATEGORIAS!$M$3:$O$13,2,FALSE),"")</f>
        <v>85000</v>
      </c>
      <c r="P63" s="139"/>
      <c r="Q63" s="146" t="s">
        <v>1506</v>
      </c>
    </row>
    <row r="64" spans="1:17" s="11" customFormat="1" ht="18.75" x14ac:dyDescent="0.25">
      <c r="A64" s="211">
        <f>SUBTOTAL(103,$B$3:B64)</f>
        <v>62</v>
      </c>
      <c r="B64" s="138">
        <v>113</v>
      </c>
      <c r="C64" s="139" t="s">
        <v>410</v>
      </c>
      <c r="D64" s="139" t="s">
        <v>411</v>
      </c>
      <c r="E64" s="140">
        <v>1166468538</v>
      </c>
      <c r="F64" s="141" t="s">
        <v>1480</v>
      </c>
      <c r="G64" s="141">
        <v>44683</v>
      </c>
      <c r="H64" s="142">
        <f ca="1">IF('BASE DE DATOS 2026'!$G64="","",YEAR(NOW())-YEAR(G64))</f>
        <v>4</v>
      </c>
      <c r="I64" s="139" t="s">
        <v>12</v>
      </c>
      <c r="J64" s="143" t="str">
        <f t="shared" si="0"/>
        <v>S</v>
      </c>
      <c r="K64" s="143" t="str">
        <f>YEAR('BASE DE DATOS 2026'!$G64)&amp;J64</f>
        <v>2022S</v>
      </c>
      <c r="L64" s="144" t="str">
        <f t="shared" si="3"/>
        <v>STRIDERS 4 AÑOS</v>
      </c>
      <c r="M64" s="139" t="s">
        <v>52</v>
      </c>
      <c r="N64" s="147">
        <v>113</v>
      </c>
      <c r="O64" s="145">
        <f>IFERROR(VLOOKUP('BASE DE DATOS 2026'!$I63,CATEGORIAS!$M$3:$O$13,2,FALSE),"")</f>
        <v>85000</v>
      </c>
      <c r="P64" s="139"/>
      <c r="Q64" s="146" t="s">
        <v>149</v>
      </c>
    </row>
    <row r="65" spans="1:17" s="11" customFormat="1" ht="18.75" x14ac:dyDescent="0.25">
      <c r="A65" s="211">
        <f>SUBTOTAL(103,$B$3:B65)</f>
        <v>63</v>
      </c>
      <c r="B65" s="138">
        <v>114</v>
      </c>
      <c r="C65" s="139" t="s">
        <v>412</v>
      </c>
      <c r="D65" s="139" t="s">
        <v>413</v>
      </c>
      <c r="E65" s="140">
        <v>1113703065</v>
      </c>
      <c r="F65" s="141" t="s">
        <v>1481</v>
      </c>
      <c r="G65" s="141">
        <v>44200</v>
      </c>
      <c r="H65" s="142">
        <f ca="1">IF('BASE DE DATOS 2026'!$G65="","",YEAR(NOW())-YEAR(G65))</f>
        <v>5</v>
      </c>
      <c r="I65" s="139" t="s">
        <v>100</v>
      </c>
      <c r="J65" s="143" t="str">
        <f t="shared" si="0"/>
        <v>E</v>
      </c>
      <c r="K65" s="143" t="str">
        <f>YEAR('BASE DE DATOS 2026'!$G65)&amp;J65</f>
        <v>2021E</v>
      </c>
      <c r="L65" s="144" t="str">
        <f t="shared" si="3"/>
        <v>MINIRIDERS 4 Y 5 AÑOS</v>
      </c>
      <c r="M65" s="139" t="s">
        <v>44</v>
      </c>
      <c r="N65" s="138">
        <v>114</v>
      </c>
      <c r="O65" s="145">
        <f>IFERROR(VLOOKUP('BASE DE DATOS 2026'!$I64,CATEGORIAS!$M$3:$O$13,2,FALSE),"")</f>
        <v>85000</v>
      </c>
      <c r="P65" s="139"/>
      <c r="Q65" s="146" t="s">
        <v>149</v>
      </c>
    </row>
    <row r="66" spans="1:17" s="11" customFormat="1" ht="18.75" x14ac:dyDescent="0.25">
      <c r="A66" s="211">
        <f>SUBTOTAL(103,$B$3:B66)</f>
        <v>64</v>
      </c>
      <c r="B66" s="138">
        <v>115</v>
      </c>
      <c r="C66" s="139" t="s">
        <v>414</v>
      </c>
      <c r="D66" s="139" t="s">
        <v>415</v>
      </c>
      <c r="E66" s="140">
        <v>1116165573</v>
      </c>
      <c r="F66" s="141" t="s">
        <v>1480</v>
      </c>
      <c r="G66" s="141">
        <v>44556</v>
      </c>
      <c r="H66" s="142">
        <f ca="1">IF('BASE DE DATOS 2026'!$G66="","",YEAR(NOW())-YEAR(G66))</f>
        <v>5</v>
      </c>
      <c r="I66" s="139" t="s">
        <v>12</v>
      </c>
      <c r="J66" s="143" t="str">
        <f t="shared" si="0"/>
        <v>S</v>
      </c>
      <c r="K66" s="143" t="str">
        <f>YEAR('BASE DE DATOS 2026'!$G66)&amp;J66</f>
        <v>2021S</v>
      </c>
      <c r="L66" s="144" t="str">
        <f t="shared" si="3"/>
        <v>STRIDERS 5 AÑOS</v>
      </c>
      <c r="M66" s="139" t="s">
        <v>85</v>
      </c>
      <c r="N66" s="147">
        <v>115</v>
      </c>
      <c r="O66" s="145">
        <f>IFERROR(VLOOKUP('BASE DE DATOS 2026'!$I65,CATEGORIAS!$M$3:$O$13,2,FALSE),"")</f>
        <v>85000</v>
      </c>
      <c r="P66" s="139"/>
      <c r="Q66" s="146" t="s">
        <v>149</v>
      </c>
    </row>
    <row r="67" spans="1:17" s="11" customFormat="1" ht="18.75" x14ac:dyDescent="0.25">
      <c r="A67" s="211">
        <f>SUBTOTAL(103,$B$3:B67)</f>
        <v>65</v>
      </c>
      <c r="B67" s="138">
        <v>118</v>
      </c>
      <c r="C67" s="139" t="s">
        <v>766</v>
      </c>
      <c r="D67" s="139" t="s">
        <v>419</v>
      </c>
      <c r="E67" s="140">
        <v>1232816606</v>
      </c>
      <c r="F67" s="141" t="s">
        <v>1480</v>
      </c>
      <c r="G67" s="141">
        <v>44374</v>
      </c>
      <c r="H67" s="142">
        <f ca="1">IF('BASE DE DATOS 2026'!$G67="","",YEAR(NOW())-YEAR(G67))</f>
        <v>5</v>
      </c>
      <c r="I67" s="139" t="s">
        <v>12</v>
      </c>
      <c r="J67" s="143" t="str">
        <f t="shared" ref="J67:J130" si="4">VLOOKUP(I67,NH,2,0)</f>
        <v>S</v>
      </c>
      <c r="K67" s="143" t="str">
        <f>YEAR('BASE DE DATOS 2026'!$G67)&amp;J67</f>
        <v>2021S</v>
      </c>
      <c r="L67" s="144" t="str">
        <f t="shared" si="3"/>
        <v>STRIDERS 5 AÑOS</v>
      </c>
      <c r="M67" s="139" t="s">
        <v>45</v>
      </c>
      <c r="N67" s="138">
        <v>118</v>
      </c>
      <c r="O67" s="145">
        <f>IFERROR(VLOOKUP('BASE DE DATOS 2026'!$I66,CATEGORIAS!$M$3:$O$13,2,FALSE),"")</f>
        <v>85000</v>
      </c>
      <c r="P67" s="139"/>
      <c r="Q67" s="146" t="s">
        <v>149</v>
      </c>
    </row>
    <row r="68" spans="1:17" s="11" customFormat="1" ht="18.75" x14ac:dyDescent="0.25">
      <c r="A68" s="211">
        <f>SUBTOTAL(103,$B$3:B68)</f>
        <v>66</v>
      </c>
      <c r="B68" s="138">
        <v>122</v>
      </c>
      <c r="C68" s="139" t="s">
        <v>424</v>
      </c>
      <c r="D68" s="139" t="s">
        <v>1428</v>
      </c>
      <c r="E68" s="140">
        <v>1114249331</v>
      </c>
      <c r="F68" s="141" t="s">
        <v>1481</v>
      </c>
      <c r="G68" s="141">
        <v>43895</v>
      </c>
      <c r="H68" s="142">
        <f ca="1">IF('BASE DE DATOS 2026'!$G68="","",YEAR(NOW())-YEAR(G68))</f>
        <v>6</v>
      </c>
      <c r="I68" s="139" t="s">
        <v>13</v>
      </c>
      <c r="J68" s="143" t="str">
        <f t="shared" si="4"/>
        <v>N</v>
      </c>
      <c r="K68" s="143" t="str">
        <f>YEAR('BASE DE DATOS 2026'!$G68)&amp;J68</f>
        <v>2020N</v>
      </c>
      <c r="L68" s="144" t="str">
        <f t="shared" si="3"/>
        <v>NOVATOS 6 AÑOS Y MENOS</v>
      </c>
      <c r="M68" s="139" t="s">
        <v>82</v>
      </c>
      <c r="N68" s="138">
        <v>122</v>
      </c>
      <c r="O68" s="145">
        <f>IFERROR(VLOOKUP('BASE DE DATOS 2026'!$I67,CATEGORIAS!$M$3:$O$13,2,FALSE),"")</f>
        <v>85000</v>
      </c>
      <c r="P68" s="139" t="s">
        <v>1685</v>
      </c>
      <c r="Q68" s="156" t="s">
        <v>1538</v>
      </c>
    </row>
    <row r="69" spans="1:17" s="11" customFormat="1" ht="18.75" x14ac:dyDescent="0.25">
      <c r="A69" s="211">
        <f>SUBTOTAL(103,$B$3:B69)</f>
        <v>67</v>
      </c>
      <c r="B69" s="138">
        <v>126</v>
      </c>
      <c r="C69" s="139" t="s">
        <v>431</v>
      </c>
      <c r="D69" s="139" t="s">
        <v>432</v>
      </c>
      <c r="E69" s="140">
        <v>1125625762</v>
      </c>
      <c r="F69" s="141" t="s">
        <v>1480</v>
      </c>
      <c r="G69" s="141">
        <v>43752</v>
      </c>
      <c r="H69" s="142">
        <f ca="1">IF('BASE DE DATOS 2026'!$G69="","",YEAR(NOW())-YEAR(G69))</f>
        <v>7</v>
      </c>
      <c r="I69" s="139" t="s">
        <v>67</v>
      </c>
      <c r="J69" s="143" t="str">
        <f t="shared" si="4"/>
        <v>P</v>
      </c>
      <c r="K69" s="143" t="str">
        <f>YEAR('BASE DE DATOS 2026'!$G69)&amp;J69</f>
        <v>2019P</v>
      </c>
      <c r="L69" s="144" t="str">
        <f t="shared" si="3"/>
        <v>PRINCIPIANTES 7 Y 8 AÑOS</v>
      </c>
      <c r="M69" s="139" t="s">
        <v>45</v>
      </c>
      <c r="N69" s="147">
        <v>126</v>
      </c>
      <c r="O69" s="145">
        <f>IFERROR(VLOOKUP('BASE DE DATOS 2026'!$I68,CATEGORIAS!$M$3:$O$13,2,FALSE),"")</f>
        <v>85000</v>
      </c>
      <c r="P69" s="139"/>
      <c r="Q69" s="146" t="s">
        <v>149</v>
      </c>
    </row>
    <row r="70" spans="1:17" s="11" customFormat="1" ht="18.75" x14ac:dyDescent="0.25">
      <c r="A70" s="211">
        <f>SUBTOTAL(103,$B$3:B70)</f>
        <v>68</v>
      </c>
      <c r="B70" s="138">
        <v>127</v>
      </c>
      <c r="C70" s="139" t="s">
        <v>259</v>
      </c>
      <c r="D70" s="139" t="s">
        <v>1246</v>
      </c>
      <c r="E70" s="140">
        <v>1104847306</v>
      </c>
      <c r="F70" s="141" t="s">
        <v>1480</v>
      </c>
      <c r="G70" s="141">
        <v>43796</v>
      </c>
      <c r="H70" s="142">
        <f ca="1">IF('BASE DE DATOS 2026'!$G70="","",YEAR(NOW())-YEAR(G70))</f>
        <v>7</v>
      </c>
      <c r="I70" s="139" t="s">
        <v>100</v>
      </c>
      <c r="J70" s="143" t="str">
        <f t="shared" si="4"/>
        <v>E</v>
      </c>
      <c r="K70" s="143" t="str">
        <f>YEAR('BASE DE DATOS 2026'!$G70)&amp;J70</f>
        <v>2019E</v>
      </c>
      <c r="L70" s="144" t="str">
        <f t="shared" si="3"/>
        <v>MINIRIDERS 7 Y 8 AÑOS</v>
      </c>
      <c r="M70" s="139" t="s">
        <v>45</v>
      </c>
      <c r="N70" s="138">
        <v>127</v>
      </c>
      <c r="O70" s="145">
        <f>IFERROR(VLOOKUP('BASE DE DATOS 2026'!$I69,CATEGORIAS!$M$3:$O$13,2,FALSE),"")</f>
        <v>85000</v>
      </c>
      <c r="P70" s="139"/>
      <c r="Q70" s="146" t="s">
        <v>149</v>
      </c>
    </row>
    <row r="71" spans="1:17" s="11" customFormat="1" ht="18.75" x14ac:dyDescent="0.25">
      <c r="A71" s="211">
        <f>SUBTOTAL(103,$B$3:B71)</f>
        <v>69</v>
      </c>
      <c r="B71" s="138">
        <v>134</v>
      </c>
      <c r="C71" s="139" t="s">
        <v>299</v>
      </c>
      <c r="D71" s="139" t="s">
        <v>1262</v>
      </c>
      <c r="E71" s="140">
        <v>1232807054</v>
      </c>
      <c r="F71" s="141" t="s">
        <v>1480</v>
      </c>
      <c r="G71" s="141">
        <v>43447</v>
      </c>
      <c r="H71" s="142">
        <f ca="1">IF('BASE DE DATOS 2026'!$G71="","",YEAR(NOW())-YEAR(G71))</f>
        <v>8</v>
      </c>
      <c r="I71" s="139" t="s">
        <v>67</v>
      </c>
      <c r="J71" s="143" t="str">
        <f t="shared" si="4"/>
        <v>P</v>
      </c>
      <c r="K71" s="143" t="str">
        <f>YEAR('BASE DE DATOS 2026'!$G71)&amp;J71</f>
        <v>2018P</v>
      </c>
      <c r="L71" s="144" t="str">
        <f t="shared" si="3"/>
        <v>PRINCIPIANTES 7 Y 8 AÑOS</v>
      </c>
      <c r="M71" s="139" t="s">
        <v>89</v>
      </c>
      <c r="N71" s="147">
        <v>134</v>
      </c>
      <c r="O71" s="145">
        <f>IFERROR(VLOOKUP('BASE DE DATOS 2026'!$I70,CATEGORIAS!$M$3:$O$13,2,FALSE),"")</f>
        <v>85000</v>
      </c>
      <c r="P71" s="139" t="s">
        <v>1633</v>
      </c>
      <c r="Q71" s="146" t="s">
        <v>149</v>
      </c>
    </row>
    <row r="72" spans="1:17" s="11" customFormat="1" ht="18.75" x14ac:dyDescent="0.25">
      <c r="A72" s="211">
        <f>SUBTOTAL(103,$B$3:B72)</f>
        <v>70</v>
      </c>
      <c r="B72" s="138">
        <v>138</v>
      </c>
      <c r="C72" s="139" t="s">
        <v>259</v>
      </c>
      <c r="D72" s="139" t="s">
        <v>1254</v>
      </c>
      <c r="E72" s="140">
        <v>1114626922</v>
      </c>
      <c r="F72" s="141" t="s">
        <v>1480</v>
      </c>
      <c r="G72" s="141">
        <v>42663</v>
      </c>
      <c r="H72" s="142">
        <f ca="1">IF('BASE DE DATOS 2026'!$G72="","",YEAR(NOW())-YEAR(G72))</f>
        <v>10</v>
      </c>
      <c r="I72" s="139" t="s">
        <v>100</v>
      </c>
      <c r="J72" s="143" t="str">
        <f t="shared" si="4"/>
        <v>E</v>
      </c>
      <c r="K72" s="143" t="str">
        <f>YEAR('BASE DE DATOS 2026'!$G72)&amp;J72</f>
        <v>2016E</v>
      </c>
      <c r="L72" s="144" t="str">
        <f t="shared" si="3"/>
        <v>MINIRIDERS 9 Y 10 AÑOS</v>
      </c>
      <c r="M72" s="139" t="s">
        <v>45</v>
      </c>
      <c r="N72" s="138">
        <v>138</v>
      </c>
      <c r="O72" s="145">
        <f>IFERROR(VLOOKUP('BASE DE DATOS 2026'!$I71,CATEGORIAS!$M$3:$O$13,2,FALSE),"")</f>
        <v>85000</v>
      </c>
      <c r="P72" s="139"/>
      <c r="Q72" s="146" t="s">
        <v>149</v>
      </c>
    </row>
    <row r="73" spans="1:17" s="11" customFormat="1" ht="18.75" x14ac:dyDescent="0.25">
      <c r="A73" s="211">
        <f>SUBTOTAL(103,$B$3:B73)</f>
        <v>71</v>
      </c>
      <c r="B73" s="138">
        <v>140</v>
      </c>
      <c r="C73" s="139" t="s">
        <v>301</v>
      </c>
      <c r="D73" s="139" t="s">
        <v>452</v>
      </c>
      <c r="E73" s="140">
        <v>1150696359</v>
      </c>
      <c r="F73" s="141" t="s">
        <v>1480</v>
      </c>
      <c r="G73" s="141">
        <v>44391</v>
      </c>
      <c r="H73" s="142">
        <f ca="1">IF('BASE DE DATOS 2026'!$G73="","",YEAR(NOW())-YEAR(G73))</f>
        <v>5</v>
      </c>
      <c r="I73" s="139" t="s">
        <v>100</v>
      </c>
      <c r="J73" s="143" t="str">
        <f t="shared" si="4"/>
        <v>E</v>
      </c>
      <c r="K73" s="143" t="str">
        <f>YEAR('BASE DE DATOS 2026'!$G73)&amp;J73</f>
        <v>2021E</v>
      </c>
      <c r="L73" s="144" t="str">
        <f t="shared" si="3"/>
        <v>MINIRIDERS 4 Y 5 AÑOS</v>
      </c>
      <c r="M73" s="139" t="s">
        <v>167</v>
      </c>
      <c r="N73" s="147">
        <v>140</v>
      </c>
      <c r="O73" s="145">
        <f>IFERROR(VLOOKUP('BASE DE DATOS 2026'!$I72,CATEGORIAS!$M$3:$O$13,2,FALSE),"")</f>
        <v>85000</v>
      </c>
      <c r="P73" s="139"/>
      <c r="Q73" s="146" t="s">
        <v>149</v>
      </c>
    </row>
    <row r="74" spans="1:17" s="11" customFormat="1" ht="18.75" x14ac:dyDescent="0.25">
      <c r="A74" s="211">
        <f>SUBTOTAL(103,$B$3:B74)</f>
        <v>72</v>
      </c>
      <c r="B74" s="138">
        <v>144</v>
      </c>
      <c r="C74" s="139" t="s">
        <v>410</v>
      </c>
      <c r="D74" s="139" t="s">
        <v>1290</v>
      </c>
      <c r="E74" s="140">
        <v>1232811426</v>
      </c>
      <c r="F74" s="141" t="s">
        <v>1480</v>
      </c>
      <c r="G74" s="141">
        <v>43890</v>
      </c>
      <c r="H74" s="142">
        <f ca="1">IF('BASE DE DATOS 2026'!$G74="","",YEAR(NOW())-YEAR(G74))</f>
        <v>6</v>
      </c>
      <c r="I74" s="139" t="s">
        <v>100</v>
      </c>
      <c r="J74" s="143" t="str">
        <f t="shared" si="4"/>
        <v>E</v>
      </c>
      <c r="K74" s="143" t="str">
        <f>YEAR('BASE DE DATOS 2026'!$G74)&amp;J74</f>
        <v>2020E</v>
      </c>
      <c r="L74" s="144" t="str">
        <f t="shared" si="3"/>
        <v>MINIRIDERS 6 AÑOS</v>
      </c>
      <c r="M74" s="139" t="s">
        <v>45</v>
      </c>
      <c r="N74" s="138">
        <v>144</v>
      </c>
      <c r="O74" s="145">
        <f>IFERROR(VLOOKUP('BASE DE DATOS 2026'!$I73,CATEGORIAS!$M$3:$O$13,2,FALSE),"")</f>
        <v>85000</v>
      </c>
      <c r="P74" s="139"/>
      <c r="Q74" s="146" t="s">
        <v>149</v>
      </c>
    </row>
    <row r="75" spans="1:17" s="11" customFormat="1" ht="18.75" x14ac:dyDescent="0.25">
      <c r="A75" s="211">
        <f>SUBTOTAL(103,$B$3:B75)</f>
        <v>73</v>
      </c>
      <c r="B75" s="138">
        <v>149</v>
      </c>
      <c r="C75" s="139" t="s">
        <v>417</v>
      </c>
      <c r="D75" s="139" t="s">
        <v>463</v>
      </c>
      <c r="E75" s="140">
        <v>1232797171</v>
      </c>
      <c r="F75" s="141" t="s">
        <v>1481</v>
      </c>
      <c r="G75" s="141">
        <v>42521</v>
      </c>
      <c r="H75" s="142">
        <f ca="1">IF('BASE DE DATOS 2026'!$G75="","",YEAR(NOW())-YEAR(G75))</f>
        <v>10</v>
      </c>
      <c r="I75" s="139" t="s">
        <v>100</v>
      </c>
      <c r="J75" s="143" t="str">
        <f t="shared" si="4"/>
        <v>E</v>
      </c>
      <c r="K75" s="143" t="str">
        <f>YEAR('BASE DE DATOS 2026'!$G75)&amp;J75</f>
        <v>2016E</v>
      </c>
      <c r="L75" s="144" t="str">
        <f t="shared" si="3"/>
        <v>MINIRIDERS 9 Y 10 AÑOS</v>
      </c>
      <c r="M75" s="139" t="s">
        <v>112</v>
      </c>
      <c r="N75" s="147">
        <v>149</v>
      </c>
      <c r="O75" s="145">
        <f>IFERROR(VLOOKUP('BASE DE DATOS 2026'!$I74,CATEGORIAS!$M$3:$O$13,2,FALSE),"")</f>
        <v>85000</v>
      </c>
      <c r="P75" s="139"/>
      <c r="Q75" s="146" t="s">
        <v>149</v>
      </c>
    </row>
    <row r="76" spans="1:17" s="11" customFormat="1" ht="18.75" x14ac:dyDescent="0.25">
      <c r="A76" s="211">
        <f>SUBTOTAL(103,$B$3:B76)</f>
        <v>74</v>
      </c>
      <c r="B76" s="138">
        <v>150</v>
      </c>
      <c r="C76" s="139" t="s">
        <v>414</v>
      </c>
      <c r="D76" s="139" t="s">
        <v>1667</v>
      </c>
      <c r="E76" s="140">
        <v>1232814547</v>
      </c>
      <c r="F76" s="141" t="s">
        <v>1480</v>
      </c>
      <c r="G76" s="141">
        <v>44165</v>
      </c>
      <c r="H76" s="142">
        <f ca="1">IF('BASE DE DATOS 2026'!$G76="","",YEAR(NOW())-YEAR(G76))</f>
        <v>6</v>
      </c>
      <c r="I76" s="139" t="s">
        <v>100</v>
      </c>
      <c r="J76" s="143" t="str">
        <f t="shared" si="4"/>
        <v>E</v>
      </c>
      <c r="K76" s="143" t="str">
        <f>YEAR('BASE DE DATOS 2026'!$G76)&amp;J76</f>
        <v>2020E</v>
      </c>
      <c r="L76" s="144" t="str">
        <f t="shared" si="3"/>
        <v>MINIRIDERS 6 AÑOS</v>
      </c>
      <c r="M76" s="139" t="s">
        <v>77</v>
      </c>
      <c r="N76" s="138">
        <v>150</v>
      </c>
      <c r="O76" s="145">
        <f>IFERROR(VLOOKUP('BASE DE DATOS 2026'!$I75,CATEGORIAS!$M$3:$O$13,2,FALSE),"")</f>
        <v>85000</v>
      </c>
      <c r="P76" s="139"/>
      <c r="Q76" s="146" t="s">
        <v>149</v>
      </c>
    </row>
    <row r="77" spans="1:17" s="11" customFormat="1" ht="18.75" x14ac:dyDescent="0.25">
      <c r="A77" s="211">
        <f>SUBTOTAL(103,$B$3:B77)</f>
        <v>75</v>
      </c>
      <c r="B77" s="149">
        <v>151</v>
      </c>
      <c r="C77" s="150" t="s">
        <v>1597</v>
      </c>
      <c r="D77" s="150" t="s">
        <v>1598</v>
      </c>
      <c r="E77" s="151">
        <v>1109570050</v>
      </c>
      <c r="F77" s="152" t="s">
        <v>1480</v>
      </c>
      <c r="G77" s="152">
        <v>44040</v>
      </c>
      <c r="H77" s="142">
        <f ca="1">IF('BASE DE DATOS 2026'!$G77="","",YEAR(NOW())-YEAR(G77))</f>
        <v>6</v>
      </c>
      <c r="I77" s="150" t="s">
        <v>100</v>
      </c>
      <c r="J77" s="143" t="str">
        <f t="shared" si="4"/>
        <v>E</v>
      </c>
      <c r="K77" s="143" t="str">
        <f>YEAR('BASE DE DATOS 2026'!$G77)&amp;J77</f>
        <v>2020E</v>
      </c>
      <c r="L77" s="144" t="str">
        <f t="shared" si="3"/>
        <v>MINIRIDERS 6 AÑOS</v>
      </c>
      <c r="M77" s="150" t="s">
        <v>55</v>
      </c>
      <c r="N77" s="153">
        <v>151</v>
      </c>
      <c r="O77" s="154">
        <f>IFERROR(VLOOKUP('BASE DE DATOS 2026'!$I557,CATEGORIAS!$M$3:$O$13,2,FALSE),"")</f>
        <v>85000</v>
      </c>
      <c r="P77" s="150"/>
      <c r="Q77" s="146" t="s">
        <v>149</v>
      </c>
    </row>
    <row r="78" spans="1:17" s="11" customFormat="1" ht="18.75" x14ac:dyDescent="0.25">
      <c r="A78" s="211">
        <f>SUBTOTAL(103,$B$3:B78)</f>
        <v>76</v>
      </c>
      <c r="B78" s="138">
        <v>156</v>
      </c>
      <c r="C78" s="139" t="s">
        <v>303</v>
      </c>
      <c r="D78" s="139" t="s">
        <v>372</v>
      </c>
      <c r="E78" s="140">
        <v>1109569445</v>
      </c>
      <c r="F78" s="141" t="s">
        <v>1480</v>
      </c>
      <c r="G78" s="141">
        <v>43894</v>
      </c>
      <c r="H78" s="142">
        <f ca="1">IF('BASE DE DATOS 2026'!$G78="","",YEAR(NOW())-YEAR(G78))</f>
        <v>6</v>
      </c>
      <c r="I78" s="139" t="s">
        <v>67</v>
      </c>
      <c r="J78" s="143" t="str">
        <f t="shared" si="4"/>
        <v>P</v>
      </c>
      <c r="K78" s="143" t="str">
        <f>YEAR('BASE DE DATOS 2026'!$G78)&amp;J78</f>
        <v>2020P</v>
      </c>
      <c r="L78" s="144" t="str">
        <f t="shared" si="3"/>
        <v>PRINCIPIANTES 6 AÑOS Y MENOS</v>
      </c>
      <c r="M78" s="139" t="s">
        <v>55</v>
      </c>
      <c r="N78" s="147">
        <v>156</v>
      </c>
      <c r="O78" s="145">
        <f>IFERROR(VLOOKUP('BASE DE DATOS 2026'!$I76,CATEGORIAS!$M$3:$O$13,2,FALSE),"")</f>
        <v>85000</v>
      </c>
      <c r="P78" s="139"/>
      <c r="Q78" s="146" t="s">
        <v>149</v>
      </c>
    </row>
    <row r="79" spans="1:17" s="11" customFormat="1" ht="18.75" x14ac:dyDescent="0.25">
      <c r="A79" s="211">
        <f>SUBTOTAL(103,$B$3:B79)</f>
        <v>77</v>
      </c>
      <c r="B79" s="147">
        <v>167</v>
      </c>
      <c r="C79" s="139" t="s">
        <v>487</v>
      </c>
      <c r="D79" s="139" t="s">
        <v>488</v>
      </c>
      <c r="E79" s="140">
        <v>1106524259</v>
      </c>
      <c r="F79" s="141" t="s">
        <v>1480</v>
      </c>
      <c r="G79" s="148">
        <v>43466</v>
      </c>
      <c r="H79" s="142">
        <f ca="1">IF('BASE DE DATOS 2026'!$G79="","",YEAR(NOW())-YEAR(G79))</f>
        <v>7</v>
      </c>
      <c r="I79" s="139" t="s">
        <v>100</v>
      </c>
      <c r="J79" s="143" t="str">
        <f t="shared" si="4"/>
        <v>E</v>
      </c>
      <c r="K79" s="143" t="str">
        <f>YEAR('BASE DE DATOS 2026'!$G79)&amp;J79</f>
        <v>2019E</v>
      </c>
      <c r="L79" s="144" t="str">
        <f t="shared" si="3"/>
        <v>MINIRIDERS 7 Y 8 AÑOS</v>
      </c>
      <c r="M79" s="139" t="s">
        <v>75</v>
      </c>
      <c r="N79" s="147">
        <v>167</v>
      </c>
      <c r="O79" s="145">
        <f>IFERROR(VLOOKUP('BASE DE DATOS 2026'!$I77,CATEGORIAS!$M$3:$O$13,2,FALSE),"")</f>
        <v>85000</v>
      </c>
      <c r="P79" s="139"/>
      <c r="Q79" s="146" t="s">
        <v>149</v>
      </c>
    </row>
    <row r="80" spans="1:17" s="11" customFormat="1" ht="18.75" x14ac:dyDescent="0.25">
      <c r="A80" s="211">
        <f>SUBTOTAL(103,$B$3:B80)</f>
        <v>78</v>
      </c>
      <c r="B80" s="138">
        <v>170</v>
      </c>
      <c r="C80" s="139" t="s">
        <v>490</v>
      </c>
      <c r="D80" s="139" t="s">
        <v>491</v>
      </c>
      <c r="E80" s="140">
        <v>1109570365</v>
      </c>
      <c r="F80" s="141" t="s">
        <v>1481</v>
      </c>
      <c r="G80" s="141">
        <v>44081</v>
      </c>
      <c r="H80" s="142">
        <f ca="1">IF('BASE DE DATOS 2026'!$G80="","",YEAR(NOW())-YEAR(G80))</f>
        <v>6</v>
      </c>
      <c r="I80" s="139" t="s">
        <v>100</v>
      </c>
      <c r="J80" s="143" t="str">
        <f t="shared" si="4"/>
        <v>E</v>
      </c>
      <c r="K80" s="143" t="str">
        <f>YEAR('BASE DE DATOS 2026'!$G80)&amp;J80</f>
        <v>2020E</v>
      </c>
      <c r="L80" s="144" t="str">
        <f t="shared" si="3"/>
        <v>MINIRIDERS 6 AÑOS</v>
      </c>
      <c r="M80" s="139" t="s">
        <v>112</v>
      </c>
      <c r="N80" s="138">
        <v>170</v>
      </c>
      <c r="O80" s="145">
        <f>IFERROR(VLOOKUP('BASE DE DATOS 2026'!$I78,CATEGORIAS!$M$3:$O$13,2,FALSE),"")</f>
        <v>85000</v>
      </c>
      <c r="P80" s="139"/>
      <c r="Q80" s="146" t="s">
        <v>149</v>
      </c>
    </row>
    <row r="81" spans="1:17" s="11" customFormat="1" ht="18.75" x14ac:dyDescent="0.25">
      <c r="A81" s="211">
        <f>SUBTOTAL(103,$B$3:B81)</f>
        <v>79</v>
      </c>
      <c r="B81" s="138">
        <v>171</v>
      </c>
      <c r="C81" s="139" t="s">
        <v>436</v>
      </c>
      <c r="D81" s="139" t="s">
        <v>492</v>
      </c>
      <c r="E81" s="140">
        <v>1109568004</v>
      </c>
      <c r="F81" s="141" t="s">
        <v>1480</v>
      </c>
      <c r="G81" s="141">
        <v>43647</v>
      </c>
      <c r="H81" s="142">
        <f ca="1">IF('BASE DE DATOS 2026'!$G81="","",YEAR(NOW())-YEAR(G81))</f>
        <v>7</v>
      </c>
      <c r="I81" s="139" t="s">
        <v>100</v>
      </c>
      <c r="J81" s="143" t="str">
        <f t="shared" si="4"/>
        <v>E</v>
      </c>
      <c r="K81" s="143" t="str">
        <f>YEAR('BASE DE DATOS 2026'!$G81)&amp;J81</f>
        <v>2019E</v>
      </c>
      <c r="L81" s="144" t="str">
        <f t="shared" si="3"/>
        <v>MINIRIDERS 7 Y 8 AÑOS</v>
      </c>
      <c r="M81" s="139" t="s">
        <v>112</v>
      </c>
      <c r="N81" s="147">
        <v>171</v>
      </c>
      <c r="O81" s="145">
        <f>IFERROR(VLOOKUP('BASE DE DATOS 2026'!$I79,CATEGORIAS!$M$3:$O$13,2,FALSE),"")</f>
        <v>85000</v>
      </c>
      <c r="P81" s="139"/>
      <c r="Q81" s="146" t="s">
        <v>149</v>
      </c>
    </row>
    <row r="82" spans="1:17" s="11" customFormat="1" ht="18.75" x14ac:dyDescent="0.25">
      <c r="A82" s="211">
        <f>SUBTOTAL(103,$B$3:B82)</f>
        <v>80</v>
      </c>
      <c r="B82" s="138">
        <v>172</v>
      </c>
      <c r="C82" s="139" t="s">
        <v>319</v>
      </c>
      <c r="D82" s="139" t="s">
        <v>493</v>
      </c>
      <c r="E82" s="140">
        <v>1109198383</v>
      </c>
      <c r="F82" s="141" t="s">
        <v>1480</v>
      </c>
      <c r="G82" s="141">
        <v>43930</v>
      </c>
      <c r="H82" s="142">
        <f ca="1">IF('BASE DE DATOS 2026'!$G82="","",YEAR(NOW())-YEAR(G82))</f>
        <v>6</v>
      </c>
      <c r="I82" s="139" t="s">
        <v>100</v>
      </c>
      <c r="J82" s="143" t="str">
        <f t="shared" si="4"/>
        <v>E</v>
      </c>
      <c r="K82" s="143" t="str">
        <f>YEAR('BASE DE DATOS 2026'!$G82)&amp;J82</f>
        <v>2020E</v>
      </c>
      <c r="L82" s="144" t="str">
        <f t="shared" si="3"/>
        <v>MINIRIDERS 6 AÑOS</v>
      </c>
      <c r="M82" s="139" t="s">
        <v>45</v>
      </c>
      <c r="N82" s="138">
        <v>172</v>
      </c>
      <c r="O82" s="145">
        <f>IFERROR(VLOOKUP('BASE DE DATOS 2026'!$I80,CATEGORIAS!$M$3:$O$13,2,FALSE),"")</f>
        <v>85000</v>
      </c>
      <c r="P82" s="139"/>
      <c r="Q82" s="146" t="s">
        <v>149</v>
      </c>
    </row>
    <row r="83" spans="1:17" s="11" customFormat="1" ht="18.75" x14ac:dyDescent="0.25">
      <c r="A83" s="211">
        <f>SUBTOTAL(103,$B$3:B83)</f>
        <v>81</v>
      </c>
      <c r="B83" s="138">
        <v>174</v>
      </c>
      <c r="C83" s="139" t="s">
        <v>410</v>
      </c>
      <c r="D83" s="139" t="s">
        <v>495</v>
      </c>
      <c r="E83" s="140">
        <v>1107869888</v>
      </c>
      <c r="F83" s="141" t="s">
        <v>1480</v>
      </c>
      <c r="G83" s="141">
        <v>42909</v>
      </c>
      <c r="H83" s="142">
        <f ca="1">IF('BASE DE DATOS 2026'!$G83="","",YEAR(NOW())-YEAR(G83))</f>
        <v>9</v>
      </c>
      <c r="I83" s="139" t="s">
        <v>100</v>
      </c>
      <c r="J83" s="143" t="str">
        <f t="shared" si="4"/>
        <v>E</v>
      </c>
      <c r="K83" s="143" t="str">
        <f>YEAR('BASE DE DATOS 2026'!$G83)&amp;J83</f>
        <v>2017E</v>
      </c>
      <c r="L83" s="144" t="str">
        <f t="shared" si="3"/>
        <v>MINIRIDERS 9 Y 10 AÑOS</v>
      </c>
      <c r="M83" s="139" t="s">
        <v>112</v>
      </c>
      <c r="N83" s="147">
        <v>174</v>
      </c>
      <c r="O83" s="145">
        <f>IFERROR(VLOOKUP('BASE DE DATOS 2026'!$I81,CATEGORIAS!$M$3:$O$13,2,FALSE),"")</f>
        <v>85000</v>
      </c>
      <c r="P83" s="139"/>
      <c r="Q83" s="146" t="s">
        <v>149</v>
      </c>
    </row>
    <row r="84" spans="1:17" s="11" customFormat="1" ht="18.75" x14ac:dyDescent="0.25">
      <c r="A84" s="211">
        <f>SUBTOTAL(103,$B$3:B84)</f>
        <v>82</v>
      </c>
      <c r="B84" s="138">
        <v>177</v>
      </c>
      <c r="C84" s="139" t="s">
        <v>1446</v>
      </c>
      <c r="D84" s="139" t="s">
        <v>501</v>
      </c>
      <c r="E84" s="140">
        <v>1143882813</v>
      </c>
      <c r="F84" s="141" t="s">
        <v>1480</v>
      </c>
      <c r="G84" s="141">
        <v>44484</v>
      </c>
      <c r="H84" s="142">
        <f ca="1">IF('BASE DE DATOS 2026'!$G84="","",YEAR(NOW())-YEAR(G84))</f>
        <v>5</v>
      </c>
      <c r="I84" s="139" t="s">
        <v>12</v>
      </c>
      <c r="J84" s="143" t="str">
        <f t="shared" si="4"/>
        <v>S</v>
      </c>
      <c r="K84" s="143" t="str">
        <f>YEAR('BASE DE DATOS 2026'!$G84)&amp;J84</f>
        <v>2021S</v>
      </c>
      <c r="L84" s="144" t="str">
        <f t="shared" si="3"/>
        <v>STRIDERS 5 AÑOS</v>
      </c>
      <c r="M84" s="139" t="s">
        <v>75</v>
      </c>
      <c r="N84" s="138">
        <v>177</v>
      </c>
      <c r="O84" s="145">
        <f>IFERROR(VLOOKUP('BASE DE DATOS 2026'!$I82,CATEGORIAS!$M$3:$O$13,2,FALSE),"")</f>
        <v>85000</v>
      </c>
      <c r="P84" s="139"/>
      <c r="Q84" s="146" t="s">
        <v>149</v>
      </c>
    </row>
    <row r="85" spans="1:17" s="11" customFormat="1" ht="18.75" x14ac:dyDescent="0.25">
      <c r="A85" s="211">
        <f>SUBTOTAL(103,$B$3:B85)</f>
        <v>83</v>
      </c>
      <c r="B85" s="138">
        <v>178</v>
      </c>
      <c r="C85" s="139" t="s">
        <v>261</v>
      </c>
      <c r="D85" s="139" t="s">
        <v>1455</v>
      </c>
      <c r="E85" s="140">
        <v>1109570097</v>
      </c>
      <c r="F85" s="141" t="s">
        <v>1480</v>
      </c>
      <c r="G85" s="141">
        <v>44047</v>
      </c>
      <c r="H85" s="142">
        <f ca="1">IF('BASE DE DATOS 2026'!$G85="","",YEAR(NOW())-YEAR(G85))</f>
        <v>6</v>
      </c>
      <c r="I85" s="139" t="s">
        <v>67</v>
      </c>
      <c r="J85" s="143" t="str">
        <f t="shared" si="4"/>
        <v>P</v>
      </c>
      <c r="K85" s="143" t="str">
        <f>YEAR('BASE DE DATOS 2026'!$G85)&amp;J85</f>
        <v>2020P</v>
      </c>
      <c r="L85" s="144" t="str">
        <f t="shared" si="3"/>
        <v>PRINCIPIANTES 6 AÑOS Y MENOS</v>
      </c>
      <c r="M85" s="139" t="s">
        <v>55</v>
      </c>
      <c r="N85" s="147">
        <v>178</v>
      </c>
      <c r="O85" s="145">
        <f>IFERROR(VLOOKUP('BASE DE DATOS 2026'!$I83,CATEGORIAS!$M$3:$O$13,2,FALSE),"")</f>
        <v>85000</v>
      </c>
      <c r="P85" s="139"/>
      <c r="Q85" s="146" t="s">
        <v>149</v>
      </c>
    </row>
    <row r="86" spans="1:17" s="11" customFormat="1" ht="18.75" x14ac:dyDescent="0.25">
      <c r="A86" s="211">
        <f>SUBTOTAL(103,$B$3:B86)</f>
        <v>84</v>
      </c>
      <c r="B86" s="138">
        <v>183</v>
      </c>
      <c r="C86" s="139" t="s">
        <v>441</v>
      </c>
      <c r="D86" s="139" t="s">
        <v>1186</v>
      </c>
      <c r="E86" s="140">
        <v>1114626631</v>
      </c>
      <c r="F86" s="141" t="s">
        <v>1480</v>
      </c>
      <c r="G86" s="141">
        <v>42318</v>
      </c>
      <c r="H86" s="142">
        <f ca="1">IF('BASE DE DATOS 2026'!$G86="","",YEAR(NOW())-YEAR(G86))</f>
        <v>11</v>
      </c>
      <c r="I86" s="139" t="s">
        <v>67</v>
      </c>
      <c r="J86" s="143" t="str">
        <f t="shared" si="4"/>
        <v>P</v>
      </c>
      <c r="K86" s="143" t="str">
        <f>YEAR('BASE DE DATOS 2026'!$G86)&amp;J86</f>
        <v>2015P</v>
      </c>
      <c r="L86" s="144" t="str">
        <f t="shared" ref="L86:L117" si="5">IFERROR(VLOOKUP(K86,CATEGORIAS,2,0),"")</f>
        <v>PRINCIPIANTES 11 Y 12 AÑOS</v>
      </c>
      <c r="M86" s="139" t="s">
        <v>44</v>
      </c>
      <c r="N86" s="138">
        <v>183</v>
      </c>
      <c r="O86" s="145">
        <f>IFERROR(VLOOKUP('BASE DE DATOS 2026'!$I84,CATEGORIAS!$M$3:$O$13,2,FALSE),"")</f>
        <v>85000</v>
      </c>
      <c r="P86" s="139"/>
      <c r="Q86" s="146" t="s">
        <v>149</v>
      </c>
    </row>
    <row r="87" spans="1:17" s="11" customFormat="1" ht="18.75" x14ac:dyDescent="0.25">
      <c r="A87" s="211">
        <f>SUBTOTAL(103,$B$3:B87)</f>
        <v>85</v>
      </c>
      <c r="B87" s="138">
        <v>184</v>
      </c>
      <c r="C87" s="139" t="s">
        <v>271</v>
      </c>
      <c r="D87" s="139" t="s">
        <v>508</v>
      </c>
      <c r="E87" s="140">
        <v>1061545419</v>
      </c>
      <c r="F87" s="141" t="s">
        <v>1480</v>
      </c>
      <c r="G87" s="141">
        <v>42805</v>
      </c>
      <c r="H87" s="142">
        <f ca="1">IF('BASE DE DATOS 2026'!$G87="","",YEAR(NOW())-YEAR(G87))</f>
        <v>9</v>
      </c>
      <c r="I87" s="139" t="s">
        <v>100</v>
      </c>
      <c r="J87" s="143" t="str">
        <f t="shared" si="4"/>
        <v>E</v>
      </c>
      <c r="K87" s="143" t="str">
        <f>YEAR('BASE DE DATOS 2026'!$G87)&amp;J87</f>
        <v>2017E</v>
      </c>
      <c r="L87" s="144" t="str">
        <f t="shared" si="5"/>
        <v>MINIRIDERS 9 Y 10 AÑOS</v>
      </c>
      <c r="M87" s="139" t="s">
        <v>80</v>
      </c>
      <c r="N87" s="138">
        <v>184</v>
      </c>
      <c r="O87" s="145">
        <f>IFERROR(VLOOKUP('BASE DE DATOS 2026'!$I85,CATEGORIAS!$M$3:$O$13,2,FALSE),"")</f>
        <v>85000</v>
      </c>
      <c r="P87" s="139"/>
      <c r="Q87" s="171" t="s">
        <v>149</v>
      </c>
    </row>
    <row r="88" spans="1:17" s="11" customFormat="1" ht="18.75" x14ac:dyDescent="0.25">
      <c r="A88" s="211">
        <f>SUBTOTAL(103,$B$3:B88)</f>
        <v>86</v>
      </c>
      <c r="B88" s="149">
        <v>185</v>
      </c>
      <c r="C88" s="150" t="s">
        <v>378</v>
      </c>
      <c r="D88" s="150" t="s">
        <v>509</v>
      </c>
      <c r="E88" s="151">
        <v>1190964364</v>
      </c>
      <c r="F88" s="152" t="s">
        <v>1480</v>
      </c>
      <c r="G88" s="152">
        <v>44573</v>
      </c>
      <c r="H88" s="142">
        <f ca="1">IF('BASE DE DATOS 2026'!$G88="","",YEAR(NOW())-YEAR(G88))</f>
        <v>4</v>
      </c>
      <c r="I88" s="150" t="s">
        <v>12</v>
      </c>
      <c r="J88" s="143" t="str">
        <f t="shared" si="4"/>
        <v>S</v>
      </c>
      <c r="K88" s="143" t="str">
        <f>YEAR('BASE DE DATOS 2026'!$G88)&amp;J88</f>
        <v>2022S</v>
      </c>
      <c r="L88" s="144" t="str">
        <f t="shared" si="5"/>
        <v>STRIDERS 4 AÑOS</v>
      </c>
      <c r="M88" s="150" t="s">
        <v>85</v>
      </c>
      <c r="N88" s="153">
        <v>185</v>
      </c>
      <c r="O88" s="154">
        <f>IFERROR(VLOOKUP('BASE DE DATOS 2026'!$I86,CATEGORIAS!$M$3:$O$13,2,FALSE),"")</f>
        <v>85000</v>
      </c>
      <c r="P88" s="150"/>
      <c r="Q88" s="155" t="s">
        <v>149</v>
      </c>
    </row>
    <row r="89" spans="1:17" s="11" customFormat="1" ht="18.75" x14ac:dyDescent="0.25">
      <c r="A89" s="211">
        <f>SUBTOTAL(103,$B$3:B89)</f>
        <v>87</v>
      </c>
      <c r="B89" s="138">
        <v>186</v>
      </c>
      <c r="C89" s="139" t="s">
        <v>436</v>
      </c>
      <c r="D89" s="139" t="s">
        <v>510</v>
      </c>
      <c r="E89" s="140">
        <v>1109198264</v>
      </c>
      <c r="F89" s="141" t="s">
        <v>1480</v>
      </c>
      <c r="G89" s="141">
        <v>43953</v>
      </c>
      <c r="H89" s="142">
        <f ca="1">IF('BASE DE DATOS 2026'!$G89="","",YEAR(NOW())-YEAR(G89))</f>
        <v>6</v>
      </c>
      <c r="I89" s="139" t="s">
        <v>67</v>
      </c>
      <c r="J89" s="143" t="str">
        <f t="shared" si="4"/>
        <v>P</v>
      </c>
      <c r="K89" s="143" t="str">
        <f>YEAR('BASE DE DATOS 2026'!$G89)&amp;J89</f>
        <v>2020P</v>
      </c>
      <c r="L89" s="144" t="str">
        <f t="shared" si="5"/>
        <v>PRINCIPIANTES 6 AÑOS Y MENOS</v>
      </c>
      <c r="M89" s="139" t="s">
        <v>53</v>
      </c>
      <c r="N89" s="147">
        <v>186</v>
      </c>
      <c r="O89" s="145">
        <f>IFERROR(VLOOKUP('BASE DE DATOS 2026'!$I87,CATEGORIAS!$M$3:$O$13,2,FALSE),"")</f>
        <v>85000</v>
      </c>
      <c r="P89" s="139"/>
      <c r="Q89" s="146" t="s">
        <v>149</v>
      </c>
    </row>
    <row r="90" spans="1:17" s="11" customFormat="1" ht="18.75" x14ac:dyDescent="0.25">
      <c r="A90" s="211">
        <f>SUBTOTAL(103,$B$3:B90)</f>
        <v>88</v>
      </c>
      <c r="B90" s="138">
        <v>191</v>
      </c>
      <c r="C90" s="139" t="s">
        <v>436</v>
      </c>
      <c r="D90" s="139" t="s">
        <v>516</v>
      </c>
      <c r="E90" s="140">
        <v>1114009237</v>
      </c>
      <c r="F90" s="141" t="s">
        <v>1480</v>
      </c>
      <c r="G90" s="141">
        <v>42356</v>
      </c>
      <c r="H90" s="142">
        <f ca="1">IF('BASE DE DATOS 2026'!$G90="","",YEAR(NOW())-YEAR(G90))</f>
        <v>11</v>
      </c>
      <c r="I90" s="139" t="s">
        <v>67</v>
      </c>
      <c r="J90" s="143" t="str">
        <f t="shared" si="4"/>
        <v>P</v>
      </c>
      <c r="K90" s="143" t="str">
        <f>YEAR('BASE DE DATOS 2026'!$G90)&amp;J90</f>
        <v>2015P</v>
      </c>
      <c r="L90" s="144" t="str">
        <f t="shared" si="5"/>
        <v>PRINCIPIANTES 11 Y 12 AÑOS</v>
      </c>
      <c r="M90" s="139" t="s">
        <v>41</v>
      </c>
      <c r="N90" s="138">
        <v>191</v>
      </c>
      <c r="O90" s="145">
        <f>IFERROR(VLOOKUP('BASE DE DATOS 2026'!$I88,CATEGORIAS!$M$3:$O$13,2,FALSE),"")</f>
        <v>85000</v>
      </c>
      <c r="P90" s="139"/>
      <c r="Q90" s="146" t="s">
        <v>149</v>
      </c>
    </row>
    <row r="91" spans="1:17" ht="18.75" x14ac:dyDescent="0.25">
      <c r="A91" s="211">
        <f>SUBTOTAL(103,$B$3:B91)</f>
        <v>89</v>
      </c>
      <c r="B91" s="138">
        <v>195</v>
      </c>
      <c r="C91" s="139" t="s">
        <v>275</v>
      </c>
      <c r="D91" s="139" t="s">
        <v>521</v>
      </c>
      <c r="E91" s="140">
        <v>1058942970</v>
      </c>
      <c r="F91" s="141" t="s">
        <v>1480</v>
      </c>
      <c r="G91" s="141">
        <v>44744</v>
      </c>
      <c r="H91" s="142">
        <f ca="1">IF('BASE DE DATOS 2026'!$G91="","",YEAR(NOW())-YEAR(G91))</f>
        <v>4</v>
      </c>
      <c r="I91" s="139" t="s">
        <v>12</v>
      </c>
      <c r="J91" s="143" t="str">
        <f t="shared" si="4"/>
        <v>S</v>
      </c>
      <c r="K91" s="143" t="str">
        <f>YEAR('BASE DE DATOS 2026'!$G91)&amp;J91</f>
        <v>2022S</v>
      </c>
      <c r="L91" s="144" t="str">
        <f t="shared" si="5"/>
        <v>STRIDERS 4 AÑOS</v>
      </c>
      <c r="M91" s="139" t="s">
        <v>1330</v>
      </c>
      <c r="N91" s="147">
        <v>195</v>
      </c>
      <c r="O91" s="145">
        <f>IFERROR(VLOOKUP('BASE DE DATOS 2026'!$I89,CATEGORIAS!$M$3:$O$13,2,FALSE),"")</f>
        <v>85000</v>
      </c>
      <c r="P91" s="139"/>
      <c r="Q91" s="146" t="s">
        <v>149</v>
      </c>
    </row>
    <row r="92" spans="1:17" ht="18.75" x14ac:dyDescent="0.25">
      <c r="A92" s="211">
        <f>SUBTOTAL(103,$B$3:B92)</f>
        <v>90</v>
      </c>
      <c r="B92" s="138">
        <v>198</v>
      </c>
      <c r="C92" s="139" t="s">
        <v>525</v>
      </c>
      <c r="D92" s="139" t="s">
        <v>526</v>
      </c>
      <c r="E92" s="140">
        <v>1058942152</v>
      </c>
      <c r="F92" s="141" t="s">
        <v>1481</v>
      </c>
      <c r="G92" s="141">
        <v>44281</v>
      </c>
      <c r="H92" s="142">
        <f ca="1">IF('BASE DE DATOS 2026'!$G92="","",YEAR(NOW())-YEAR(G92))</f>
        <v>5</v>
      </c>
      <c r="I92" s="139" t="s">
        <v>100</v>
      </c>
      <c r="J92" s="143" t="str">
        <f t="shared" si="4"/>
        <v>E</v>
      </c>
      <c r="K92" s="143" t="str">
        <f>YEAR('BASE DE DATOS 2026'!$G92)&amp;J92</f>
        <v>2021E</v>
      </c>
      <c r="L92" s="144" t="str">
        <f t="shared" si="5"/>
        <v>MINIRIDERS 4 Y 5 AÑOS</v>
      </c>
      <c r="M92" s="139" t="s">
        <v>1330</v>
      </c>
      <c r="N92" s="138">
        <v>198</v>
      </c>
      <c r="O92" s="145">
        <f>IFERROR(VLOOKUP('BASE DE DATOS 2026'!$I90,CATEGORIAS!$M$3:$O$13,2,FALSE),"")</f>
        <v>85000</v>
      </c>
      <c r="P92" s="139"/>
      <c r="Q92" s="146" t="s">
        <v>149</v>
      </c>
    </row>
    <row r="93" spans="1:17" ht="18.75" x14ac:dyDescent="0.25">
      <c r="A93" s="211">
        <f>SUBTOTAL(103,$B$3:B93)</f>
        <v>91</v>
      </c>
      <c r="B93" s="138">
        <v>201</v>
      </c>
      <c r="C93" s="139" t="s">
        <v>308</v>
      </c>
      <c r="D93" s="139" t="s">
        <v>1411</v>
      </c>
      <c r="E93" s="140">
        <v>1106524673</v>
      </c>
      <c r="F93" s="141" t="s">
        <v>1480</v>
      </c>
      <c r="G93" s="141">
        <v>43927</v>
      </c>
      <c r="H93" s="142">
        <f ca="1">IF('BASE DE DATOS 2026'!$G93="","",YEAR(NOW())-YEAR(G93))</f>
        <v>6</v>
      </c>
      <c r="I93" s="139" t="s">
        <v>100</v>
      </c>
      <c r="J93" s="143" t="str">
        <f t="shared" si="4"/>
        <v>E</v>
      </c>
      <c r="K93" s="143" t="str">
        <f>YEAR('BASE DE DATOS 2026'!$G93)&amp;J93</f>
        <v>2020E</v>
      </c>
      <c r="L93" s="144" t="str">
        <f t="shared" si="5"/>
        <v>MINIRIDERS 6 AÑOS</v>
      </c>
      <c r="M93" s="139" t="s">
        <v>77</v>
      </c>
      <c r="N93" s="147">
        <v>201</v>
      </c>
      <c r="O93" s="145">
        <f>IFERROR(VLOOKUP('BASE DE DATOS 2026'!$I91,CATEGORIAS!$M$3:$O$13,2,FALSE),"")</f>
        <v>85000</v>
      </c>
      <c r="P93" s="139"/>
      <c r="Q93" s="146" t="s">
        <v>149</v>
      </c>
    </row>
    <row r="94" spans="1:17" ht="18.75" x14ac:dyDescent="0.25">
      <c r="A94" s="211">
        <f>SUBTOTAL(103,$B$3:B94)</f>
        <v>92</v>
      </c>
      <c r="B94" s="138">
        <v>203</v>
      </c>
      <c r="C94" s="139" t="s">
        <v>533</v>
      </c>
      <c r="D94" s="139" t="s">
        <v>534</v>
      </c>
      <c r="E94" s="140">
        <v>1108341083</v>
      </c>
      <c r="F94" s="141" t="s">
        <v>1480</v>
      </c>
      <c r="G94" s="141">
        <v>44713</v>
      </c>
      <c r="H94" s="142">
        <f ca="1">IF('BASE DE DATOS 2026'!$G94="","",YEAR(NOW())-YEAR(G94))</f>
        <v>4</v>
      </c>
      <c r="I94" s="139" t="s">
        <v>12</v>
      </c>
      <c r="J94" s="143" t="str">
        <f t="shared" si="4"/>
        <v>S</v>
      </c>
      <c r="K94" s="143" t="str">
        <f>YEAR('BASE DE DATOS 2026'!$G94)&amp;J94</f>
        <v>2022S</v>
      </c>
      <c r="L94" s="144" t="str">
        <f t="shared" si="5"/>
        <v>STRIDERS 4 AÑOS</v>
      </c>
      <c r="M94" s="139" t="s">
        <v>49</v>
      </c>
      <c r="N94" s="138">
        <v>203</v>
      </c>
      <c r="O94" s="145">
        <f>IFERROR(VLOOKUP('BASE DE DATOS 2026'!$I92,CATEGORIAS!$M$3:$O$13,2,FALSE),"")</f>
        <v>85000</v>
      </c>
      <c r="P94" s="139"/>
      <c r="Q94" s="146" t="s">
        <v>149</v>
      </c>
    </row>
    <row r="95" spans="1:17" ht="18.75" x14ac:dyDescent="0.25">
      <c r="A95" s="211">
        <f>SUBTOTAL(103,$B$3:B95)</f>
        <v>93</v>
      </c>
      <c r="B95" s="138">
        <v>204</v>
      </c>
      <c r="C95" s="139" t="s">
        <v>559</v>
      </c>
      <c r="D95" s="139" t="s">
        <v>535</v>
      </c>
      <c r="E95" s="140">
        <v>1109574847</v>
      </c>
      <c r="F95" s="141" t="s">
        <v>1480</v>
      </c>
      <c r="G95" s="141">
        <v>44732</v>
      </c>
      <c r="H95" s="142">
        <f ca="1">IF('BASE DE DATOS 2026'!$G95="","",YEAR(NOW())-YEAR(G95))</f>
        <v>4</v>
      </c>
      <c r="I95" s="139" t="s">
        <v>12</v>
      </c>
      <c r="J95" s="143" t="str">
        <f t="shared" si="4"/>
        <v>S</v>
      </c>
      <c r="K95" s="143" t="str">
        <f>YEAR('BASE DE DATOS 2026'!$G95)&amp;J95</f>
        <v>2022S</v>
      </c>
      <c r="L95" s="144" t="str">
        <f t="shared" si="5"/>
        <v>STRIDERS 4 AÑOS</v>
      </c>
      <c r="M95" s="139" t="s">
        <v>53</v>
      </c>
      <c r="N95" s="147">
        <v>204</v>
      </c>
      <c r="O95" s="145">
        <f>IFERROR(VLOOKUP('BASE DE DATOS 2026'!$I93,CATEGORIAS!$M$3:$O$13,2,FALSE),"")</f>
        <v>85000</v>
      </c>
      <c r="P95" s="139"/>
      <c r="Q95" s="146" t="s">
        <v>149</v>
      </c>
    </row>
    <row r="96" spans="1:17" ht="18.75" x14ac:dyDescent="0.25">
      <c r="A96" s="211">
        <f>SUBTOTAL(103,$B$3:B96)</f>
        <v>94</v>
      </c>
      <c r="B96" s="138">
        <v>205</v>
      </c>
      <c r="C96" s="139" t="s">
        <v>536</v>
      </c>
      <c r="D96" s="139" t="s">
        <v>537</v>
      </c>
      <c r="E96" s="140">
        <v>1114015159</v>
      </c>
      <c r="F96" s="141" t="s">
        <v>1481</v>
      </c>
      <c r="G96" s="141">
        <v>44645</v>
      </c>
      <c r="H96" s="142">
        <f ca="1">IF('BASE DE DATOS 2026'!$G96="","",YEAR(NOW())-YEAR(G96))</f>
        <v>4</v>
      </c>
      <c r="I96" s="139" t="s">
        <v>12</v>
      </c>
      <c r="J96" s="143" t="str">
        <f t="shared" si="4"/>
        <v>S</v>
      </c>
      <c r="K96" s="143" t="str">
        <f>YEAR('BASE DE DATOS 2026'!$G96)&amp;J96</f>
        <v>2022S</v>
      </c>
      <c r="L96" s="144" t="str">
        <f t="shared" si="5"/>
        <v>STRIDERS 4 AÑOS</v>
      </c>
      <c r="M96" s="139" t="s">
        <v>82</v>
      </c>
      <c r="N96" s="138">
        <v>205</v>
      </c>
      <c r="O96" s="145">
        <f>IFERROR(VLOOKUP('BASE DE DATOS 2026'!$I94,CATEGORIAS!$M$3:$O$13,2,FALSE),"")</f>
        <v>85000</v>
      </c>
      <c r="P96" s="139"/>
      <c r="Q96" s="146" t="s">
        <v>149</v>
      </c>
    </row>
    <row r="97" spans="1:17" ht="18.75" x14ac:dyDescent="0.25">
      <c r="A97" s="211">
        <f>SUBTOTAL(103,$B$3:B97)</f>
        <v>95</v>
      </c>
      <c r="B97" s="138">
        <v>206</v>
      </c>
      <c r="C97" s="139" t="s">
        <v>321</v>
      </c>
      <c r="D97" s="139" t="s">
        <v>538</v>
      </c>
      <c r="E97" s="140">
        <v>1108572371</v>
      </c>
      <c r="F97" s="141" t="s">
        <v>1480</v>
      </c>
      <c r="G97" s="141">
        <v>44327</v>
      </c>
      <c r="H97" s="142">
        <f ca="1">IF('BASE DE DATOS 2026'!$G97="","",YEAR(NOW())-YEAR(G97))</f>
        <v>5</v>
      </c>
      <c r="I97" s="139" t="s">
        <v>12</v>
      </c>
      <c r="J97" s="143" t="str">
        <f t="shared" si="4"/>
        <v>S</v>
      </c>
      <c r="K97" s="143" t="str">
        <f>YEAR('BASE DE DATOS 2026'!$G97)&amp;J97</f>
        <v>2021S</v>
      </c>
      <c r="L97" s="144" t="str">
        <f t="shared" si="5"/>
        <v>STRIDERS 5 AÑOS</v>
      </c>
      <c r="M97" s="139" t="s">
        <v>82</v>
      </c>
      <c r="N97" s="147">
        <v>206</v>
      </c>
      <c r="O97" s="145">
        <f>IFERROR(VLOOKUP('BASE DE DATOS 2026'!$I95,CATEGORIAS!$M$3:$O$13,2,FALSE),"")</f>
        <v>85000</v>
      </c>
      <c r="P97" s="139"/>
      <c r="Q97" s="146" t="s">
        <v>149</v>
      </c>
    </row>
    <row r="98" spans="1:17" ht="18.75" x14ac:dyDescent="0.25">
      <c r="A98" s="211">
        <f>SUBTOTAL(103,$B$3:B98)</f>
        <v>96</v>
      </c>
      <c r="B98" s="138">
        <v>207</v>
      </c>
      <c r="C98" s="139" t="s">
        <v>539</v>
      </c>
      <c r="D98" s="139" t="s">
        <v>538</v>
      </c>
      <c r="E98" s="140">
        <v>1108572372</v>
      </c>
      <c r="F98" s="141" t="s">
        <v>1480</v>
      </c>
      <c r="G98" s="141">
        <v>44327</v>
      </c>
      <c r="H98" s="142">
        <f ca="1">IF('BASE DE DATOS 2026'!$G98="","",YEAR(NOW())-YEAR(G98))</f>
        <v>5</v>
      </c>
      <c r="I98" s="139" t="s">
        <v>12</v>
      </c>
      <c r="J98" s="143" t="str">
        <f t="shared" si="4"/>
        <v>S</v>
      </c>
      <c r="K98" s="143" t="str">
        <f>YEAR('BASE DE DATOS 2026'!$G98)&amp;J98</f>
        <v>2021S</v>
      </c>
      <c r="L98" s="144" t="str">
        <f t="shared" si="5"/>
        <v>STRIDERS 5 AÑOS</v>
      </c>
      <c r="M98" s="139" t="s">
        <v>82</v>
      </c>
      <c r="N98" s="138">
        <v>207</v>
      </c>
      <c r="O98" s="145">
        <f>IFERROR(VLOOKUP('BASE DE DATOS 2026'!$I96,CATEGORIAS!$M$3:$O$13,2,FALSE),"")</f>
        <v>85000</v>
      </c>
      <c r="P98" s="139"/>
      <c r="Q98" s="146" t="s">
        <v>149</v>
      </c>
    </row>
    <row r="99" spans="1:17" ht="18.75" x14ac:dyDescent="0.25">
      <c r="A99" s="211">
        <f>SUBTOTAL(103,$B$3:B99)</f>
        <v>97</v>
      </c>
      <c r="B99" s="138">
        <v>211</v>
      </c>
      <c r="C99" s="139" t="s">
        <v>312</v>
      </c>
      <c r="D99" s="139" t="s">
        <v>543</v>
      </c>
      <c r="E99" s="140">
        <v>1106523104</v>
      </c>
      <c r="F99" s="141" t="s">
        <v>1480</v>
      </c>
      <c r="G99" s="141">
        <v>43000</v>
      </c>
      <c r="H99" s="142">
        <f ca="1">IF('BASE DE DATOS 2026'!$G99="","",YEAR(NOW())-YEAR(G99))</f>
        <v>9</v>
      </c>
      <c r="I99" s="139" t="s">
        <v>67</v>
      </c>
      <c r="J99" s="143" t="str">
        <f t="shared" si="4"/>
        <v>P</v>
      </c>
      <c r="K99" s="143" t="str">
        <f>YEAR('BASE DE DATOS 2026'!$G99)&amp;J99</f>
        <v>2017P</v>
      </c>
      <c r="L99" s="144" t="str">
        <f t="shared" si="5"/>
        <v>PRINCIPIANTES 9 Y 10 AÑOS</v>
      </c>
      <c r="M99" s="139" t="s">
        <v>167</v>
      </c>
      <c r="N99" s="138">
        <v>211</v>
      </c>
      <c r="O99" s="145">
        <f>IFERROR(VLOOKUP('BASE DE DATOS 2026'!$I97,CATEGORIAS!$M$3:$O$13,2,FALSE),"")</f>
        <v>85000</v>
      </c>
      <c r="P99" s="139"/>
      <c r="Q99" s="146" t="s">
        <v>149</v>
      </c>
    </row>
    <row r="100" spans="1:17" ht="18.75" x14ac:dyDescent="0.25">
      <c r="A100" s="211">
        <f>SUBTOTAL(103,$B$3:B100)</f>
        <v>98</v>
      </c>
      <c r="B100" s="138">
        <v>213</v>
      </c>
      <c r="C100" s="139" t="s">
        <v>546</v>
      </c>
      <c r="D100" s="139" t="s">
        <v>547</v>
      </c>
      <c r="E100" s="140">
        <v>1111569419</v>
      </c>
      <c r="F100" s="141" t="s">
        <v>1480</v>
      </c>
      <c r="G100" s="141">
        <v>43335</v>
      </c>
      <c r="H100" s="142">
        <f ca="1">IF('BASE DE DATOS 2026'!$G100="","",YEAR(NOW())-YEAR(G100))</f>
        <v>8</v>
      </c>
      <c r="I100" s="139" t="s">
        <v>100</v>
      </c>
      <c r="J100" s="143" t="str">
        <f t="shared" si="4"/>
        <v>E</v>
      </c>
      <c r="K100" s="143" t="str">
        <f>YEAR('BASE DE DATOS 2026'!$G100)&amp;J100</f>
        <v>2018E</v>
      </c>
      <c r="L100" s="144" t="str">
        <f t="shared" si="5"/>
        <v>MINIRIDERS 7 Y 8 AÑOS</v>
      </c>
      <c r="M100" s="139" t="s">
        <v>53</v>
      </c>
      <c r="N100" s="147">
        <v>213</v>
      </c>
      <c r="O100" s="145">
        <f>IFERROR(VLOOKUP('BASE DE DATOS 2026'!$I98,CATEGORIAS!$M$3:$O$13,2,FALSE),"")</f>
        <v>85000</v>
      </c>
      <c r="P100" s="139"/>
      <c r="Q100" s="146" t="s">
        <v>149</v>
      </c>
    </row>
    <row r="101" spans="1:17" ht="18.75" x14ac:dyDescent="0.25">
      <c r="A101" s="211">
        <f>SUBTOTAL(103,$B$3:B101)</f>
        <v>99</v>
      </c>
      <c r="B101" s="147">
        <v>222</v>
      </c>
      <c r="C101" s="139" t="s">
        <v>561</v>
      </c>
      <c r="D101" s="139" t="s">
        <v>562</v>
      </c>
      <c r="E101" s="140">
        <v>1109936166</v>
      </c>
      <c r="F101" s="141" t="s">
        <v>1480</v>
      </c>
      <c r="G101" s="141">
        <v>42940</v>
      </c>
      <c r="H101" s="142">
        <f ca="1">IF('BASE DE DATOS 2026'!$G101="","",YEAR(NOW())-YEAR(G101))</f>
        <v>9</v>
      </c>
      <c r="I101" s="139" t="s">
        <v>100</v>
      </c>
      <c r="J101" s="143" t="str">
        <f t="shared" si="4"/>
        <v>E</v>
      </c>
      <c r="K101" s="143" t="str">
        <f>YEAR('BASE DE DATOS 2026'!$G101)&amp;J101</f>
        <v>2017E</v>
      </c>
      <c r="L101" s="144" t="str">
        <f t="shared" si="5"/>
        <v>MINIRIDERS 9 Y 10 AÑOS</v>
      </c>
      <c r="M101" s="139" t="s">
        <v>53</v>
      </c>
      <c r="N101" s="147">
        <v>222</v>
      </c>
      <c r="O101" s="145">
        <f>IFERROR(VLOOKUP('BASE DE DATOS 2026'!$I99,CATEGORIAS!$M$3:$O$13,2,FALSE),"")</f>
        <v>85000</v>
      </c>
      <c r="P101" s="139"/>
      <c r="Q101" s="146" t="s">
        <v>149</v>
      </c>
    </row>
    <row r="102" spans="1:17" ht="18.75" x14ac:dyDescent="0.25">
      <c r="A102" s="211">
        <f>SUBTOTAL(103,$B$3:B102)</f>
        <v>100</v>
      </c>
      <c r="B102" s="138">
        <v>223</v>
      </c>
      <c r="C102" s="139" t="s">
        <v>1195</v>
      </c>
      <c r="D102" s="139" t="s">
        <v>564</v>
      </c>
      <c r="E102" s="140">
        <v>1114320544</v>
      </c>
      <c r="F102" s="141" t="s">
        <v>1480</v>
      </c>
      <c r="G102" s="141">
        <v>43948</v>
      </c>
      <c r="H102" s="142">
        <f ca="1">IF('BASE DE DATOS 2026'!$G102="","",YEAR(NOW())-YEAR(G102))</f>
        <v>6</v>
      </c>
      <c r="I102" s="139" t="s">
        <v>100</v>
      </c>
      <c r="J102" s="143" t="str">
        <f t="shared" si="4"/>
        <v>E</v>
      </c>
      <c r="K102" s="143" t="str">
        <f>YEAR('BASE DE DATOS 2026'!$G102)&amp;J102</f>
        <v>2020E</v>
      </c>
      <c r="L102" s="144" t="str">
        <f t="shared" si="5"/>
        <v>MINIRIDERS 6 AÑOS</v>
      </c>
      <c r="M102" s="139" t="s">
        <v>44</v>
      </c>
      <c r="N102" s="138">
        <v>223</v>
      </c>
      <c r="O102" s="145">
        <f>IFERROR(VLOOKUP('BASE DE DATOS 2026'!$I100,CATEGORIAS!$M$3:$O$13,2,FALSE),"")</f>
        <v>85000</v>
      </c>
      <c r="P102" s="139"/>
      <c r="Q102" s="146" t="s">
        <v>149</v>
      </c>
    </row>
    <row r="103" spans="1:17" ht="18.75" x14ac:dyDescent="0.25">
      <c r="A103" s="211">
        <f>SUBTOTAL(103,$B$3:B103)</f>
        <v>101</v>
      </c>
      <c r="B103" s="138">
        <v>226</v>
      </c>
      <c r="C103" s="139" t="s">
        <v>567</v>
      </c>
      <c r="D103" s="139" t="s">
        <v>568</v>
      </c>
      <c r="E103" s="140">
        <v>1063819651</v>
      </c>
      <c r="F103" s="141" t="s">
        <v>1481</v>
      </c>
      <c r="G103" s="141">
        <v>44339</v>
      </c>
      <c r="H103" s="142">
        <f ca="1">IF('BASE DE DATOS 2026'!$G103="","",YEAR(NOW())-YEAR(G103))</f>
        <v>5</v>
      </c>
      <c r="I103" s="139" t="s">
        <v>100</v>
      </c>
      <c r="J103" s="143" t="str">
        <f t="shared" si="4"/>
        <v>E</v>
      </c>
      <c r="K103" s="143" t="str">
        <f>YEAR('BASE DE DATOS 2026'!$G103)&amp;J103</f>
        <v>2021E</v>
      </c>
      <c r="L103" s="144" t="str">
        <f t="shared" si="5"/>
        <v>MINIRIDERS 4 Y 5 AÑOS</v>
      </c>
      <c r="M103" s="139" t="s">
        <v>111</v>
      </c>
      <c r="N103" s="147">
        <v>226</v>
      </c>
      <c r="O103" s="145">
        <f>IFERROR(VLOOKUP('BASE DE DATOS 2026'!$I101,CATEGORIAS!$M$3:$O$13,2,FALSE),"")</f>
        <v>85000</v>
      </c>
      <c r="P103" s="139"/>
      <c r="Q103" s="146" t="s">
        <v>149</v>
      </c>
    </row>
    <row r="104" spans="1:17" ht="18.75" x14ac:dyDescent="0.25">
      <c r="A104" s="211">
        <f>SUBTOTAL(103,$B$3:B104)</f>
        <v>102</v>
      </c>
      <c r="B104" s="138">
        <v>229</v>
      </c>
      <c r="C104" s="139" t="s">
        <v>572</v>
      </c>
      <c r="D104" s="139" t="s">
        <v>573</v>
      </c>
      <c r="E104" s="140">
        <v>1232820422</v>
      </c>
      <c r="F104" s="141" t="s">
        <v>1480</v>
      </c>
      <c r="G104" s="141">
        <v>44728</v>
      </c>
      <c r="H104" s="142">
        <f ca="1">IF('BASE DE DATOS 2026'!$G104="","",YEAR(NOW())-YEAR(G104))</f>
        <v>4</v>
      </c>
      <c r="I104" s="139" t="s">
        <v>12</v>
      </c>
      <c r="J104" s="143" t="str">
        <f t="shared" si="4"/>
        <v>S</v>
      </c>
      <c r="K104" s="143" t="str">
        <f>YEAR('BASE DE DATOS 2026'!$G104)&amp;J104</f>
        <v>2022S</v>
      </c>
      <c r="L104" s="144" t="str">
        <f t="shared" si="5"/>
        <v>STRIDERS 4 AÑOS</v>
      </c>
      <c r="M104" s="139" t="s">
        <v>77</v>
      </c>
      <c r="N104" s="138">
        <v>229</v>
      </c>
      <c r="O104" s="145">
        <f>IFERROR(VLOOKUP('BASE DE DATOS 2026'!$I102,CATEGORIAS!$M$3:$O$13,2,FALSE),"")</f>
        <v>85000</v>
      </c>
      <c r="P104" s="139"/>
      <c r="Q104" s="146" t="s">
        <v>149</v>
      </c>
    </row>
    <row r="105" spans="1:17" ht="18.75" x14ac:dyDescent="0.25">
      <c r="A105" s="211">
        <f>SUBTOTAL(103,$B$3:B105)</f>
        <v>103</v>
      </c>
      <c r="B105" s="138">
        <v>230</v>
      </c>
      <c r="C105" s="139" t="s">
        <v>244</v>
      </c>
      <c r="D105" s="139" t="s">
        <v>590</v>
      </c>
      <c r="E105" s="140">
        <v>1232818946</v>
      </c>
      <c r="F105" s="141" t="s">
        <v>1480</v>
      </c>
      <c r="G105" s="141">
        <v>44585</v>
      </c>
      <c r="H105" s="142">
        <f ca="1">IF('BASE DE DATOS 2026'!$G105="","",YEAR(NOW())-YEAR(G105))</f>
        <v>4</v>
      </c>
      <c r="I105" s="139" t="s">
        <v>12</v>
      </c>
      <c r="J105" s="143" t="str">
        <f t="shared" si="4"/>
        <v>S</v>
      </c>
      <c r="K105" s="143" t="str">
        <f>YEAR('BASE DE DATOS 2026'!$G105)&amp;J105</f>
        <v>2022S</v>
      </c>
      <c r="L105" s="144" t="str">
        <f t="shared" si="5"/>
        <v>STRIDERS 4 AÑOS</v>
      </c>
      <c r="M105" s="139" t="s">
        <v>77</v>
      </c>
      <c r="N105" s="147">
        <v>230</v>
      </c>
      <c r="O105" s="145">
        <f>IFERROR(VLOOKUP('BASE DE DATOS 2026'!$I103,CATEGORIAS!$M$3:$O$13,2,FALSE),"")</f>
        <v>85000</v>
      </c>
      <c r="P105" s="139"/>
      <c r="Q105" s="146" t="s">
        <v>1657</v>
      </c>
    </row>
    <row r="106" spans="1:17" ht="18.75" x14ac:dyDescent="0.25">
      <c r="A106" s="211">
        <f>SUBTOTAL(103,$B$3:B106)</f>
        <v>104</v>
      </c>
      <c r="B106" s="138">
        <v>236</v>
      </c>
      <c r="C106" s="139" t="s">
        <v>580</v>
      </c>
      <c r="D106" s="139" t="s">
        <v>581</v>
      </c>
      <c r="E106" s="140">
        <v>1110305450</v>
      </c>
      <c r="F106" s="141" t="s">
        <v>1480</v>
      </c>
      <c r="G106" s="141">
        <v>44046</v>
      </c>
      <c r="H106" s="142">
        <f ca="1">IF('BASE DE DATOS 2026'!$G106="","",YEAR(NOW())-YEAR(G106))</f>
        <v>6</v>
      </c>
      <c r="I106" s="139" t="s">
        <v>100</v>
      </c>
      <c r="J106" s="143" t="str">
        <f t="shared" si="4"/>
        <v>E</v>
      </c>
      <c r="K106" s="143" t="str">
        <f>YEAR('BASE DE DATOS 2026'!$G106)&amp;J106</f>
        <v>2020E</v>
      </c>
      <c r="L106" s="144" t="str">
        <f t="shared" si="5"/>
        <v>MINIRIDERS 6 AÑOS</v>
      </c>
      <c r="M106" s="139" t="s">
        <v>45</v>
      </c>
      <c r="N106" s="138">
        <v>236</v>
      </c>
      <c r="O106" s="145">
        <f>IFERROR(VLOOKUP('BASE DE DATOS 2026'!$I104,CATEGORIAS!$M$3:$O$13,2,FALSE),"")</f>
        <v>85000</v>
      </c>
      <c r="P106" s="139"/>
      <c r="Q106" s="146" t="s">
        <v>149</v>
      </c>
    </row>
    <row r="107" spans="1:17" ht="18.75" x14ac:dyDescent="0.25">
      <c r="A107" s="211">
        <f>SUBTOTAL(103,$B$3:B107)</f>
        <v>105</v>
      </c>
      <c r="B107" s="138">
        <v>237</v>
      </c>
      <c r="C107" s="139" t="s">
        <v>236</v>
      </c>
      <c r="D107" s="139" t="s">
        <v>583</v>
      </c>
      <c r="E107" s="140">
        <v>1108653960</v>
      </c>
      <c r="F107" s="141" t="s">
        <v>1480</v>
      </c>
      <c r="G107" s="141">
        <v>44485</v>
      </c>
      <c r="H107" s="142">
        <f ca="1">IF('BASE DE DATOS 2026'!$G107="","",YEAR(NOW())-YEAR(G107))</f>
        <v>5</v>
      </c>
      <c r="I107" s="139" t="s">
        <v>12</v>
      </c>
      <c r="J107" s="143" t="str">
        <f t="shared" si="4"/>
        <v>S</v>
      </c>
      <c r="K107" s="143" t="str">
        <f>YEAR('BASE DE DATOS 2026'!$G107)&amp;J107</f>
        <v>2021S</v>
      </c>
      <c r="L107" s="144" t="str">
        <f t="shared" si="5"/>
        <v>STRIDERS 5 AÑOS</v>
      </c>
      <c r="M107" s="139" t="s">
        <v>45</v>
      </c>
      <c r="N107" s="147">
        <v>237</v>
      </c>
      <c r="O107" s="145">
        <f>IFERROR(VLOOKUP('BASE DE DATOS 2026'!$I105,CATEGORIAS!$M$3:$O$13,2,FALSE),"")</f>
        <v>85000</v>
      </c>
      <c r="P107" s="139"/>
      <c r="Q107" s="146" t="s">
        <v>149</v>
      </c>
    </row>
    <row r="108" spans="1:17" ht="18.75" x14ac:dyDescent="0.25">
      <c r="A108" s="211">
        <f>SUBTOTAL(103,$B$3:B108)</f>
        <v>106</v>
      </c>
      <c r="B108" s="138">
        <v>239</v>
      </c>
      <c r="C108" s="139" t="s">
        <v>236</v>
      </c>
      <c r="D108" s="139" t="s">
        <v>585</v>
      </c>
      <c r="E108" s="140">
        <v>1109938154</v>
      </c>
      <c r="F108" s="141" t="s">
        <v>1480</v>
      </c>
      <c r="G108" s="141">
        <v>43638</v>
      </c>
      <c r="H108" s="142">
        <f ca="1">IF('BASE DE DATOS 2026'!$G108="","",YEAR(NOW())-YEAR(G108))</f>
        <v>7</v>
      </c>
      <c r="I108" s="139" t="s">
        <v>100</v>
      </c>
      <c r="J108" s="143" t="str">
        <f t="shared" si="4"/>
        <v>E</v>
      </c>
      <c r="K108" s="143" t="str">
        <f>YEAR('BASE DE DATOS 2026'!$G108)&amp;J108</f>
        <v>2019E</v>
      </c>
      <c r="L108" s="144" t="str">
        <f t="shared" si="5"/>
        <v>MINIRIDERS 7 Y 8 AÑOS</v>
      </c>
      <c r="M108" s="139" t="s">
        <v>44</v>
      </c>
      <c r="N108" s="138">
        <v>239</v>
      </c>
      <c r="O108" s="145">
        <f>IFERROR(VLOOKUP('BASE DE DATOS 2026'!$I106,CATEGORIAS!$M$3:$O$13,2,FALSE),"")</f>
        <v>85000</v>
      </c>
      <c r="P108" s="139"/>
      <c r="Q108" s="146" t="s">
        <v>149</v>
      </c>
    </row>
    <row r="109" spans="1:17" ht="18.75" x14ac:dyDescent="0.25">
      <c r="A109" s="211">
        <f>SUBTOTAL(103,$B$3:B109)</f>
        <v>107</v>
      </c>
      <c r="B109" s="138">
        <v>240</v>
      </c>
      <c r="C109" s="139" t="s">
        <v>303</v>
      </c>
      <c r="D109" s="139" t="s">
        <v>1196</v>
      </c>
      <c r="E109" s="140">
        <v>1114316831</v>
      </c>
      <c r="F109" s="141" t="s">
        <v>1480</v>
      </c>
      <c r="G109" s="141">
        <v>42054</v>
      </c>
      <c r="H109" s="142">
        <f ca="1">IF('BASE DE DATOS 2026'!$G109="","",YEAR(NOW())-YEAR(G109))</f>
        <v>11</v>
      </c>
      <c r="I109" s="139" t="s">
        <v>67</v>
      </c>
      <c r="J109" s="143" t="str">
        <f t="shared" si="4"/>
        <v>P</v>
      </c>
      <c r="K109" s="143" t="str">
        <f>YEAR('BASE DE DATOS 2026'!$G109)&amp;J109</f>
        <v>2015P</v>
      </c>
      <c r="L109" s="144" t="str">
        <f t="shared" si="5"/>
        <v>PRINCIPIANTES 11 Y 12 AÑOS</v>
      </c>
      <c r="M109" s="139" t="s">
        <v>44</v>
      </c>
      <c r="N109" s="147">
        <v>240</v>
      </c>
      <c r="O109" s="145">
        <f>IFERROR(VLOOKUP('BASE DE DATOS 2026'!$I107,CATEGORIAS!$M$3:$O$13,2,FALSE),"")</f>
        <v>85000</v>
      </c>
      <c r="P109" s="139"/>
      <c r="Q109" s="146" t="s">
        <v>149</v>
      </c>
    </row>
    <row r="110" spans="1:17" ht="18.75" x14ac:dyDescent="0.25">
      <c r="A110" s="211">
        <f>SUBTOTAL(103,$B$3:B110)</f>
        <v>108</v>
      </c>
      <c r="B110" s="138">
        <v>241</v>
      </c>
      <c r="C110" s="139" t="s">
        <v>587</v>
      </c>
      <c r="D110" s="139" t="s">
        <v>588</v>
      </c>
      <c r="E110" s="140">
        <v>1114013510</v>
      </c>
      <c r="F110" s="141" t="s">
        <v>1480</v>
      </c>
      <c r="G110" s="141">
        <v>43786</v>
      </c>
      <c r="H110" s="142">
        <f ca="1">IF('BASE DE DATOS 2026'!$G110="","",YEAR(NOW())-YEAR(G110))</f>
        <v>7</v>
      </c>
      <c r="I110" s="139" t="s">
        <v>100</v>
      </c>
      <c r="J110" s="143" t="str">
        <f t="shared" si="4"/>
        <v>E</v>
      </c>
      <c r="K110" s="143" t="str">
        <f>YEAR('BASE DE DATOS 2026'!$G110)&amp;J110</f>
        <v>2019E</v>
      </c>
      <c r="L110" s="144" t="str">
        <f t="shared" si="5"/>
        <v>MINIRIDERS 7 Y 8 AÑOS</v>
      </c>
      <c r="M110" s="139" t="s">
        <v>44</v>
      </c>
      <c r="N110" s="138">
        <v>241</v>
      </c>
      <c r="O110" s="145">
        <f>IFERROR(VLOOKUP('BASE DE DATOS 2026'!$I108,CATEGORIAS!$M$3:$O$13,2,FALSE),"")</f>
        <v>85000</v>
      </c>
      <c r="P110" s="139"/>
      <c r="Q110" s="146" t="s">
        <v>149</v>
      </c>
    </row>
    <row r="111" spans="1:17" ht="18.75" x14ac:dyDescent="0.25">
      <c r="A111" s="211">
        <f>SUBTOTAL(103,$B$3:B111)</f>
        <v>109</v>
      </c>
      <c r="B111" s="138">
        <v>244</v>
      </c>
      <c r="C111" s="139" t="s">
        <v>592</v>
      </c>
      <c r="D111" s="139" t="s">
        <v>593</v>
      </c>
      <c r="E111" s="140">
        <v>1114392209</v>
      </c>
      <c r="F111" s="141" t="s">
        <v>1480</v>
      </c>
      <c r="G111" s="141">
        <v>43014</v>
      </c>
      <c r="H111" s="142">
        <f ca="1">IF('BASE DE DATOS 2026'!$G111="","",YEAR(NOW())-YEAR(G111))</f>
        <v>9</v>
      </c>
      <c r="I111" s="139" t="s">
        <v>100</v>
      </c>
      <c r="J111" s="143" t="str">
        <f t="shared" si="4"/>
        <v>E</v>
      </c>
      <c r="K111" s="143" t="str">
        <f>YEAR('BASE DE DATOS 2026'!$G111)&amp;J111</f>
        <v>2017E</v>
      </c>
      <c r="L111" s="144" t="str">
        <f t="shared" si="5"/>
        <v>MINIRIDERS 9 Y 10 AÑOS</v>
      </c>
      <c r="M111" s="139" t="s">
        <v>85</v>
      </c>
      <c r="N111" s="138">
        <v>244</v>
      </c>
      <c r="O111" s="145">
        <f>IFERROR(VLOOKUP('BASE DE DATOS 2026'!$I109,CATEGORIAS!$M$3:$O$13,2,FALSE),"")</f>
        <v>85000</v>
      </c>
      <c r="P111" s="139"/>
      <c r="Q111" s="156" t="s">
        <v>195</v>
      </c>
    </row>
    <row r="112" spans="1:17" ht="18.75" x14ac:dyDescent="0.25">
      <c r="A112" s="211">
        <f>SUBTOTAL(103,$B$3:B112)</f>
        <v>110</v>
      </c>
      <c r="B112" s="138">
        <v>246</v>
      </c>
      <c r="C112" s="139" t="s">
        <v>275</v>
      </c>
      <c r="D112" s="139" t="s">
        <v>596</v>
      </c>
      <c r="E112" s="140">
        <v>1232797460</v>
      </c>
      <c r="F112" s="141" t="s">
        <v>1480</v>
      </c>
      <c r="G112" s="141">
        <v>42552</v>
      </c>
      <c r="H112" s="142">
        <f ca="1">IF('BASE DE DATOS 2026'!$G112="","",YEAR(NOW())-YEAR(G112))</f>
        <v>10</v>
      </c>
      <c r="I112" s="139" t="s">
        <v>67</v>
      </c>
      <c r="J112" s="143" t="str">
        <f t="shared" si="4"/>
        <v>P</v>
      </c>
      <c r="K112" s="143" t="str">
        <f>YEAR('BASE DE DATOS 2026'!$G112)&amp;J112</f>
        <v>2016P</v>
      </c>
      <c r="L112" s="144" t="str">
        <f t="shared" si="5"/>
        <v>PRINCIPIANTES 9 Y 10 AÑOS</v>
      </c>
      <c r="M112" s="139" t="s">
        <v>46</v>
      </c>
      <c r="N112" s="147">
        <v>246</v>
      </c>
      <c r="O112" s="145">
        <f>IFERROR(VLOOKUP('BASE DE DATOS 2026'!$I110,CATEGORIAS!$M$3:$O$13,2,FALSE),"")</f>
        <v>85000</v>
      </c>
      <c r="P112" s="139"/>
      <c r="Q112" s="146" t="s">
        <v>149</v>
      </c>
    </row>
    <row r="113" spans="1:17" ht="18.75" x14ac:dyDescent="0.25">
      <c r="A113" s="211">
        <f>SUBTOTAL(103,$B$3:B113)</f>
        <v>111</v>
      </c>
      <c r="B113" s="138">
        <v>247</v>
      </c>
      <c r="C113" s="139" t="s">
        <v>275</v>
      </c>
      <c r="D113" s="139" t="s">
        <v>597</v>
      </c>
      <c r="E113" s="140">
        <v>1232804009</v>
      </c>
      <c r="F113" s="141" t="s">
        <v>1480</v>
      </c>
      <c r="G113" s="141">
        <v>43145</v>
      </c>
      <c r="H113" s="142">
        <f ca="1">IF('BASE DE DATOS 2026'!$G113="","",YEAR(NOW())-YEAR(G113))</f>
        <v>8</v>
      </c>
      <c r="I113" s="139" t="s">
        <v>67</v>
      </c>
      <c r="J113" s="143" t="str">
        <f t="shared" si="4"/>
        <v>P</v>
      </c>
      <c r="K113" s="143" t="str">
        <f>YEAR('BASE DE DATOS 2026'!$G113)&amp;J113</f>
        <v>2018P</v>
      </c>
      <c r="L113" s="144" t="str">
        <f t="shared" si="5"/>
        <v>PRINCIPIANTES 7 Y 8 AÑOS</v>
      </c>
      <c r="M113" s="139" t="s">
        <v>46</v>
      </c>
      <c r="N113" s="138">
        <v>247</v>
      </c>
      <c r="O113" s="145">
        <f>IFERROR(VLOOKUP('BASE DE DATOS 2026'!$I111,CATEGORIAS!$M$3:$O$13,2,FALSE),"")</f>
        <v>85000</v>
      </c>
      <c r="P113" s="139"/>
      <c r="Q113" s="146" t="s">
        <v>149</v>
      </c>
    </row>
    <row r="114" spans="1:17" ht="18.75" x14ac:dyDescent="0.25">
      <c r="A114" s="211">
        <f>SUBTOTAL(103,$B$3:B114)</f>
        <v>112</v>
      </c>
      <c r="B114" s="149">
        <v>248</v>
      </c>
      <c r="C114" s="150" t="s">
        <v>299</v>
      </c>
      <c r="D114" s="150" t="s">
        <v>598</v>
      </c>
      <c r="E114" s="151">
        <v>1112061216</v>
      </c>
      <c r="F114" s="152" t="s">
        <v>1480</v>
      </c>
      <c r="G114" s="152">
        <v>42199</v>
      </c>
      <c r="H114" s="142">
        <f ca="1">IF('BASE DE DATOS 2026'!$G114="","",YEAR(NOW())-YEAR(G114))</f>
        <v>11</v>
      </c>
      <c r="I114" s="150" t="s">
        <v>67</v>
      </c>
      <c r="J114" s="143" t="str">
        <f t="shared" si="4"/>
        <v>P</v>
      </c>
      <c r="K114" s="143" t="str">
        <f>YEAR('BASE DE DATOS 2026'!$G114)&amp;J114</f>
        <v>2015P</v>
      </c>
      <c r="L114" s="144" t="str">
        <f t="shared" si="5"/>
        <v>PRINCIPIANTES 11 Y 12 AÑOS</v>
      </c>
      <c r="M114" s="150" t="s">
        <v>45</v>
      </c>
      <c r="N114" s="153">
        <v>248</v>
      </c>
      <c r="O114" s="154">
        <f>IFERROR(VLOOKUP('BASE DE DATOS 2026'!$I112,CATEGORIAS!$M$3:$O$13,2,FALSE),"")</f>
        <v>85000</v>
      </c>
      <c r="P114" s="150"/>
      <c r="Q114" s="155" t="s">
        <v>149</v>
      </c>
    </row>
    <row r="115" spans="1:17" ht="18.75" x14ac:dyDescent="0.25">
      <c r="A115" s="211">
        <f>SUBTOTAL(103,$B$3:B115)</f>
        <v>113</v>
      </c>
      <c r="B115" s="138">
        <v>249</v>
      </c>
      <c r="C115" s="139" t="s">
        <v>472</v>
      </c>
      <c r="D115" s="139" t="s">
        <v>599</v>
      </c>
      <c r="E115" s="140">
        <v>1149941055</v>
      </c>
      <c r="F115" s="141" t="s">
        <v>1480</v>
      </c>
      <c r="G115" s="141">
        <v>42999</v>
      </c>
      <c r="H115" s="142">
        <f ca="1">IF('BASE DE DATOS 2026'!$G115="","",YEAR(NOW())-YEAR(G115))</f>
        <v>9</v>
      </c>
      <c r="I115" s="139" t="s">
        <v>100</v>
      </c>
      <c r="J115" s="143" t="str">
        <f t="shared" si="4"/>
        <v>E</v>
      </c>
      <c r="K115" s="143" t="str">
        <f>YEAR('BASE DE DATOS 2026'!$G115)&amp;J115</f>
        <v>2017E</v>
      </c>
      <c r="L115" s="144" t="str">
        <f t="shared" si="5"/>
        <v>MINIRIDERS 9 Y 10 AÑOS</v>
      </c>
      <c r="M115" s="139" t="s">
        <v>45</v>
      </c>
      <c r="N115" s="147">
        <v>249</v>
      </c>
      <c r="O115" s="145">
        <f>IFERROR(VLOOKUP('BASE DE DATOS 2026'!$I113,CATEGORIAS!$M$3:$O$13,2,FALSE),"")</f>
        <v>85000</v>
      </c>
      <c r="P115" s="139"/>
      <c r="Q115" s="146" t="s">
        <v>195</v>
      </c>
    </row>
    <row r="116" spans="1:17" ht="18.75" x14ac:dyDescent="0.25">
      <c r="A116" s="211">
        <f>SUBTOTAL(103,$B$3:B116)</f>
        <v>114</v>
      </c>
      <c r="B116" s="138">
        <v>250</v>
      </c>
      <c r="C116" s="139" t="s">
        <v>600</v>
      </c>
      <c r="D116" s="139" t="s">
        <v>601</v>
      </c>
      <c r="E116" s="140">
        <v>1104841500</v>
      </c>
      <c r="F116" s="141" t="s">
        <v>1480</v>
      </c>
      <c r="G116" s="141">
        <v>42981</v>
      </c>
      <c r="H116" s="142">
        <f ca="1">IF('BASE DE DATOS 2026'!$G116="","",YEAR(NOW())-YEAR(G116))</f>
        <v>9</v>
      </c>
      <c r="I116" s="139" t="s">
        <v>100</v>
      </c>
      <c r="J116" s="143" t="str">
        <f t="shared" si="4"/>
        <v>E</v>
      </c>
      <c r="K116" s="143" t="str">
        <f>YEAR('BASE DE DATOS 2026'!$G116)&amp;J116</f>
        <v>2017E</v>
      </c>
      <c r="L116" s="144" t="str">
        <f t="shared" si="5"/>
        <v>MINIRIDERS 9 Y 10 AÑOS</v>
      </c>
      <c r="M116" s="139" t="s">
        <v>51</v>
      </c>
      <c r="N116" s="138">
        <v>250</v>
      </c>
      <c r="O116" s="145">
        <f>IFERROR(VLOOKUP('BASE DE DATOS 2026'!$I114,CATEGORIAS!$M$3:$O$13,2,FALSE),"")</f>
        <v>85000</v>
      </c>
      <c r="P116" s="139"/>
      <c r="Q116" s="146" t="s">
        <v>149</v>
      </c>
    </row>
    <row r="117" spans="1:17" ht="18.75" x14ac:dyDescent="0.25">
      <c r="A117" s="211">
        <f>SUBTOTAL(103,$B$3:B117)</f>
        <v>115</v>
      </c>
      <c r="B117" s="138">
        <v>251</v>
      </c>
      <c r="C117" s="139" t="s">
        <v>602</v>
      </c>
      <c r="D117" s="139" t="s">
        <v>603</v>
      </c>
      <c r="E117" s="140">
        <v>1108339505</v>
      </c>
      <c r="F117" s="141" t="s">
        <v>1480</v>
      </c>
      <c r="G117" s="141">
        <v>42736</v>
      </c>
      <c r="H117" s="142">
        <f ca="1">IF('BASE DE DATOS 2026'!$G117="","",YEAR(NOW())-YEAR(G117))</f>
        <v>9</v>
      </c>
      <c r="I117" s="139" t="s">
        <v>100</v>
      </c>
      <c r="J117" s="143" t="str">
        <f t="shared" si="4"/>
        <v>E</v>
      </c>
      <c r="K117" s="143" t="str">
        <f>YEAR('BASE DE DATOS 2026'!$G117)&amp;J117</f>
        <v>2017E</v>
      </c>
      <c r="L117" s="144" t="str">
        <f t="shared" si="5"/>
        <v>MINIRIDERS 9 Y 10 AÑOS</v>
      </c>
      <c r="M117" s="139" t="s">
        <v>51</v>
      </c>
      <c r="N117" s="147">
        <v>251</v>
      </c>
      <c r="O117" s="145">
        <f>IFERROR(VLOOKUP('BASE DE DATOS 2026'!$I115,CATEGORIAS!$M$3:$O$13,2,FALSE),"")</f>
        <v>85000</v>
      </c>
      <c r="P117" s="139"/>
      <c r="Q117" s="146" t="s">
        <v>149</v>
      </c>
    </row>
    <row r="118" spans="1:17" ht="18.75" x14ac:dyDescent="0.25">
      <c r="A118" s="211">
        <f>SUBTOTAL(103,$B$3:B118)</f>
        <v>116</v>
      </c>
      <c r="B118" s="138">
        <v>253</v>
      </c>
      <c r="C118" s="139" t="s">
        <v>606</v>
      </c>
      <c r="D118" s="139" t="s">
        <v>607</v>
      </c>
      <c r="E118" s="140">
        <v>1061828649</v>
      </c>
      <c r="F118" s="141" t="s">
        <v>1480</v>
      </c>
      <c r="G118" s="141">
        <v>44260</v>
      </c>
      <c r="H118" s="142">
        <f ca="1">IF('BASE DE DATOS 2026'!$G118="","",YEAR(NOW())-YEAR(G118))</f>
        <v>5</v>
      </c>
      <c r="I118" s="139" t="s">
        <v>12</v>
      </c>
      <c r="J118" s="143" t="str">
        <f t="shared" si="4"/>
        <v>S</v>
      </c>
      <c r="K118" s="143" t="str">
        <f>YEAR('BASE DE DATOS 2026'!$G118)&amp;J118</f>
        <v>2021S</v>
      </c>
      <c r="L118" s="144" t="str">
        <f t="shared" ref="L118:L143" si="6">IFERROR(VLOOKUP(K118,CATEGORIAS,2,0),"")</f>
        <v>STRIDERS 5 AÑOS</v>
      </c>
      <c r="M118" s="139" t="s">
        <v>1330</v>
      </c>
      <c r="N118" s="138">
        <v>253</v>
      </c>
      <c r="O118" s="145">
        <f>IFERROR(VLOOKUP('BASE DE DATOS 2026'!$I116,CATEGORIAS!$M$3:$O$13,2,FALSE),"")</f>
        <v>85000</v>
      </c>
      <c r="P118" s="139"/>
      <c r="Q118" s="146" t="s">
        <v>149</v>
      </c>
    </row>
    <row r="119" spans="1:17" ht="18.75" x14ac:dyDescent="0.25">
      <c r="A119" s="211">
        <f>SUBTOTAL(103,$B$3:B119)</f>
        <v>117</v>
      </c>
      <c r="B119" s="147">
        <v>257</v>
      </c>
      <c r="C119" s="139" t="s">
        <v>343</v>
      </c>
      <c r="D119" s="139" t="s">
        <v>612</v>
      </c>
      <c r="E119" s="140">
        <v>1232820019</v>
      </c>
      <c r="F119" s="141" t="s">
        <v>1480</v>
      </c>
      <c r="G119" s="141">
        <v>44693</v>
      </c>
      <c r="H119" s="142">
        <f ca="1">IF('BASE DE DATOS 2026'!$G119="","",YEAR(NOW())-YEAR(G119))</f>
        <v>4</v>
      </c>
      <c r="I119" s="139" t="s">
        <v>12</v>
      </c>
      <c r="J119" s="143" t="str">
        <f t="shared" si="4"/>
        <v>S</v>
      </c>
      <c r="K119" s="143" t="str">
        <f>YEAR('BASE DE DATOS 2026'!$G119)&amp;J119</f>
        <v>2022S</v>
      </c>
      <c r="L119" s="144" t="str">
        <f t="shared" si="6"/>
        <v>STRIDERS 4 AÑOS</v>
      </c>
      <c r="M119" s="139" t="s">
        <v>112</v>
      </c>
      <c r="N119" s="147">
        <v>257</v>
      </c>
      <c r="O119" s="145">
        <f>IFERROR(VLOOKUP('BASE DE DATOS 2026'!$I117,CATEGORIAS!$M$3:$O$13,2,FALSE),"")</f>
        <v>85000</v>
      </c>
      <c r="P119" s="139"/>
      <c r="Q119" s="146" t="s">
        <v>149</v>
      </c>
    </row>
    <row r="120" spans="1:17" ht="18.75" x14ac:dyDescent="0.25">
      <c r="A120" s="211">
        <f>SUBTOTAL(103,$B$3:B120)</f>
        <v>118</v>
      </c>
      <c r="B120" s="147">
        <v>261</v>
      </c>
      <c r="C120" s="139" t="s">
        <v>378</v>
      </c>
      <c r="D120" s="139" t="s">
        <v>456</v>
      </c>
      <c r="E120" s="140">
        <v>1104849662</v>
      </c>
      <c r="F120" s="141" t="s">
        <v>1480</v>
      </c>
      <c r="G120" s="141">
        <v>44135</v>
      </c>
      <c r="H120" s="142">
        <f ca="1">IF('BASE DE DATOS 2026'!$G120="","",YEAR(NOW())-YEAR(G120))</f>
        <v>6</v>
      </c>
      <c r="I120" s="139" t="s">
        <v>100</v>
      </c>
      <c r="J120" s="143" t="str">
        <f t="shared" si="4"/>
        <v>E</v>
      </c>
      <c r="K120" s="143" t="str">
        <f>YEAR('BASE DE DATOS 2026'!$G120)&amp;J120</f>
        <v>2020E</v>
      </c>
      <c r="L120" s="144" t="str">
        <f t="shared" si="6"/>
        <v>MINIRIDERS 6 AÑOS</v>
      </c>
      <c r="M120" s="139" t="s">
        <v>75</v>
      </c>
      <c r="N120" s="147">
        <v>261</v>
      </c>
      <c r="O120" s="145">
        <f>IFERROR(VLOOKUP('BASE DE DATOS 2026'!$I118,CATEGORIAS!$M$3:$O$13,2,FALSE),"")</f>
        <v>85000</v>
      </c>
      <c r="P120" s="139"/>
      <c r="Q120" s="146" t="s">
        <v>149</v>
      </c>
    </row>
    <row r="121" spans="1:17" ht="18.75" x14ac:dyDescent="0.25">
      <c r="A121" s="211">
        <f>SUBTOTAL(103,$B$3:B121)</f>
        <v>119</v>
      </c>
      <c r="B121" s="138">
        <v>262</v>
      </c>
      <c r="C121" s="139" t="s">
        <v>259</v>
      </c>
      <c r="D121" s="139" t="s">
        <v>618</v>
      </c>
      <c r="E121" s="140">
        <v>1232817218</v>
      </c>
      <c r="F121" s="141" t="s">
        <v>1480</v>
      </c>
      <c r="G121" s="141">
        <v>44431</v>
      </c>
      <c r="H121" s="142">
        <f ca="1">IF('BASE DE DATOS 2026'!$G121="","",YEAR(NOW())-YEAR(G121))</f>
        <v>5</v>
      </c>
      <c r="I121" s="139" t="s">
        <v>12</v>
      </c>
      <c r="J121" s="143" t="str">
        <f t="shared" si="4"/>
        <v>S</v>
      </c>
      <c r="K121" s="143" t="str">
        <f>YEAR('BASE DE DATOS 2026'!$G121)&amp;J121</f>
        <v>2021S</v>
      </c>
      <c r="L121" s="144" t="str">
        <f t="shared" si="6"/>
        <v>STRIDERS 5 AÑOS</v>
      </c>
      <c r="M121" s="139" t="s">
        <v>55</v>
      </c>
      <c r="N121" s="138">
        <v>262</v>
      </c>
      <c r="O121" s="145">
        <f>IFERROR(VLOOKUP('BASE DE DATOS 2026'!$I119,CATEGORIAS!$M$3:$O$13,2,FALSE),"")</f>
        <v>85000</v>
      </c>
      <c r="P121" s="139"/>
      <c r="Q121" s="146" t="s">
        <v>218</v>
      </c>
    </row>
    <row r="122" spans="1:17" ht="18.75" x14ac:dyDescent="0.25">
      <c r="A122" s="211">
        <f>SUBTOTAL(103,$B$3:B122)</f>
        <v>120</v>
      </c>
      <c r="B122" s="138">
        <v>267</v>
      </c>
      <c r="C122" s="139" t="s">
        <v>271</v>
      </c>
      <c r="D122" s="139" t="s">
        <v>1656</v>
      </c>
      <c r="E122" s="140">
        <v>1108653297</v>
      </c>
      <c r="F122" s="141" t="s">
        <v>1480</v>
      </c>
      <c r="G122" s="141">
        <v>44198</v>
      </c>
      <c r="H122" s="142">
        <f ca="1">IF('BASE DE DATOS 2026'!$G122="","",YEAR(NOW())-YEAR(G122))</f>
        <v>5</v>
      </c>
      <c r="I122" s="139" t="s">
        <v>12</v>
      </c>
      <c r="J122" s="143" t="str">
        <f t="shared" si="4"/>
        <v>S</v>
      </c>
      <c r="K122" s="143" t="str">
        <f>YEAR('BASE DE DATOS 2026'!$G122)&amp;J122</f>
        <v>2021S</v>
      </c>
      <c r="L122" s="144" t="str">
        <f t="shared" si="6"/>
        <v>STRIDERS 5 AÑOS</v>
      </c>
      <c r="M122" s="139" t="s">
        <v>51</v>
      </c>
      <c r="N122" s="138">
        <v>267</v>
      </c>
      <c r="O122" s="145">
        <f>IFERROR(VLOOKUP('BASE DE DATOS 2026'!$I120,CATEGORIAS!$M$3:$O$13,2,FALSE),"")</f>
        <v>85000</v>
      </c>
      <c r="P122" s="139"/>
      <c r="Q122" s="146" t="s">
        <v>149</v>
      </c>
    </row>
    <row r="123" spans="1:17" ht="18.75" x14ac:dyDescent="0.25">
      <c r="A123" s="211">
        <f>SUBTOTAL(103,$B$3:B123)</f>
        <v>121</v>
      </c>
      <c r="B123" s="138">
        <v>269</v>
      </c>
      <c r="C123" s="139" t="s">
        <v>1432</v>
      </c>
      <c r="D123" s="139" t="s">
        <v>1159</v>
      </c>
      <c r="E123" s="140">
        <v>1232813221</v>
      </c>
      <c r="F123" s="141" t="s">
        <v>1481</v>
      </c>
      <c r="G123" s="141">
        <v>44006</v>
      </c>
      <c r="H123" s="142">
        <f ca="1">IF('BASE DE DATOS 2026'!$G123="","",YEAR(NOW())-YEAR(G123))</f>
        <v>6</v>
      </c>
      <c r="I123" s="139" t="s">
        <v>100</v>
      </c>
      <c r="J123" s="143" t="str">
        <f t="shared" si="4"/>
        <v>E</v>
      </c>
      <c r="K123" s="143" t="str">
        <f>YEAR('BASE DE DATOS 2026'!$G123)&amp;J123</f>
        <v>2020E</v>
      </c>
      <c r="L123" s="144" t="str">
        <f t="shared" si="6"/>
        <v>MINIRIDERS 6 AÑOS</v>
      </c>
      <c r="M123" s="139" t="s">
        <v>41</v>
      </c>
      <c r="N123" s="138">
        <v>269</v>
      </c>
      <c r="O123" s="145">
        <f>IFERROR(VLOOKUP('BASE DE DATOS 2026'!$I121,CATEGORIAS!$M$3:$O$13,2,FALSE),"")</f>
        <v>85000</v>
      </c>
      <c r="P123" s="139"/>
      <c r="Q123" s="146" t="s">
        <v>149</v>
      </c>
    </row>
    <row r="124" spans="1:17" ht="18.75" x14ac:dyDescent="0.25">
      <c r="A124" s="211">
        <f>SUBTOTAL(103,$B$3:B124)</f>
        <v>122</v>
      </c>
      <c r="B124" s="147">
        <v>270</v>
      </c>
      <c r="C124" s="139" t="s">
        <v>1160</v>
      </c>
      <c r="D124" s="139" t="s">
        <v>1321</v>
      </c>
      <c r="E124" s="140">
        <v>1061829077</v>
      </c>
      <c r="F124" s="141" t="s">
        <v>1480</v>
      </c>
      <c r="G124" s="141">
        <v>44341</v>
      </c>
      <c r="H124" s="142">
        <f ca="1">IF('BASE DE DATOS 2026'!$G124="","",YEAR(NOW())-YEAR(G124))</f>
        <v>5</v>
      </c>
      <c r="I124" s="139" t="s">
        <v>12</v>
      </c>
      <c r="J124" s="143" t="str">
        <f t="shared" si="4"/>
        <v>S</v>
      </c>
      <c r="K124" s="143" t="str">
        <f>YEAR('BASE DE DATOS 2026'!$G124)&amp;J124</f>
        <v>2021S</v>
      </c>
      <c r="L124" s="144" t="str">
        <f t="shared" si="6"/>
        <v>STRIDERS 5 AÑOS</v>
      </c>
      <c r="M124" s="139" t="s">
        <v>1330</v>
      </c>
      <c r="N124" s="147">
        <v>270</v>
      </c>
      <c r="O124" s="145">
        <f>IFERROR(VLOOKUP('BASE DE DATOS 2026'!$I122,CATEGORIAS!$M$3:$O$13,2,FALSE),"")</f>
        <v>85000</v>
      </c>
      <c r="P124" s="139"/>
      <c r="Q124" s="146" t="s">
        <v>149</v>
      </c>
    </row>
    <row r="125" spans="1:17" ht="18.75" x14ac:dyDescent="0.25">
      <c r="A125" s="211">
        <f>SUBTOTAL(103,$B$3:B125)</f>
        <v>123</v>
      </c>
      <c r="B125" s="149">
        <v>272</v>
      </c>
      <c r="C125" s="150" t="s">
        <v>244</v>
      </c>
      <c r="D125" s="150" t="s">
        <v>624</v>
      </c>
      <c r="E125" s="151">
        <v>1107539919</v>
      </c>
      <c r="F125" s="152" t="s">
        <v>1480</v>
      </c>
      <c r="G125" s="152">
        <v>44589</v>
      </c>
      <c r="H125" s="142">
        <f ca="1">IF('BASE DE DATOS 2026'!$G125="","",YEAR(NOW())-YEAR(G125))</f>
        <v>4</v>
      </c>
      <c r="I125" s="150" t="s">
        <v>12</v>
      </c>
      <c r="J125" s="143" t="str">
        <f t="shared" si="4"/>
        <v>S</v>
      </c>
      <c r="K125" s="143" t="str">
        <f>YEAR('BASE DE DATOS 2026'!$G125)&amp;J125</f>
        <v>2022S</v>
      </c>
      <c r="L125" s="144" t="str">
        <f t="shared" si="6"/>
        <v>STRIDERS 4 AÑOS</v>
      </c>
      <c r="M125" s="150" t="s">
        <v>77</v>
      </c>
      <c r="N125" s="153">
        <v>272</v>
      </c>
      <c r="O125" s="154">
        <f>IFERROR(VLOOKUP('BASE DE DATOS 2026'!$I575,CATEGORIAS!$M$3:$O$13,2,FALSE),"")</f>
        <v>85000</v>
      </c>
      <c r="P125" s="150"/>
      <c r="Q125" s="146"/>
    </row>
    <row r="126" spans="1:17" ht="18.75" x14ac:dyDescent="0.25">
      <c r="A126" s="211">
        <f>SUBTOTAL(103,$B$3:B126)</f>
        <v>124</v>
      </c>
      <c r="B126" s="138">
        <v>275</v>
      </c>
      <c r="C126" s="139" t="s">
        <v>628</v>
      </c>
      <c r="D126" s="139" t="s">
        <v>629</v>
      </c>
      <c r="E126" s="140">
        <v>1232816333</v>
      </c>
      <c r="F126" s="141" t="s">
        <v>1481</v>
      </c>
      <c r="G126" s="141">
        <v>44349</v>
      </c>
      <c r="H126" s="142">
        <f ca="1">IF('BASE DE DATOS 2026'!$G126="","",YEAR(NOW())-YEAR(G126))</f>
        <v>5</v>
      </c>
      <c r="I126" s="139" t="s">
        <v>100</v>
      </c>
      <c r="J126" s="143" t="str">
        <f t="shared" si="4"/>
        <v>E</v>
      </c>
      <c r="K126" s="143" t="str">
        <f>YEAR('BASE DE DATOS 2026'!$G126)&amp;J126</f>
        <v>2021E</v>
      </c>
      <c r="L126" s="144" t="str">
        <f t="shared" si="6"/>
        <v>MINIRIDERS 4 Y 5 AÑOS</v>
      </c>
      <c r="M126" s="139" t="s">
        <v>45</v>
      </c>
      <c r="N126" s="138">
        <v>275</v>
      </c>
      <c r="O126" s="145">
        <f>IFERROR(VLOOKUP('BASE DE DATOS 2026'!$I123,CATEGORIAS!$M$3:$O$13,2,FALSE),"")</f>
        <v>85000</v>
      </c>
      <c r="P126" s="139"/>
      <c r="Q126" s="171" t="s">
        <v>149</v>
      </c>
    </row>
    <row r="127" spans="1:17" ht="18.75" x14ac:dyDescent="0.25">
      <c r="A127" s="211">
        <f>SUBTOTAL(103,$B$3:B127)</f>
        <v>125</v>
      </c>
      <c r="B127" s="159">
        <v>282</v>
      </c>
      <c r="C127" s="150" t="s">
        <v>639</v>
      </c>
      <c r="D127" s="150" t="s">
        <v>640</v>
      </c>
      <c r="E127" s="151">
        <v>1109572992</v>
      </c>
      <c r="F127" s="152" t="s">
        <v>1480</v>
      </c>
      <c r="G127" s="206">
        <v>44197</v>
      </c>
      <c r="H127" s="142">
        <f ca="1">IF('BASE DE DATOS 2026'!$G127="","",YEAR(NOW())-YEAR(G127))</f>
        <v>5</v>
      </c>
      <c r="I127" s="150" t="s">
        <v>12</v>
      </c>
      <c r="J127" s="160" t="str">
        <f t="shared" si="4"/>
        <v>S</v>
      </c>
      <c r="K127" s="143" t="str">
        <f>YEAR('BASE DE DATOS 2026'!$G127)&amp;J127</f>
        <v>2021S</v>
      </c>
      <c r="L127" s="161" t="str">
        <f t="shared" si="6"/>
        <v>STRIDERS 5 AÑOS</v>
      </c>
      <c r="M127" s="150" t="s">
        <v>55</v>
      </c>
      <c r="N127" s="153">
        <v>282</v>
      </c>
      <c r="O127" s="154">
        <f>IFERROR(VLOOKUP('BASE DE DATOS 2026'!$I124,CATEGORIAS!$M$3:$O$13,2,FALSE),"")</f>
        <v>85000</v>
      </c>
      <c r="P127" s="150"/>
      <c r="Q127" s="155" t="s">
        <v>149</v>
      </c>
    </row>
    <row r="128" spans="1:17" ht="18.75" x14ac:dyDescent="0.25">
      <c r="A128" s="211">
        <f>SUBTOTAL(103,$B$3:B128)</f>
        <v>126</v>
      </c>
      <c r="B128" s="147">
        <v>283</v>
      </c>
      <c r="C128" s="139" t="s">
        <v>291</v>
      </c>
      <c r="D128" s="139" t="s">
        <v>641</v>
      </c>
      <c r="E128" s="140">
        <v>1058939450</v>
      </c>
      <c r="F128" s="141" t="s">
        <v>1481</v>
      </c>
      <c r="G128" s="141">
        <v>43088</v>
      </c>
      <c r="H128" s="142">
        <f ca="1">IF('BASE DE DATOS 2026'!$G128="","",YEAR(NOW())-YEAR(G128))</f>
        <v>9</v>
      </c>
      <c r="I128" s="139" t="s">
        <v>100</v>
      </c>
      <c r="J128" s="143" t="str">
        <f t="shared" si="4"/>
        <v>E</v>
      </c>
      <c r="K128" s="143" t="str">
        <f>YEAR('BASE DE DATOS 2026'!$G128)&amp;J128</f>
        <v>2017E</v>
      </c>
      <c r="L128" s="144" t="str">
        <f t="shared" si="6"/>
        <v>MINIRIDERS 9 Y 10 AÑOS</v>
      </c>
      <c r="M128" s="139" t="s">
        <v>1330</v>
      </c>
      <c r="N128" s="147">
        <v>283</v>
      </c>
      <c r="O128" s="145">
        <f>IFERROR(VLOOKUP('BASE DE DATOS 2026'!$I125,CATEGORIAS!$M$3:$O$13,2,FALSE),"")</f>
        <v>85000</v>
      </c>
      <c r="P128" s="139"/>
      <c r="Q128" s="146" t="s">
        <v>149</v>
      </c>
    </row>
    <row r="129" spans="1:17" ht="18.75" x14ac:dyDescent="0.25">
      <c r="A129" s="211">
        <f>SUBTOTAL(103,$B$3:B129)</f>
        <v>127</v>
      </c>
      <c r="B129" s="138">
        <v>284</v>
      </c>
      <c r="C129" s="139" t="s">
        <v>642</v>
      </c>
      <c r="D129" s="139" t="s">
        <v>1203</v>
      </c>
      <c r="E129" s="140">
        <v>1109568694</v>
      </c>
      <c r="F129" s="141" t="s">
        <v>1480</v>
      </c>
      <c r="G129" s="141">
        <v>43753</v>
      </c>
      <c r="H129" s="142">
        <f ca="1">IF('BASE DE DATOS 2026'!$G129="","",YEAR(NOW())-YEAR(G129))</f>
        <v>7</v>
      </c>
      <c r="I129" s="139" t="s">
        <v>100</v>
      </c>
      <c r="J129" s="143" t="str">
        <f t="shared" si="4"/>
        <v>E</v>
      </c>
      <c r="K129" s="143" t="str">
        <f>YEAR('BASE DE DATOS 2026'!$G129)&amp;J129</f>
        <v>2019E</v>
      </c>
      <c r="L129" s="144" t="str">
        <f t="shared" si="6"/>
        <v>MINIRIDERS 7 Y 8 AÑOS</v>
      </c>
      <c r="M129" s="139" t="s">
        <v>45</v>
      </c>
      <c r="N129" s="138">
        <v>284</v>
      </c>
      <c r="O129" s="145">
        <f>IFERROR(VLOOKUP('BASE DE DATOS 2026'!$I126,CATEGORIAS!$M$3:$O$13,2,FALSE),"")</f>
        <v>85000</v>
      </c>
      <c r="P129" s="139"/>
      <c r="Q129" s="146" t="s">
        <v>149</v>
      </c>
    </row>
    <row r="130" spans="1:17" ht="18.75" x14ac:dyDescent="0.25">
      <c r="A130" s="211">
        <f>SUBTOTAL(103,$B$3:B130)</f>
        <v>128</v>
      </c>
      <c r="B130" s="147">
        <v>287</v>
      </c>
      <c r="C130" s="139" t="s">
        <v>429</v>
      </c>
      <c r="D130" s="139" t="s">
        <v>647</v>
      </c>
      <c r="E130" s="140">
        <v>1114015014</v>
      </c>
      <c r="F130" s="141" t="s">
        <v>1480</v>
      </c>
      <c r="G130" s="141">
        <v>44562</v>
      </c>
      <c r="H130" s="142">
        <f ca="1">IF('BASE DE DATOS 2026'!$G130="","",YEAR(NOW())-YEAR(G130))</f>
        <v>4</v>
      </c>
      <c r="I130" s="139" t="s">
        <v>12</v>
      </c>
      <c r="J130" s="143" t="str">
        <f t="shared" si="4"/>
        <v>S</v>
      </c>
      <c r="K130" s="143" t="str">
        <f>YEAR('BASE DE DATOS 2026'!$G130)&amp;J130</f>
        <v>2022S</v>
      </c>
      <c r="L130" s="144" t="str">
        <f t="shared" si="6"/>
        <v>STRIDERS 4 AÑOS</v>
      </c>
      <c r="M130" s="139" t="s">
        <v>82</v>
      </c>
      <c r="N130" s="147">
        <v>287</v>
      </c>
      <c r="O130" s="145">
        <f>IFERROR(VLOOKUP('BASE DE DATOS 2026'!$I127,CATEGORIAS!$M$3:$O$13,2,FALSE),"")</f>
        <v>85000</v>
      </c>
      <c r="P130" s="139"/>
      <c r="Q130" s="146" t="s">
        <v>149</v>
      </c>
    </row>
    <row r="131" spans="1:17" ht="18.75" x14ac:dyDescent="0.25">
      <c r="A131" s="211">
        <f>SUBTOTAL(103,$B$3:B131)</f>
        <v>129</v>
      </c>
      <c r="B131" s="138">
        <v>289</v>
      </c>
      <c r="C131" s="139" t="s">
        <v>648</v>
      </c>
      <c r="D131" s="139" t="s">
        <v>649</v>
      </c>
      <c r="E131" s="140">
        <v>1029607207</v>
      </c>
      <c r="F131" s="141" t="s">
        <v>1481</v>
      </c>
      <c r="G131" s="141">
        <v>44384</v>
      </c>
      <c r="H131" s="142">
        <f ca="1">IF('BASE DE DATOS 2026'!$G131="","",YEAR(NOW())-YEAR(G131))</f>
        <v>5</v>
      </c>
      <c r="I131" s="139" t="s">
        <v>12</v>
      </c>
      <c r="J131" s="143" t="str">
        <f t="shared" ref="J131:J194" si="7">VLOOKUP(I131,NH,2,0)</f>
        <v>S</v>
      </c>
      <c r="K131" s="143" t="str">
        <f>YEAR('BASE DE DATOS 2026'!$G131)&amp;J131</f>
        <v>2021S</v>
      </c>
      <c r="L131" s="144" t="str">
        <f t="shared" si="6"/>
        <v>STRIDERS 5 AÑOS</v>
      </c>
      <c r="M131" s="139" t="s">
        <v>82</v>
      </c>
      <c r="N131" s="138">
        <v>289</v>
      </c>
      <c r="O131" s="145">
        <f>IFERROR(VLOOKUP('BASE DE DATOS 2026'!$I128,CATEGORIAS!$M$3:$O$13,2,FALSE),"")</f>
        <v>85000</v>
      </c>
      <c r="P131" s="139"/>
      <c r="Q131" s="146" t="s">
        <v>149</v>
      </c>
    </row>
    <row r="132" spans="1:17" ht="18.75" x14ac:dyDescent="0.25">
      <c r="A132" s="211">
        <f>SUBTOTAL(103,$B$3:B132)</f>
        <v>130</v>
      </c>
      <c r="B132" s="147">
        <v>294</v>
      </c>
      <c r="C132" s="139" t="s">
        <v>610</v>
      </c>
      <c r="D132" s="139" t="s">
        <v>656</v>
      </c>
      <c r="E132" s="140">
        <v>1232820182</v>
      </c>
      <c r="F132" s="141" t="s">
        <v>1481</v>
      </c>
      <c r="G132" s="141">
        <v>44704</v>
      </c>
      <c r="H132" s="142">
        <f ca="1">IF('BASE DE DATOS 2026'!$G132="","",YEAR(NOW())-YEAR(G132))</f>
        <v>4</v>
      </c>
      <c r="I132" s="139" t="s">
        <v>12</v>
      </c>
      <c r="J132" s="143" t="str">
        <f t="shared" si="7"/>
        <v>S</v>
      </c>
      <c r="K132" s="143" t="str">
        <f>YEAR('BASE DE DATOS 2026'!$G132)&amp;J132</f>
        <v>2022S</v>
      </c>
      <c r="L132" s="144" t="str">
        <f t="shared" si="6"/>
        <v>STRIDERS 4 AÑOS</v>
      </c>
      <c r="M132" s="139" t="s">
        <v>112</v>
      </c>
      <c r="N132" s="147">
        <v>294</v>
      </c>
      <c r="O132" s="145">
        <f>IFERROR(VLOOKUP('BASE DE DATOS 2026'!$I129,CATEGORIAS!$M$3:$O$13,2,FALSE),"")</f>
        <v>85000</v>
      </c>
      <c r="P132" s="139"/>
      <c r="Q132" s="146" t="s">
        <v>149</v>
      </c>
    </row>
    <row r="133" spans="1:17" ht="18.75" x14ac:dyDescent="0.25">
      <c r="A133" s="211">
        <f>SUBTOTAL(103,$B$3:B133)</f>
        <v>131</v>
      </c>
      <c r="B133" s="138">
        <v>295</v>
      </c>
      <c r="C133" s="139" t="s">
        <v>301</v>
      </c>
      <c r="D133" s="139" t="s">
        <v>657</v>
      </c>
      <c r="E133" s="140">
        <v>1232822963</v>
      </c>
      <c r="F133" s="141" t="s">
        <v>1480</v>
      </c>
      <c r="G133" s="141">
        <v>44928</v>
      </c>
      <c r="H133" s="142">
        <f ca="1">IF('BASE DE DATOS 2026'!$G133="","",YEAR(NOW())-YEAR(G133))</f>
        <v>3</v>
      </c>
      <c r="I133" s="139" t="s">
        <v>12</v>
      </c>
      <c r="J133" s="143" t="str">
        <f t="shared" si="7"/>
        <v>S</v>
      </c>
      <c r="K133" s="143" t="str">
        <f>YEAR('BASE DE DATOS 2026'!$G133)&amp;J133</f>
        <v>2023S</v>
      </c>
      <c r="L133" s="144" t="str">
        <f t="shared" si="6"/>
        <v>STRIDERS 2 Y 3 AÑOS</v>
      </c>
      <c r="M133" s="139" t="s">
        <v>112</v>
      </c>
      <c r="N133" s="138">
        <v>295</v>
      </c>
      <c r="O133" s="145">
        <f>IFERROR(VLOOKUP('BASE DE DATOS 2026'!$I130,CATEGORIAS!$M$3:$O$13,2,FALSE),"")</f>
        <v>85000</v>
      </c>
      <c r="P133" s="139"/>
      <c r="Q133" s="146" t="s">
        <v>1646</v>
      </c>
    </row>
    <row r="134" spans="1:17" ht="18.75" x14ac:dyDescent="0.25">
      <c r="A134" s="211">
        <f>SUBTOTAL(103,$B$3:B134)</f>
        <v>132</v>
      </c>
      <c r="B134" s="138">
        <v>299</v>
      </c>
      <c r="C134" s="139" t="s">
        <v>1487</v>
      </c>
      <c r="D134" s="139" t="s">
        <v>662</v>
      </c>
      <c r="E134" s="140">
        <v>1144112268</v>
      </c>
      <c r="F134" s="141" t="s">
        <v>1480</v>
      </c>
      <c r="G134" s="141">
        <v>44519</v>
      </c>
      <c r="H134" s="142">
        <f ca="1">IF('BASE DE DATOS 2026'!$G134="","",YEAR(NOW())-YEAR(G134))</f>
        <v>5</v>
      </c>
      <c r="I134" s="139" t="s">
        <v>12</v>
      </c>
      <c r="J134" s="143" t="str">
        <f t="shared" si="7"/>
        <v>S</v>
      </c>
      <c r="K134" s="143" t="str">
        <f>YEAR('BASE DE DATOS 2026'!$G134)&amp;J134</f>
        <v>2021S</v>
      </c>
      <c r="L134" s="144" t="str">
        <f t="shared" si="6"/>
        <v>STRIDERS 5 AÑOS</v>
      </c>
      <c r="M134" s="139" t="s">
        <v>51</v>
      </c>
      <c r="N134" s="138">
        <v>299</v>
      </c>
      <c r="O134" s="145">
        <f>IFERROR(VLOOKUP('BASE DE DATOS 2026'!$I131,CATEGORIAS!$M$3:$O$13,2,FALSE),"")</f>
        <v>85000</v>
      </c>
      <c r="P134" s="139"/>
      <c r="Q134" s="146" t="s">
        <v>149</v>
      </c>
    </row>
    <row r="135" spans="1:17" ht="18.75" x14ac:dyDescent="0.25">
      <c r="A135" s="211">
        <f>SUBTOTAL(103,$B$3:B135)</f>
        <v>133</v>
      </c>
      <c r="B135" s="147">
        <v>304</v>
      </c>
      <c r="C135" s="139" t="s">
        <v>1278</v>
      </c>
      <c r="D135" s="139" t="s">
        <v>670</v>
      </c>
      <c r="E135" s="140">
        <v>1111693277</v>
      </c>
      <c r="F135" s="141" t="s">
        <v>1481</v>
      </c>
      <c r="G135" s="141">
        <v>42095</v>
      </c>
      <c r="H135" s="142">
        <f ca="1">IF('BASE DE DATOS 2026'!$G135="","",YEAR(NOW())-YEAR(G135))</f>
        <v>11</v>
      </c>
      <c r="I135" s="139" t="s">
        <v>14</v>
      </c>
      <c r="J135" s="143" t="str">
        <f t="shared" si="7"/>
        <v>D</v>
      </c>
      <c r="K135" s="143" t="str">
        <f>YEAR('BASE DE DATOS 2026'!$G135)&amp;J135</f>
        <v>2015D</v>
      </c>
      <c r="L135" s="144" t="str">
        <f t="shared" si="6"/>
        <v>DAMAS 11 Y 12 AÑOS</v>
      </c>
      <c r="M135" s="139" t="s">
        <v>46</v>
      </c>
      <c r="N135" s="147">
        <v>304</v>
      </c>
      <c r="O135" s="145">
        <f>IFERROR(VLOOKUP('BASE DE DATOS 2026'!$I132,CATEGORIAS!$M$3:$O$13,2,FALSE),"")</f>
        <v>85000</v>
      </c>
      <c r="P135" s="139"/>
      <c r="Q135" s="146" t="s">
        <v>149</v>
      </c>
    </row>
    <row r="136" spans="1:17" ht="18.75" x14ac:dyDescent="0.25">
      <c r="A136" s="211">
        <f>SUBTOTAL(103,$B$3:B136)</f>
        <v>134</v>
      </c>
      <c r="B136" s="138">
        <v>306</v>
      </c>
      <c r="C136" s="139" t="s">
        <v>673</v>
      </c>
      <c r="D136" s="139" t="s">
        <v>456</v>
      </c>
      <c r="E136" s="140">
        <v>1061539217</v>
      </c>
      <c r="F136" s="141" t="s">
        <v>1481</v>
      </c>
      <c r="G136" s="141">
        <v>41137</v>
      </c>
      <c r="H136" s="142">
        <f ca="1">IF('BASE DE DATOS 2026'!$G136="","",YEAR(NOW())-YEAR(G136))</f>
        <v>14</v>
      </c>
      <c r="I136" s="139" t="s">
        <v>14</v>
      </c>
      <c r="J136" s="143" t="str">
        <f t="shared" si="7"/>
        <v>D</v>
      </c>
      <c r="K136" s="143" t="str">
        <f>YEAR('BASE DE DATOS 2026'!$G136)&amp;J136</f>
        <v>2012D</v>
      </c>
      <c r="L136" s="144" t="str">
        <f t="shared" si="6"/>
        <v>DAMAS 13 Y 14 AÑOS</v>
      </c>
      <c r="M136" s="139" t="s">
        <v>80</v>
      </c>
      <c r="N136" s="138">
        <v>306</v>
      </c>
      <c r="O136" s="145">
        <f>IFERROR(VLOOKUP('BASE DE DATOS 2026'!$I133,CATEGORIAS!$M$3:$O$13,2,FALSE),"")</f>
        <v>85000</v>
      </c>
      <c r="P136" s="139"/>
      <c r="Q136" s="146" t="s">
        <v>149</v>
      </c>
    </row>
    <row r="137" spans="1:17" ht="18.75" x14ac:dyDescent="0.25">
      <c r="A137" s="211">
        <f>SUBTOTAL(103,$B$3:B137)</f>
        <v>135</v>
      </c>
      <c r="B137" s="147">
        <v>307</v>
      </c>
      <c r="C137" s="139" t="s">
        <v>666</v>
      </c>
      <c r="D137" s="139" t="s">
        <v>675</v>
      </c>
      <c r="E137" s="140">
        <v>1105381674</v>
      </c>
      <c r="F137" s="141" t="s">
        <v>1481</v>
      </c>
      <c r="G137" s="141">
        <v>40958</v>
      </c>
      <c r="H137" s="142">
        <f ca="1">IF('BASE DE DATOS 2026'!$G137="","",YEAR(NOW())-YEAR(G137))</f>
        <v>14</v>
      </c>
      <c r="I137" s="139" t="s">
        <v>14</v>
      </c>
      <c r="J137" s="143" t="str">
        <f t="shared" si="7"/>
        <v>D</v>
      </c>
      <c r="K137" s="143" t="str">
        <f>YEAR('BASE DE DATOS 2026'!$G137)&amp;J137</f>
        <v>2012D</v>
      </c>
      <c r="L137" s="144" t="str">
        <f t="shared" si="6"/>
        <v>DAMAS 13 Y 14 AÑOS</v>
      </c>
      <c r="M137" s="139" t="s">
        <v>167</v>
      </c>
      <c r="N137" s="147">
        <v>307</v>
      </c>
      <c r="O137" s="145">
        <f>IFERROR(VLOOKUP('BASE DE DATOS 2026'!$I134,CATEGORIAS!$M$3:$O$13,2,FALSE),"")</f>
        <v>85000</v>
      </c>
      <c r="P137" s="139"/>
      <c r="Q137" s="146" t="s">
        <v>149</v>
      </c>
    </row>
    <row r="138" spans="1:17" ht="18.75" x14ac:dyDescent="0.25">
      <c r="A138" s="211">
        <f>SUBTOTAL(103,$B$3:B138)</f>
        <v>136</v>
      </c>
      <c r="B138" s="138">
        <v>308</v>
      </c>
      <c r="C138" s="139" t="s">
        <v>1399</v>
      </c>
      <c r="D138" s="139" t="s">
        <v>677</v>
      </c>
      <c r="E138" s="140">
        <v>1108258426</v>
      </c>
      <c r="F138" s="141" t="s">
        <v>1481</v>
      </c>
      <c r="G138" s="141">
        <v>42525</v>
      </c>
      <c r="H138" s="142">
        <f ca="1">IF('BASE DE DATOS 2026'!$G138="","",YEAR(NOW())-YEAR(G138))</f>
        <v>10</v>
      </c>
      <c r="I138" s="139" t="s">
        <v>14</v>
      </c>
      <c r="J138" s="143" t="str">
        <f t="shared" si="7"/>
        <v>D</v>
      </c>
      <c r="K138" s="143" t="str">
        <f>YEAR('BASE DE DATOS 2026'!$G138)&amp;J138</f>
        <v>2016D</v>
      </c>
      <c r="L138" s="144" t="str">
        <f t="shared" si="6"/>
        <v>DAMAS 9 Y 10 AÑOS</v>
      </c>
      <c r="M138" s="139" t="s">
        <v>43</v>
      </c>
      <c r="N138" s="138">
        <v>308</v>
      </c>
      <c r="O138" s="145">
        <f>IFERROR(VLOOKUP('BASE DE DATOS 2026'!$I135,CATEGORIAS!$M$3:$O$13,2,FALSE),"")</f>
        <v>85000</v>
      </c>
      <c r="P138" s="139"/>
      <c r="Q138" s="146" t="s">
        <v>149</v>
      </c>
    </row>
    <row r="139" spans="1:17" ht="18.75" x14ac:dyDescent="0.25">
      <c r="A139" s="211">
        <f>SUBTOTAL(103,$B$3:B139)</f>
        <v>137</v>
      </c>
      <c r="B139" s="147">
        <v>309</v>
      </c>
      <c r="C139" s="139" t="s">
        <v>678</v>
      </c>
      <c r="D139" s="139" t="s">
        <v>1354</v>
      </c>
      <c r="E139" s="140">
        <v>1107867797</v>
      </c>
      <c r="F139" s="141" t="s">
        <v>1481</v>
      </c>
      <c r="G139" s="141">
        <v>41141</v>
      </c>
      <c r="H139" s="142">
        <f ca="1">IF('BASE DE DATOS 2026'!$G139="","",YEAR(NOW())-YEAR(G139))</f>
        <v>14</v>
      </c>
      <c r="I139" s="139" t="s">
        <v>14</v>
      </c>
      <c r="J139" s="143" t="str">
        <f t="shared" si="7"/>
        <v>D</v>
      </c>
      <c r="K139" s="143" t="str">
        <f>YEAR('BASE DE DATOS 2026'!$G139)&amp;J139</f>
        <v>2012D</v>
      </c>
      <c r="L139" s="144" t="str">
        <f t="shared" si="6"/>
        <v>DAMAS 13 Y 14 AÑOS</v>
      </c>
      <c r="M139" s="139" t="s">
        <v>167</v>
      </c>
      <c r="N139" s="147">
        <v>309</v>
      </c>
      <c r="O139" s="145">
        <f>IFERROR(VLOOKUP('BASE DE DATOS 2026'!$I136,CATEGORIAS!$M$3:$O$13,2,FALSE),"")</f>
        <v>85000</v>
      </c>
      <c r="P139" s="139"/>
      <c r="Q139" s="146" t="s">
        <v>149</v>
      </c>
    </row>
    <row r="140" spans="1:17" ht="18.75" x14ac:dyDescent="0.25">
      <c r="A140" s="211">
        <f>SUBTOTAL(103,$B$3:B140)</f>
        <v>138</v>
      </c>
      <c r="B140" s="138">
        <v>310</v>
      </c>
      <c r="C140" s="139" t="s">
        <v>1200</v>
      </c>
      <c r="D140" s="139" t="s">
        <v>1201</v>
      </c>
      <c r="E140" s="140">
        <v>1118374549</v>
      </c>
      <c r="F140" s="141" t="s">
        <v>1481</v>
      </c>
      <c r="G140" s="141">
        <v>41370</v>
      </c>
      <c r="H140" s="142">
        <f ca="1">IF('BASE DE DATOS 2026'!$G140="","",YEAR(NOW())-YEAR(G140))</f>
        <v>13</v>
      </c>
      <c r="I140" s="139" t="s">
        <v>14</v>
      </c>
      <c r="J140" s="143" t="str">
        <f t="shared" si="7"/>
        <v>D</v>
      </c>
      <c r="K140" s="143" t="str">
        <f>YEAR('BASE DE DATOS 2026'!$G140)&amp;J140</f>
        <v>2013D</v>
      </c>
      <c r="L140" s="144" t="str">
        <f t="shared" si="6"/>
        <v>DAMAS 13 Y 14 AÑOS</v>
      </c>
      <c r="M140" s="139" t="s">
        <v>45</v>
      </c>
      <c r="N140" s="138">
        <v>310</v>
      </c>
      <c r="O140" s="145">
        <f>IFERROR(VLOOKUP('BASE DE DATOS 2026'!$I137,CATEGORIAS!$M$3:$O$13,2,FALSE),"")</f>
        <v>85000</v>
      </c>
      <c r="P140" s="139"/>
      <c r="Q140" s="146" t="s">
        <v>149</v>
      </c>
    </row>
    <row r="141" spans="1:17" ht="18.75" x14ac:dyDescent="0.25">
      <c r="A141" s="211">
        <f>SUBTOTAL(103,$B$3:B141)</f>
        <v>139</v>
      </c>
      <c r="B141" s="147">
        <v>311</v>
      </c>
      <c r="C141" s="139" t="s">
        <v>479</v>
      </c>
      <c r="D141" s="139" t="s">
        <v>681</v>
      </c>
      <c r="E141" s="140">
        <v>1109558682</v>
      </c>
      <c r="F141" s="141" t="s">
        <v>1481</v>
      </c>
      <c r="G141" s="141">
        <v>42148</v>
      </c>
      <c r="H141" s="142">
        <f ca="1">IF('BASE DE DATOS 2026'!$G141="","",YEAR(NOW())-YEAR(G141))</f>
        <v>11</v>
      </c>
      <c r="I141" s="139" t="s">
        <v>14</v>
      </c>
      <c r="J141" s="143" t="str">
        <f t="shared" si="7"/>
        <v>D</v>
      </c>
      <c r="K141" s="143" t="str">
        <f>YEAR('BASE DE DATOS 2026'!$G141)&amp;J141</f>
        <v>2015D</v>
      </c>
      <c r="L141" s="144" t="str">
        <f t="shared" si="6"/>
        <v>DAMAS 11 Y 12 AÑOS</v>
      </c>
      <c r="M141" s="139" t="s">
        <v>43</v>
      </c>
      <c r="N141" s="147">
        <v>311</v>
      </c>
      <c r="O141" s="145">
        <f>IFERROR(VLOOKUP('BASE DE DATOS 2026'!$I138,CATEGORIAS!$M$3:$O$13,2,FALSE),"")</f>
        <v>85000</v>
      </c>
      <c r="P141" s="139"/>
      <c r="Q141" s="146" t="s">
        <v>149</v>
      </c>
    </row>
    <row r="142" spans="1:17" ht="18.75" x14ac:dyDescent="0.25">
      <c r="A142" s="211">
        <f>SUBTOTAL(103,$B$3:B142)</f>
        <v>140</v>
      </c>
      <c r="B142" s="138">
        <v>312</v>
      </c>
      <c r="C142" s="139" t="s">
        <v>527</v>
      </c>
      <c r="D142" s="139" t="s">
        <v>682</v>
      </c>
      <c r="E142" s="140">
        <v>1104826982</v>
      </c>
      <c r="F142" s="141" t="s">
        <v>1481</v>
      </c>
      <c r="G142" s="141">
        <v>40576</v>
      </c>
      <c r="H142" s="142">
        <f ca="1">IF('BASE DE DATOS 2026'!$G142="","",YEAR(NOW())-YEAR(G142))</f>
        <v>15</v>
      </c>
      <c r="I142" s="139" t="s">
        <v>9</v>
      </c>
      <c r="J142" s="143" t="str">
        <f t="shared" si="7"/>
        <v>OD</v>
      </c>
      <c r="K142" s="143" t="str">
        <f>YEAR('BASE DE DATOS 2026'!$G142)&amp;J142</f>
        <v>2011OD</v>
      </c>
      <c r="L142" s="144" t="str">
        <f t="shared" si="6"/>
        <v>OPEN DAMAS</v>
      </c>
      <c r="M142" s="139" t="s">
        <v>51</v>
      </c>
      <c r="N142" s="138">
        <v>312</v>
      </c>
      <c r="O142" s="145">
        <f>IFERROR(VLOOKUP('BASE DE DATOS 2026'!$I139,CATEGORIAS!$M$3:$O$13,2,FALSE),"")</f>
        <v>85000</v>
      </c>
      <c r="P142" s="139"/>
      <c r="Q142" s="146" t="s">
        <v>149</v>
      </c>
    </row>
    <row r="143" spans="1:17" ht="18.75" x14ac:dyDescent="0.25">
      <c r="A143" s="211">
        <f>SUBTOTAL(103,$B$3:B143)</f>
        <v>141</v>
      </c>
      <c r="B143" s="147">
        <v>313</v>
      </c>
      <c r="C143" s="139" t="s">
        <v>455</v>
      </c>
      <c r="D143" s="139" t="s">
        <v>683</v>
      </c>
      <c r="E143" s="140">
        <v>1114005793</v>
      </c>
      <c r="F143" s="141" t="s">
        <v>1481</v>
      </c>
      <c r="G143" s="141">
        <v>40909</v>
      </c>
      <c r="H143" s="142">
        <f ca="1">IF('BASE DE DATOS 2026'!$G143="","",YEAR(NOW())-YEAR(G143))</f>
        <v>14</v>
      </c>
      <c r="I143" s="139" t="s">
        <v>14</v>
      </c>
      <c r="J143" s="143" t="str">
        <f t="shared" si="7"/>
        <v>D</v>
      </c>
      <c r="K143" s="143" t="str">
        <f>YEAR('BASE DE DATOS 2026'!$G143)&amp;J143</f>
        <v>2012D</v>
      </c>
      <c r="L143" s="144" t="str">
        <f t="shared" si="6"/>
        <v>DAMAS 13 Y 14 AÑOS</v>
      </c>
      <c r="M143" s="139" t="s">
        <v>82</v>
      </c>
      <c r="N143" s="147">
        <v>313</v>
      </c>
      <c r="O143" s="145">
        <f>IFERROR(VLOOKUP('BASE DE DATOS 2026'!$I140,CATEGORIAS!$M$3:$O$13,2,FALSE),"")</f>
        <v>85000</v>
      </c>
      <c r="P143" s="139"/>
      <c r="Q143" s="146" t="s">
        <v>149</v>
      </c>
    </row>
    <row r="144" spans="1:17" ht="18.75" x14ac:dyDescent="0.25">
      <c r="A144" s="211">
        <f>SUBTOTAL(103,$B$3:B144)</f>
        <v>142</v>
      </c>
      <c r="B144" s="138">
        <v>314</v>
      </c>
      <c r="C144" s="139" t="s">
        <v>285</v>
      </c>
      <c r="D144" s="139" t="s">
        <v>684</v>
      </c>
      <c r="E144" s="140">
        <v>1114555456</v>
      </c>
      <c r="F144" s="141" t="s">
        <v>1481</v>
      </c>
      <c r="G144" s="141">
        <v>43161</v>
      </c>
      <c r="H144" s="142">
        <f ca="1">IF('BASE DE DATOS 2026'!$G144="","",YEAR(NOW())-YEAR(G144))</f>
        <v>8</v>
      </c>
      <c r="I144" s="139" t="s">
        <v>14</v>
      </c>
      <c r="J144" s="143" t="str">
        <f t="shared" si="7"/>
        <v>D</v>
      </c>
      <c r="K144" s="143" t="str">
        <f>YEAR('BASE DE DATOS 2026'!$G144)&amp;J144</f>
        <v>2018D</v>
      </c>
      <c r="L144" s="162" t="s">
        <v>164</v>
      </c>
      <c r="M144" s="139" t="s">
        <v>82</v>
      </c>
      <c r="N144" s="138">
        <v>314</v>
      </c>
      <c r="O144" s="145">
        <f>IFERROR(VLOOKUP('BASE DE DATOS 2026'!$I141,CATEGORIAS!$M$3:$O$13,2,FALSE),"")</f>
        <v>85000</v>
      </c>
      <c r="P144" s="139" t="s">
        <v>1460</v>
      </c>
      <c r="Q144" s="156" t="s">
        <v>212</v>
      </c>
    </row>
    <row r="145" spans="1:17" ht="18.75" x14ac:dyDescent="0.25">
      <c r="A145" s="211">
        <f>SUBTOTAL(103,$B$3:B145)</f>
        <v>143</v>
      </c>
      <c r="B145" s="147">
        <v>315</v>
      </c>
      <c r="C145" s="139" t="s">
        <v>685</v>
      </c>
      <c r="D145" s="139" t="s">
        <v>686</v>
      </c>
      <c r="E145" s="140">
        <v>1114557104</v>
      </c>
      <c r="F145" s="141" t="s">
        <v>1481</v>
      </c>
      <c r="G145" s="141">
        <v>43396</v>
      </c>
      <c r="H145" s="142">
        <f ca="1">IF('BASE DE DATOS 2026'!$G145="","",YEAR(NOW())-YEAR(G145))</f>
        <v>8</v>
      </c>
      <c r="I145" s="139" t="s">
        <v>14</v>
      </c>
      <c r="J145" s="143" t="str">
        <f t="shared" si="7"/>
        <v>D</v>
      </c>
      <c r="K145" s="143" t="str">
        <f>YEAR('BASE DE DATOS 2026'!$G145)&amp;J145</f>
        <v>2018D</v>
      </c>
      <c r="L145" s="144" t="str">
        <f t="shared" ref="L145:L151" si="8">IFERROR(VLOOKUP(K145,CATEGORIAS,2,0),"")</f>
        <v>DAMAS 7 Y 8 AÑOS</v>
      </c>
      <c r="M145" s="139" t="s">
        <v>82</v>
      </c>
      <c r="N145" s="147">
        <v>315</v>
      </c>
      <c r="O145" s="145">
        <f>IFERROR(VLOOKUP('BASE DE DATOS 2026'!$I142,CATEGORIAS!$M$3:$O$13,2,FALSE),"")</f>
        <v>85000</v>
      </c>
      <c r="P145" s="139"/>
      <c r="Q145" s="146" t="s">
        <v>149</v>
      </c>
    </row>
    <row r="146" spans="1:17" ht="18.75" x14ac:dyDescent="0.25">
      <c r="A146" s="211">
        <f>SUBTOTAL(103,$B$3:B146)</f>
        <v>144</v>
      </c>
      <c r="B146" s="138">
        <v>317</v>
      </c>
      <c r="C146" s="139" t="s">
        <v>689</v>
      </c>
      <c r="D146" s="139" t="s">
        <v>690</v>
      </c>
      <c r="E146" s="140">
        <v>1110377773</v>
      </c>
      <c r="F146" s="141" t="s">
        <v>1481</v>
      </c>
      <c r="G146" s="141">
        <v>42891</v>
      </c>
      <c r="H146" s="142">
        <f ca="1">IF('BASE DE DATOS 2026'!$G146="","",YEAR(NOW())-YEAR(G146))</f>
        <v>9</v>
      </c>
      <c r="I146" s="139" t="s">
        <v>14</v>
      </c>
      <c r="J146" s="143" t="str">
        <f t="shared" si="7"/>
        <v>D</v>
      </c>
      <c r="K146" s="143" t="str">
        <f>YEAR('BASE DE DATOS 2026'!$G146)&amp;J146</f>
        <v>2017D</v>
      </c>
      <c r="L146" s="144" t="str">
        <f t="shared" si="8"/>
        <v>DAMAS 9 Y 10 AÑOS</v>
      </c>
      <c r="M146" s="139" t="s">
        <v>45</v>
      </c>
      <c r="N146" s="138">
        <v>317</v>
      </c>
      <c r="O146" s="145">
        <f>IFERROR(VLOOKUP('BASE DE DATOS 2026'!$I143,CATEGORIAS!$M$3:$O$13,2,FALSE),"")</f>
        <v>85000</v>
      </c>
      <c r="P146" s="139"/>
      <c r="Q146" s="146" t="s">
        <v>149</v>
      </c>
    </row>
    <row r="147" spans="1:17" ht="18.75" x14ac:dyDescent="0.25">
      <c r="A147" s="211">
        <f>SUBTOTAL(103,$B$3:B147)</f>
        <v>145</v>
      </c>
      <c r="B147" s="147">
        <v>321</v>
      </c>
      <c r="C147" s="139" t="s">
        <v>697</v>
      </c>
      <c r="D147" s="139" t="s">
        <v>403</v>
      </c>
      <c r="E147" s="140">
        <v>1029625608</v>
      </c>
      <c r="F147" s="141" t="s">
        <v>1481</v>
      </c>
      <c r="G147" s="141">
        <v>43083</v>
      </c>
      <c r="H147" s="142">
        <f ca="1">IF('BASE DE DATOS 2026'!$G147="","",YEAR(NOW())-YEAR(G147))</f>
        <v>9</v>
      </c>
      <c r="I147" s="139" t="s">
        <v>14</v>
      </c>
      <c r="J147" s="143" t="str">
        <f t="shared" si="7"/>
        <v>D</v>
      </c>
      <c r="K147" s="143" t="str">
        <f>YEAR('BASE DE DATOS 2026'!$G147)&amp;J147</f>
        <v>2017D</v>
      </c>
      <c r="L147" s="144" t="str">
        <f t="shared" si="8"/>
        <v>DAMAS 9 Y 10 AÑOS</v>
      </c>
      <c r="M147" s="139" t="s">
        <v>52</v>
      </c>
      <c r="N147" s="147">
        <v>321</v>
      </c>
      <c r="O147" s="145">
        <f>IFERROR(VLOOKUP('BASE DE DATOS 2026'!$I144,CATEGORIAS!$M$3:$O$13,2,FALSE),"")</f>
        <v>85000</v>
      </c>
      <c r="P147" s="139"/>
      <c r="Q147" s="146" t="s">
        <v>149</v>
      </c>
    </row>
    <row r="148" spans="1:17" ht="18.75" x14ac:dyDescent="0.25">
      <c r="A148" s="211">
        <f>SUBTOTAL(103,$B$3:B148)</f>
        <v>146</v>
      </c>
      <c r="B148" s="138">
        <v>322</v>
      </c>
      <c r="C148" s="139" t="s">
        <v>455</v>
      </c>
      <c r="D148" s="139" t="s">
        <v>698</v>
      </c>
      <c r="E148" s="140">
        <v>1149937786</v>
      </c>
      <c r="F148" s="141" t="s">
        <v>1481</v>
      </c>
      <c r="G148" s="141">
        <v>41150</v>
      </c>
      <c r="H148" s="142">
        <f ca="1">IF('BASE DE DATOS 2026'!$G148="","",YEAR(NOW())-YEAR(G148))</f>
        <v>14</v>
      </c>
      <c r="I148" s="139" t="s">
        <v>14</v>
      </c>
      <c r="J148" s="143" t="str">
        <f t="shared" si="7"/>
        <v>D</v>
      </c>
      <c r="K148" s="143" t="str">
        <f>YEAR('BASE DE DATOS 2026'!$G148)&amp;J148</f>
        <v>2012D</v>
      </c>
      <c r="L148" s="144" t="str">
        <f t="shared" si="8"/>
        <v>DAMAS 13 Y 14 AÑOS</v>
      </c>
      <c r="M148" s="139" t="s">
        <v>139</v>
      </c>
      <c r="N148" s="138">
        <v>322</v>
      </c>
      <c r="O148" s="145">
        <f>IFERROR(VLOOKUP('BASE DE DATOS 2026'!$I145,CATEGORIAS!$M$3:$O$13,2,FALSE),"")</f>
        <v>85000</v>
      </c>
      <c r="P148" s="139"/>
      <c r="Q148" s="146" t="s">
        <v>212</v>
      </c>
    </row>
    <row r="149" spans="1:17" ht="18.75" x14ac:dyDescent="0.25">
      <c r="A149" s="211">
        <f>SUBTOTAL(103,$B$3:B149)</f>
        <v>147</v>
      </c>
      <c r="B149" s="147">
        <v>324</v>
      </c>
      <c r="C149" s="139" t="s">
        <v>701</v>
      </c>
      <c r="D149" s="139" t="s">
        <v>702</v>
      </c>
      <c r="E149" s="140">
        <v>1232799920</v>
      </c>
      <c r="F149" s="141" t="s">
        <v>1481</v>
      </c>
      <c r="G149" s="141">
        <v>42787</v>
      </c>
      <c r="H149" s="142">
        <f ca="1">IF('BASE DE DATOS 2026'!$G149="","",YEAR(NOW())-YEAR(G149))</f>
        <v>9</v>
      </c>
      <c r="I149" s="139" t="s">
        <v>14</v>
      </c>
      <c r="J149" s="143" t="str">
        <f t="shared" si="7"/>
        <v>D</v>
      </c>
      <c r="K149" s="143" t="str">
        <f>YEAR('BASE DE DATOS 2026'!$G149)&amp;J149</f>
        <v>2017D</v>
      </c>
      <c r="L149" s="144" t="str">
        <f t="shared" si="8"/>
        <v>DAMAS 9 Y 10 AÑOS</v>
      </c>
      <c r="M149" s="139" t="s">
        <v>51</v>
      </c>
      <c r="N149" s="147">
        <v>324</v>
      </c>
      <c r="O149" s="145">
        <f>IFERROR(VLOOKUP('BASE DE DATOS 2026'!$I146,CATEGORIAS!$M$3:$O$13,2,FALSE),"")</f>
        <v>85000</v>
      </c>
      <c r="P149" s="139"/>
      <c r="Q149" s="146" t="s">
        <v>149</v>
      </c>
    </row>
    <row r="150" spans="1:17" ht="18.75" x14ac:dyDescent="0.25">
      <c r="A150" s="211">
        <f>SUBTOTAL(103,$B$3:B150)</f>
        <v>148</v>
      </c>
      <c r="B150" s="138">
        <v>325</v>
      </c>
      <c r="C150" s="139" t="s">
        <v>285</v>
      </c>
      <c r="D150" s="139" t="s">
        <v>703</v>
      </c>
      <c r="E150" s="140">
        <v>1029625369</v>
      </c>
      <c r="F150" s="141" t="s">
        <v>1481</v>
      </c>
      <c r="G150" s="141">
        <v>43010</v>
      </c>
      <c r="H150" s="142">
        <f ca="1">IF('BASE DE DATOS 2026'!$G150="","",YEAR(NOW())-YEAR(G150))</f>
        <v>9</v>
      </c>
      <c r="I150" s="139" t="s">
        <v>14</v>
      </c>
      <c r="J150" s="143" t="str">
        <f t="shared" si="7"/>
        <v>D</v>
      </c>
      <c r="K150" s="143" t="str">
        <f>YEAR('BASE DE DATOS 2026'!$G150)&amp;J150</f>
        <v>2017D</v>
      </c>
      <c r="L150" s="144" t="str">
        <f t="shared" si="8"/>
        <v>DAMAS 9 Y 10 AÑOS</v>
      </c>
      <c r="M150" s="139" t="s">
        <v>1330</v>
      </c>
      <c r="N150" s="138">
        <v>325</v>
      </c>
      <c r="O150" s="145">
        <f>IFERROR(VLOOKUP('BASE DE DATOS 2026'!$I147,CATEGORIAS!$M$3:$O$13,2,FALSE),"")</f>
        <v>85000</v>
      </c>
      <c r="P150" s="139"/>
      <c r="Q150" s="156" t="s">
        <v>1549</v>
      </c>
    </row>
    <row r="151" spans="1:17" ht="18.75" x14ac:dyDescent="0.25">
      <c r="A151" s="211">
        <f>SUBTOTAL(103,$B$3:B151)</f>
        <v>149</v>
      </c>
      <c r="B151" s="147">
        <v>326</v>
      </c>
      <c r="C151" s="139" t="s">
        <v>729</v>
      </c>
      <c r="D151" s="139" t="s">
        <v>704</v>
      </c>
      <c r="E151" s="140">
        <v>1112409081</v>
      </c>
      <c r="F151" s="141" t="s">
        <v>1480</v>
      </c>
      <c r="G151" s="141">
        <v>42864</v>
      </c>
      <c r="H151" s="142">
        <f ca="1">IF('BASE DE DATOS 2026'!$G151="","",YEAR(NOW())-YEAR(G151))</f>
        <v>9</v>
      </c>
      <c r="I151" s="139" t="s">
        <v>15</v>
      </c>
      <c r="J151" s="143" t="str">
        <f t="shared" si="7"/>
        <v>EX</v>
      </c>
      <c r="K151" s="143" t="str">
        <f>YEAR('BASE DE DATOS 2026'!$G151)&amp;J151</f>
        <v>2017EX</v>
      </c>
      <c r="L151" s="144" t="str">
        <f t="shared" si="8"/>
        <v>EXPERTOS 9 Y 10 AÑOS</v>
      </c>
      <c r="M151" s="139" t="s">
        <v>85</v>
      </c>
      <c r="N151" s="147">
        <v>326</v>
      </c>
      <c r="O151" s="145">
        <f>IFERROR(VLOOKUP('BASE DE DATOS 2026'!$I148,CATEGORIAS!$M$3:$O$13,2,FALSE),"")</f>
        <v>85000</v>
      </c>
      <c r="P151" s="139"/>
      <c r="Q151" s="146" t="s">
        <v>1504</v>
      </c>
    </row>
    <row r="152" spans="1:17" ht="18.75" x14ac:dyDescent="0.25">
      <c r="A152" s="211">
        <f>SUBTOTAL(103,$B$3:B152)</f>
        <v>150</v>
      </c>
      <c r="B152" s="138">
        <v>327</v>
      </c>
      <c r="C152" s="139" t="s">
        <v>705</v>
      </c>
      <c r="D152" s="139" t="s">
        <v>706</v>
      </c>
      <c r="E152" s="140">
        <v>1112406877</v>
      </c>
      <c r="F152" s="141" t="s">
        <v>1481</v>
      </c>
      <c r="G152" s="141">
        <v>41710</v>
      </c>
      <c r="H152" s="142">
        <f ca="1">IF('BASE DE DATOS 2026'!$G152="","",YEAR(NOW())-YEAR(G152))</f>
        <v>12</v>
      </c>
      <c r="I152" s="139" t="s">
        <v>14</v>
      </c>
      <c r="J152" s="143" t="str">
        <f t="shared" si="7"/>
        <v>D</v>
      </c>
      <c r="K152" s="143" t="str">
        <f>YEAR('BASE DE DATOS 2026'!$G152)&amp;J152</f>
        <v>2014D</v>
      </c>
      <c r="L152" s="158" t="s">
        <v>162</v>
      </c>
      <c r="M152" s="139" t="s">
        <v>85</v>
      </c>
      <c r="N152" s="138">
        <v>327</v>
      </c>
      <c r="O152" s="145">
        <f>IFERROR(VLOOKUP('BASE DE DATOS 2026'!$I149,CATEGORIAS!$M$3:$O$13,2,FALSE),"")</f>
        <v>85000</v>
      </c>
      <c r="P152" s="139" t="s">
        <v>1460</v>
      </c>
      <c r="Q152" s="171" t="s">
        <v>149</v>
      </c>
    </row>
    <row r="153" spans="1:17" ht="18.75" x14ac:dyDescent="0.25">
      <c r="A153" s="211">
        <f>SUBTOTAL(103,$B$3:B153)</f>
        <v>151</v>
      </c>
      <c r="B153" s="147">
        <v>328</v>
      </c>
      <c r="C153" s="139" t="s">
        <v>689</v>
      </c>
      <c r="D153" s="139" t="s">
        <v>707</v>
      </c>
      <c r="E153" s="140">
        <v>1094974240</v>
      </c>
      <c r="F153" s="141" t="s">
        <v>1481</v>
      </c>
      <c r="G153" s="141">
        <v>42853</v>
      </c>
      <c r="H153" s="142">
        <f ca="1">IF('BASE DE DATOS 2026'!$G153="","",YEAR(NOW())-YEAR(G153))</f>
        <v>9</v>
      </c>
      <c r="I153" s="139" t="s">
        <v>14</v>
      </c>
      <c r="J153" s="143" t="str">
        <f t="shared" si="7"/>
        <v>D</v>
      </c>
      <c r="K153" s="143" t="str">
        <f>YEAR('BASE DE DATOS 2026'!$G153)&amp;J153</f>
        <v>2017D</v>
      </c>
      <c r="L153" s="144" t="str">
        <f t="shared" ref="L153:L184" si="9">IFERROR(VLOOKUP(K153,CATEGORIAS,2,0),"")</f>
        <v>DAMAS 9 Y 10 AÑOS</v>
      </c>
      <c r="M153" s="139" t="s">
        <v>1227</v>
      </c>
      <c r="N153" s="147">
        <v>328</v>
      </c>
      <c r="O153" s="145">
        <f>IFERROR(VLOOKUP('BASE DE DATOS 2026'!$I150,CATEGORIAS!$M$3:$O$13,2,FALSE),"")</f>
        <v>85000</v>
      </c>
      <c r="P153" s="139"/>
      <c r="Q153" s="171" t="s">
        <v>149</v>
      </c>
    </row>
    <row r="154" spans="1:17" ht="18.75" x14ac:dyDescent="0.25">
      <c r="A154" s="211">
        <f>SUBTOTAL(103,$B$3:B154)</f>
        <v>152</v>
      </c>
      <c r="B154" s="138">
        <v>329</v>
      </c>
      <c r="C154" s="139" t="s">
        <v>1404</v>
      </c>
      <c r="D154" s="139" t="s">
        <v>1400</v>
      </c>
      <c r="E154" s="140">
        <v>1110302869</v>
      </c>
      <c r="F154" s="141" t="s">
        <v>1481</v>
      </c>
      <c r="G154" s="141">
        <v>42273</v>
      </c>
      <c r="H154" s="142">
        <f ca="1">IF('BASE DE DATOS 2026'!$G154="","",YEAR(NOW())-YEAR(G154))</f>
        <v>11</v>
      </c>
      <c r="I154" s="139" t="s">
        <v>14</v>
      </c>
      <c r="J154" s="143" t="str">
        <f t="shared" si="7"/>
        <v>D</v>
      </c>
      <c r="K154" s="143" t="str">
        <f>YEAR('BASE DE DATOS 2026'!$G154)&amp;J154</f>
        <v>2015D</v>
      </c>
      <c r="L154" s="144" t="str">
        <f t="shared" si="9"/>
        <v>DAMAS 11 Y 12 AÑOS</v>
      </c>
      <c r="M154" s="139" t="s">
        <v>43</v>
      </c>
      <c r="N154" s="138">
        <v>329</v>
      </c>
      <c r="O154" s="145">
        <f>IFERROR(VLOOKUP('BASE DE DATOS 2026'!$I151,CATEGORIAS!$M$3:$O$13,2,FALSE),"")</f>
        <v>85000</v>
      </c>
      <c r="P154" s="139"/>
      <c r="Q154" s="171" t="s">
        <v>149</v>
      </c>
    </row>
    <row r="155" spans="1:17" ht="18.75" x14ac:dyDescent="0.25">
      <c r="A155" s="211">
        <f>SUBTOTAL(103,$B$3:B155)</f>
        <v>153</v>
      </c>
      <c r="B155" s="138">
        <v>331</v>
      </c>
      <c r="C155" s="139" t="s">
        <v>710</v>
      </c>
      <c r="D155" s="139" t="s">
        <v>711</v>
      </c>
      <c r="E155" s="140">
        <v>1114551521</v>
      </c>
      <c r="F155" s="141" t="s">
        <v>1480</v>
      </c>
      <c r="G155" s="141">
        <v>42281</v>
      </c>
      <c r="H155" s="142">
        <f ca="1">IF('BASE DE DATOS 2026'!$G155="","",YEAR(NOW())-YEAR(G155))</f>
        <v>11</v>
      </c>
      <c r="I155" s="139" t="s">
        <v>15</v>
      </c>
      <c r="J155" s="143" t="str">
        <f t="shared" si="7"/>
        <v>EX</v>
      </c>
      <c r="K155" s="143" t="str">
        <f>YEAR('BASE DE DATOS 2026'!$G155)&amp;J155</f>
        <v>2015EX</v>
      </c>
      <c r="L155" s="144" t="str">
        <f t="shared" si="9"/>
        <v>EXPERTOS 11 Y 12 AÑOS</v>
      </c>
      <c r="M155" s="139" t="s">
        <v>45</v>
      </c>
      <c r="N155" s="138">
        <v>331</v>
      </c>
      <c r="O155" s="145">
        <f>IFERROR(VLOOKUP('BASE DE DATOS 2026'!$I152,CATEGORIAS!$M$3:$O$13,2,FALSE),"")</f>
        <v>85000</v>
      </c>
      <c r="P155" s="139"/>
      <c r="Q155" s="171" t="s">
        <v>149</v>
      </c>
    </row>
    <row r="156" spans="1:17" ht="18.75" x14ac:dyDescent="0.25">
      <c r="A156" s="211">
        <f>SUBTOTAL(103,$B$3:B156)</f>
        <v>154</v>
      </c>
      <c r="B156" s="147">
        <v>333</v>
      </c>
      <c r="C156" s="139" t="s">
        <v>308</v>
      </c>
      <c r="D156" s="139" t="s">
        <v>714</v>
      </c>
      <c r="E156" s="140">
        <v>1085953057</v>
      </c>
      <c r="F156" s="141" t="s">
        <v>1480</v>
      </c>
      <c r="G156" s="141">
        <v>36425</v>
      </c>
      <c r="H156" s="142">
        <f ca="1">IF('BASE DE DATOS 2026'!$G156="","",YEAR(NOW())-YEAR(G156))</f>
        <v>27</v>
      </c>
      <c r="I156" s="139" t="s">
        <v>10</v>
      </c>
      <c r="J156" s="143" t="str">
        <f t="shared" si="7"/>
        <v>OV</v>
      </c>
      <c r="K156" s="143" t="str">
        <f>YEAR('BASE DE DATOS 2026'!$G156)&amp;J156</f>
        <v>1999OV</v>
      </c>
      <c r="L156" s="144" t="str">
        <f t="shared" si="9"/>
        <v>OPEN VARONES</v>
      </c>
      <c r="M156" s="139" t="s">
        <v>41</v>
      </c>
      <c r="N156" s="147">
        <v>333</v>
      </c>
      <c r="O156" s="145">
        <f>IFERROR(VLOOKUP('BASE DE DATOS 2026'!$I153,CATEGORIAS!$M$3:$O$13,2,FALSE),"")</f>
        <v>85000</v>
      </c>
      <c r="P156" s="139"/>
      <c r="Q156" s="171" t="s">
        <v>149</v>
      </c>
    </row>
    <row r="157" spans="1:17" ht="18.75" x14ac:dyDescent="0.25">
      <c r="A157" s="211">
        <f>SUBTOTAL(103,$B$3:B157)</f>
        <v>155</v>
      </c>
      <c r="B157" s="138">
        <v>334</v>
      </c>
      <c r="C157" s="139" t="s">
        <v>715</v>
      </c>
      <c r="D157" s="139" t="s">
        <v>1184</v>
      </c>
      <c r="E157" s="140">
        <v>1114009518</v>
      </c>
      <c r="F157" s="141" t="s">
        <v>1480</v>
      </c>
      <c r="G157" s="141">
        <v>42478</v>
      </c>
      <c r="H157" s="142">
        <f ca="1">IF('BASE DE DATOS 2026'!$G157="","",YEAR(NOW())-YEAR(G157))</f>
        <v>10</v>
      </c>
      <c r="I157" s="139" t="s">
        <v>15</v>
      </c>
      <c r="J157" s="143" t="str">
        <f t="shared" si="7"/>
        <v>EX</v>
      </c>
      <c r="K157" s="143" t="str">
        <f>YEAR('BASE DE DATOS 2026'!$G157)&amp;J157</f>
        <v>2016EX</v>
      </c>
      <c r="L157" s="144" t="str">
        <f t="shared" si="9"/>
        <v>EXPERTOS 9 Y 10 AÑOS</v>
      </c>
      <c r="M157" s="139" t="s">
        <v>44</v>
      </c>
      <c r="N157" s="138">
        <v>334</v>
      </c>
      <c r="O157" s="145">
        <f>IFERROR(VLOOKUP('BASE DE DATOS 2026'!$I154,CATEGORIAS!$M$3:$O$13,2,FALSE),"")</f>
        <v>85000</v>
      </c>
      <c r="P157" s="139"/>
      <c r="Q157" s="171" t="s">
        <v>149</v>
      </c>
    </row>
    <row r="158" spans="1:17" ht="18.75" x14ac:dyDescent="0.25">
      <c r="A158" s="211">
        <f>SUBTOTAL(103,$B$3:B158)</f>
        <v>156</v>
      </c>
      <c r="B158" s="147">
        <v>335</v>
      </c>
      <c r="C158" s="139" t="s">
        <v>717</v>
      </c>
      <c r="D158" s="139" t="s">
        <v>718</v>
      </c>
      <c r="E158" s="140">
        <v>1104831250</v>
      </c>
      <c r="F158" s="141" t="s">
        <v>1480</v>
      </c>
      <c r="G158" s="141">
        <v>41169</v>
      </c>
      <c r="H158" s="142">
        <f ca="1">IF('BASE DE DATOS 2026'!$G158="","",YEAR(NOW())-YEAR(G158))</f>
        <v>14</v>
      </c>
      <c r="I158" s="139" t="s">
        <v>15</v>
      </c>
      <c r="J158" s="143" t="str">
        <f t="shared" si="7"/>
        <v>EX</v>
      </c>
      <c r="K158" s="143" t="str">
        <f>YEAR('BASE DE DATOS 2026'!$G158)&amp;J158</f>
        <v>2012EX</v>
      </c>
      <c r="L158" s="144" t="str">
        <f t="shared" si="9"/>
        <v>EXPERTOS 13 Y 14 AÑOS</v>
      </c>
      <c r="M158" s="139" t="s">
        <v>46</v>
      </c>
      <c r="N158" s="147">
        <v>335</v>
      </c>
      <c r="O158" s="145">
        <f>IFERROR(VLOOKUP('BASE DE DATOS 2026'!$I155,CATEGORIAS!$M$3:$O$13,2,FALSE),"")</f>
        <v>85000</v>
      </c>
      <c r="P158" s="139"/>
      <c r="Q158" s="171" t="s">
        <v>149</v>
      </c>
    </row>
    <row r="159" spans="1:17" ht="18.75" x14ac:dyDescent="0.25">
      <c r="A159" s="211">
        <f>SUBTOTAL(103,$B$3:B159)</f>
        <v>157</v>
      </c>
      <c r="B159" s="138">
        <v>336</v>
      </c>
      <c r="C159" s="139" t="s">
        <v>319</v>
      </c>
      <c r="D159" s="139" t="s">
        <v>719</v>
      </c>
      <c r="E159" s="140">
        <v>1150692477</v>
      </c>
      <c r="F159" s="141" t="s">
        <v>1480</v>
      </c>
      <c r="G159" s="141">
        <v>41902</v>
      </c>
      <c r="H159" s="142">
        <f ca="1">IF('BASE DE DATOS 2026'!$G159="","",YEAR(NOW())-YEAR(G159))</f>
        <v>12</v>
      </c>
      <c r="I159" s="139" t="s">
        <v>15</v>
      </c>
      <c r="J159" s="143" t="str">
        <f t="shared" si="7"/>
        <v>EX</v>
      </c>
      <c r="K159" s="143" t="str">
        <f>YEAR('BASE DE DATOS 2026'!$G159)&amp;J159</f>
        <v>2014EX</v>
      </c>
      <c r="L159" s="144" t="str">
        <f t="shared" si="9"/>
        <v>EXPERTOS 11 Y 12 AÑOS</v>
      </c>
      <c r="M159" s="139" t="s">
        <v>46</v>
      </c>
      <c r="N159" s="138">
        <v>336</v>
      </c>
      <c r="O159" s="145">
        <f>IFERROR(VLOOKUP('BASE DE DATOS 2026'!$I156,CATEGORIAS!$M$3:$O$13,2,FALSE),"")</f>
        <v>85000</v>
      </c>
      <c r="P159" s="139"/>
      <c r="Q159" s="171" t="s">
        <v>149</v>
      </c>
    </row>
    <row r="160" spans="1:17" ht="18.75" x14ac:dyDescent="0.25">
      <c r="A160" s="211">
        <f>SUBTOTAL(103,$B$3:B160)</f>
        <v>158</v>
      </c>
      <c r="B160" s="147">
        <v>337</v>
      </c>
      <c r="C160" s="139" t="s">
        <v>386</v>
      </c>
      <c r="D160" s="139" t="s">
        <v>720</v>
      </c>
      <c r="E160" s="140">
        <v>1126602194</v>
      </c>
      <c r="F160" s="141" t="s">
        <v>1480</v>
      </c>
      <c r="G160" s="141">
        <v>40660</v>
      </c>
      <c r="H160" s="142">
        <f ca="1">IF('BASE DE DATOS 2026'!$G160="","",YEAR(NOW())-YEAR(G160))</f>
        <v>15</v>
      </c>
      <c r="I160" s="139" t="s">
        <v>15</v>
      </c>
      <c r="J160" s="143" t="str">
        <f t="shared" si="7"/>
        <v>EX</v>
      </c>
      <c r="K160" s="143" t="str">
        <f>YEAR('BASE DE DATOS 2026'!$G160)&amp;J160</f>
        <v>2011EX</v>
      </c>
      <c r="L160" s="144" t="str">
        <f t="shared" si="9"/>
        <v>EXPERTOS 15 Y 16 AÑOS</v>
      </c>
      <c r="M160" s="139" t="s">
        <v>46</v>
      </c>
      <c r="N160" s="147">
        <v>337</v>
      </c>
      <c r="O160" s="145">
        <f>IFERROR(VLOOKUP('BASE DE DATOS 2026'!$I157,CATEGORIAS!$M$3:$O$13,2,FALSE),"")</f>
        <v>85000</v>
      </c>
      <c r="P160" s="139"/>
      <c r="Q160" s="171" t="s">
        <v>149</v>
      </c>
    </row>
    <row r="161" spans="1:17" ht="18.75" x14ac:dyDescent="0.25">
      <c r="A161" s="211">
        <f>SUBTOTAL(103,$B$3:B161)</f>
        <v>159</v>
      </c>
      <c r="B161" s="138">
        <v>338</v>
      </c>
      <c r="C161" s="139" t="s">
        <v>721</v>
      </c>
      <c r="D161" s="139" t="s">
        <v>1317</v>
      </c>
      <c r="E161" s="140">
        <v>1006948529</v>
      </c>
      <c r="F161" s="141" t="s">
        <v>1480</v>
      </c>
      <c r="G161" s="141">
        <v>37882</v>
      </c>
      <c r="H161" s="142">
        <f ca="1">IF('BASE DE DATOS 2026'!$G161="","",YEAR(NOW())-YEAR(G161))</f>
        <v>23</v>
      </c>
      <c r="I161" s="139" t="s">
        <v>15</v>
      </c>
      <c r="J161" s="143" t="str">
        <f t="shared" si="7"/>
        <v>EX</v>
      </c>
      <c r="K161" s="143" t="str">
        <f>YEAR('BASE DE DATOS 2026'!$G161)&amp;J161</f>
        <v>2003EX</v>
      </c>
      <c r="L161" s="144" t="str">
        <f t="shared" si="9"/>
        <v>EXPERTOS 17 AÑOS Y MAS</v>
      </c>
      <c r="M161" s="139" t="s">
        <v>46</v>
      </c>
      <c r="N161" s="138">
        <v>338</v>
      </c>
      <c r="O161" s="145">
        <f>IFERROR(VLOOKUP('BASE DE DATOS 2026'!$I158,CATEGORIAS!$M$3:$O$13,2,FALSE),"")</f>
        <v>85000</v>
      </c>
      <c r="P161" s="139"/>
      <c r="Q161" s="171" t="s">
        <v>149</v>
      </c>
    </row>
    <row r="162" spans="1:17" ht="18.75" x14ac:dyDescent="0.25">
      <c r="A162" s="211">
        <f>SUBTOTAL(103,$B$3:B162)</f>
        <v>160</v>
      </c>
      <c r="B162" s="147">
        <v>339</v>
      </c>
      <c r="C162" s="139" t="s">
        <v>259</v>
      </c>
      <c r="D162" s="139" t="s">
        <v>723</v>
      </c>
      <c r="E162" s="140">
        <v>1150690973</v>
      </c>
      <c r="F162" s="141" t="s">
        <v>1480</v>
      </c>
      <c r="G162" s="141">
        <v>41054</v>
      </c>
      <c r="H162" s="142">
        <f ca="1">IF('BASE DE DATOS 2026'!$G162="","",YEAR(NOW())-YEAR(G162))</f>
        <v>14</v>
      </c>
      <c r="I162" s="139" t="s">
        <v>15</v>
      </c>
      <c r="J162" s="143" t="str">
        <f t="shared" si="7"/>
        <v>EX</v>
      </c>
      <c r="K162" s="143" t="str">
        <f>YEAR('BASE DE DATOS 2026'!$G162)&amp;J162</f>
        <v>2012EX</v>
      </c>
      <c r="L162" s="144" t="str">
        <f t="shared" si="9"/>
        <v>EXPERTOS 13 Y 14 AÑOS</v>
      </c>
      <c r="M162" s="139" t="s">
        <v>46</v>
      </c>
      <c r="N162" s="147">
        <v>339</v>
      </c>
      <c r="O162" s="145">
        <f>IFERROR(VLOOKUP('BASE DE DATOS 2026'!$I159,CATEGORIAS!$M$3:$O$13,2,FALSE),"")</f>
        <v>85000</v>
      </c>
      <c r="P162" s="139"/>
      <c r="Q162" s="171" t="s">
        <v>149</v>
      </c>
    </row>
    <row r="163" spans="1:17" ht="18.75" x14ac:dyDescent="0.25">
      <c r="A163" s="211">
        <f>SUBTOTAL(103,$B$3:B163)</f>
        <v>161</v>
      </c>
      <c r="B163" s="138">
        <v>340</v>
      </c>
      <c r="C163" s="139" t="s">
        <v>724</v>
      </c>
      <c r="D163" s="139" t="s">
        <v>725</v>
      </c>
      <c r="E163" s="140">
        <v>1110043212</v>
      </c>
      <c r="F163" s="141" t="s">
        <v>1480</v>
      </c>
      <c r="G163" s="141">
        <v>39288</v>
      </c>
      <c r="H163" s="142">
        <f ca="1">IF('BASE DE DATOS 2026'!$G163="","",YEAR(NOW())-YEAR(G163))</f>
        <v>19</v>
      </c>
      <c r="I163" s="139" t="s">
        <v>15</v>
      </c>
      <c r="J163" s="143" t="str">
        <f t="shared" si="7"/>
        <v>EX</v>
      </c>
      <c r="K163" s="143" t="str">
        <f>YEAR('BASE DE DATOS 2026'!$G163)&amp;J163</f>
        <v>2007EX</v>
      </c>
      <c r="L163" s="144" t="str">
        <f t="shared" si="9"/>
        <v>EXPERTOS 17 AÑOS Y MAS</v>
      </c>
      <c r="M163" s="139" t="s">
        <v>41</v>
      </c>
      <c r="N163" s="138">
        <v>340</v>
      </c>
      <c r="O163" s="145">
        <f>IFERROR(VLOOKUP('BASE DE DATOS 2026'!$I160,CATEGORIAS!$M$3:$O$13,2,FALSE),"")</f>
        <v>85000</v>
      </c>
      <c r="P163" s="139"/>
      <c r="Q163" s="171" t="s">
        <v>149</v>
      </c>
    </row>
    <row r="164" spans="1:17" ht="18.75" x14ac:dyDescent="0.25">
      <c r="A164" s="211">
        <f>SUBTOTAL(103,$B$3:B164)</f>
        <v>162</v>
      </c>
      <c r="B164" s="147">
        <v>341</v>
      </c>
      <c r="C164" s="139" t="s">
        <v>308</v>
      </c>
      <c r="D164" s="139" t="s">
        <v>726</v>
      </c>
      <c r="E164" s="140">
        <v>1108337189</v>
      </c>
      <c r="F164" s="141" t="s">
        <v>1480</v>
      </c>
      <c r="G164" s="141">
        <v>40308</v>
      </c>
      <c r="H164" s="142">
        <f ca="1">IF('BASE DE DATOS 2026'!$G164="","",YEAR(NOW())-YEAR(G164))</f>
        <v>16</v>
      </c>
      <c r="I164" s="139" t="s">
        <v>15</v>
      </c>
      <c r="J164" s="143" t="str">
        <f t="shared" si="7"/>
        <v>EX</v>
      </c>
      <c r="K164" s="143" t="str">
        <f>YEAR('BASE DE DATOS 2026'!$G164)&amp;J164</f>
        <v>2010EX</v>
      </c>
      <c r="L164" s="144" t="str">
        <f t="shared" si="9"/>
        <v>EXPERTOS 15 Y 16 AÑOS</v>
      </c>
      <c r="M164" s="139" t="s">
        <v>46</v>
      </c>
      <c r="N164" s="147">
        <v>341</v>
      </c>
      <c r="O164" s="145">
        <f>IFERROR(VLOOKUP('BASE DE DATOS 2026'!$I161,CATEGORIAS!$M$3:$O$13,2,FALSE),"")</f>
        <v>85000</v>
      </c>
      <c r="P164" s="139"/>
      <c r="Q164" s="171" t="s">
        <v>149</v>
      </c>
    </row>
    <row r="165" spans="1:17" ht="18.75" x14ac:dyDescent="0.25">
      <c r="A165" s="211">
        <f>SUBTOTAL(103,$B$3:B165)</f>
        <v>163</v>
      </c>
      <c r="B165" s="138">
        <v>342</v>
      </c>
      <c r="C165" s="139" t="s">
        <v>321</v>
      </c>
      <c r="D165" s="139" t="s">
        <v>727</v>
      </c>
      <c r="E165" s="140">
        <v>1111682688</v>
      </c>
      <c r="F165" s="141" t="s">
        <v>1480</v>
      </c>
      <c r="G165" s="141">
        <v>40579</v>
      </c>
      <c r="H165" s="142">
        <f ca="1">IF('BASE DE DATOS 2026'!$G165="","",YEAR(NOW())-YEAR(G165))</f>
        <v>15</v>
      </c>
      <c r="I165" s="139" t="s">
        <v>1173</v>
      </c>
      <c r="J165" s="143" t="str">
        <f t="shared" si="7"/>
        <v>SR</v>
      </c>
      <c r="K165" s="143" t="str">
        <f>YEAR('BASE DE DATOS 2026'!$G165)&amp;J165</f>
        <v>2011SR</v>
      </c>
      <c r="L165" s="144" t="str">
        <f t="shared" si="9"/>
        <v>SUPER RACING</v>
      </c>
      <c r="M165" s="139" t="s">
        <v>46</v>
      </c>
      <c r="N165" s="138">
        <v>342</v>
      </c>
      <c r="O165" s="145">
        <f>IFERROR(VLOOKUP('BASE DE DATOS 2026'!$I162,CATEGORIAS!$M$3:$O$13,2,FALSE),"")</f>
        <v>85000</v>
      </c>
      <c r="P165" s="139"/>
      <c r="Q165" s="171" t="s">
        <v>149</v>
      </c>
    </row>
    <row r="166" spans="1:17" ht="18.75" x14ac:dyDescent="0.25">
      <c r="A166" s="211">
        <f>SUBTOTAL(103,$B$3:B166)</f>
        <v>164</v>
      </c>
      <c r="B166" s="147">
        <v>343</v>
      </c>
      <c r="C166" s="139" t="s">
        <v>724</v>
      </c>
      <c r="D166" s="139" t="s">
        <v>728</v>
      </c>
      <c r="E166" s="140">
        <v>1109553838</v>
      </c>
      <c r="F166" s="141" t="s">
        <v>1480</v>
      </c>
      <c r="G166" s="141">
        <v>41257</v>
      </c>
      <c r="H166" s="142">
        <f ca="1">IF('BASE DE DATOS 2026'!$G166="","",YEAR(NOW())-YEAR(G166))</f>
        <v>14</v>
      </c>
      <c r="I166" s="139" t="s">
        <v>15</v>
      </c>
      <c r="J166" s="143" t="str">
        <f t="shared" si="7"/>
        <v>EX</v>
      </c>
      <c r="K166" s="143" t="str">
        <f>YEAR('BASE DE DATOS 2026'!$G166)&amp;J166</f>
        <v>2012EX</v>
      </c>
      <c r="L166" s="144" t="str">
        <f t="shared" si="9"/>
        <v>EXPERTOS 13 Y 14 AÑOS</v>
      </c>
      <c r="M166" s="139" t="s">
        <v>46</v>
      </c>
      <c r="N166" s="147">
        <v>343</v>
      </c>
      <c r="O166" s="145">
        <f>IFERROR(VLOOKUP('BASE DE DATOS 2026'!$I163,CATEGORIAS!$M$3:$O$13,2,FALSE),"")</f>
        <v>85000</v>
      </c>
      <c r="P166" s="139"/>
      <c r="Q166" s="171" t="s">
        <v>149</v>
      </c>
    </row>
    <row r="167" spans="1:17" ht="18.75" x14ac:dyDescent="0.25">
      <c r="A167" s="211">
        <f>SUBTOTAL(103,$B$3:B167)</f>
        <v>165</v>
      </c>
      <c r="B167" s="138">
        <v>344</v>
      </c>
      <c r="C167" s="139" t="s">
        <v>729</v>
      </c>
      <c r="D167" s="139" t="s">
        <v>730</v>
      </c>
      <c r="E167" s="140" t="s">
        <v>731</v>
      </c>
      <c r="F167" s="141" t="s">
        <v>1480</v>
      </c>
      <c r="G167" s="141">
        <v>41571</v>
      </c>
      <c r="H167" s="142">
        <f ca="1">IF('BASE DE DATOS 2026'!$G167="","",YEAR(NOW())-YEAR(G167))</f>
        <v>13</v>
      </c>
      <c r="I167" s="139" t="s">
        <v>15</v>
      </c>
      <c r="J167" s="143" t="str">
        <f t="shared" si="7"/>
        <v>EX</v>
      </c>
      <c r="K167" s="143" t="str">
        <f>YEAR('BASE DE DATOS 2026'!$G167)&amp;J167</f>
        <v>2013EX</v>
      </c>
      <c r="L167" s="144" t="str">
        <f t="shared" si="9"/>
        <v>EXPERTOS 13 Y 14 AÑOS</v>
      </c>
      <c r="M167" s="139" t="s">
        <v>46</v>
      </c>
      <c r="N167" s="138">
        <v>344</v>
      </c>
      <c r="O167" s="145">
        <f>IFERROR(VLOOKUP('BASE DE DATOS 2026'!$I164,CATEGORIAS!$M$3:$O$13,2,FALSE),"")</f>
        <v>85000</v>
      </c>
      <c r="P167" s="139"/>
      <c r="Q167" s="171" t="s">
        <v>149</v>
      </c>
    </row>
    <row r="168" spans="1:17" ht="18.75" x14ac:dyDescent="0.25">
      <c r="A168" s="211">
        <f>SUBTOTAL(103,$B$3:B168)</f>
        <v>166</v>
      </c>
      <c r="B168" s="147">
        <v>345</v>
      </c>
      <c r="C168" s="139" t="s">
        <v>732</v>
      </c>
      <c r="D168" s="139" t="s">
        <v>733</v>
      </c>
      <c r="E168" s="140">
        <v>1105379997</v>
      </c>
      <c r="F168" s="141" t="s">
        <v>1480</v>
      </c>
      <c r="G168" s="141">
        <v>40669</v>
      </c>
      <c r="H168" s="142">
        <f ca="1">IF('BASE DE DATOS 2026'!$G168="","",YEAR(NOW())-YEAR(G168))</f>
        <v>15</v>
      </c>
      <c r="I168" s="139" t="s">
        <v>15</v>
      </c>
      <c r="J168" s="143" t="str">
        <f t="shared" si="7"/>
        <v>EX</v>
      </c>
      <c r="K168" s="143" t="str">
        <f>YEAR('BASE DE DATOS 2026'!$G168)&amp;J168</f>
        <v>2011EX</v>
      </c>
      <c r="L168" s="144" t="str">
        <f t="shared" si="9"/>
        <v>EXPERTOS 15 Y 16 AÑOS</v>
      </c>
      <c r="M168" s="139" t="s">
        <v>46</v>
      </c>
      <c r="N168" s="147">
        <v>345</v>
      </c>
      <c r="O168" s="145">
        <f>IFERROR(VLOOKUP('BASE DE DATOS 2026'!$I165,CATEGORIAS!$M$3:$O$13,2,FALSE),"")</f>
        <v>85000</v>
      </c>
      <c r="P168" s="139"/>
      <c r="Q168" s="171" t="s">
        <v>149</v>
      </c>
    </row>
    <row r="169" spans="1:17" ht="18.75" x14ac:dyDescent="0.25">
      <c r="A169" s="211">
        <f>SUBTOTAL(103,$B$3:B169)</f>
        <v>167</v>
      </c>
      <c r="B169" s="138">
        <v>346</v>
      </c>
      <c r="C169" s="139" t="s">
        <v>436</v>
      </c>
      <c r="D169" s="139" t="s">
        <v>668</v>
      </c>
      <c r="E169" s="140">
        <v>1104834807</v>
      </c>
      <c r="F169" s="141" t="s">
        <v>1480</v>
      </c>
      <c r="G169" s="141">
        <v>41791</v>
      </c>
      <c r="H169" s="142">
        <f ca="1">IF('BASE DE DATOS 2026'!$G169="","",YEAR(NOW())-YEAR(G169))</f>
        <v>12</v>
      </c>
      <c r="I169" s="139" t="s">
        <v>15</v>
      </c>
      <c r="J169" s="143" t="str">
        <f t="shared" si="7"/>
        <v>EX</v>
      </c>
      <c r="K169" s="143" t="str">
        <f>YEAR('BASE DE DATOS 2026'!$G169)&amp;J169</f>
        <v>2014EX</v>
      </c>
      <c r="L169" s="144" t="str">
        <f t="shared" si="9"/>
        <v>EXPERTOS 11 Y 12 AÑOS</v>
      </c>
      <c r="M169" s="139" t="s">
        <v>46</v>
      </c>
      <c r="N169" s="138">
        <v>346</v>
      </c>
      <c r="O169" s="145">
        <f>IFERROR(VLOOKUP('BASE DE DATOS 2026'!$I166,CATEGORIAS!$M$3:$O$13,2,FALSE),"")</f>
        <v>85000</v>
      </c>
      <c r="P169" s="139"/>
      <c r="Q169" s="171" t="s">
        <v>149</v>
      </c>
    </row>
    <row r="170" spans="1:17" ht="18.75" x14ac:dyDescent="0.25">
      <c r="A170" s="211">
        <f>SUBTOTAL(103,$B$3:B170)</f>
        <v>168</v>
      </c>
      <c r="B170" s="147">
        <v>347</v>
      </c>
      <c r="C170" s="139" t="s">
        <v>892</v>
      </c>
      <c r="D170" s="139" t="s">
        <v>735</v>
      </c>
      <c r="E170" s="140">
        <v>1109557468</v>
      </c>
      <c r="F170" s="141" t="s">
        <v>1480</v>
      </c>
      <c r="G170" s="141">
        <v>41949</v>
      </c>
      <c r="H170" s="142">
        <f ca="1">IF('BASE DE DATOS 2026'!$G170="","",YEAR(NOW())-YEAR(G170))</f>
        <v>12</v>
      </c>
      <c r="I170" s="139" t="s">
        <v>15</v>
      </c>
      <c r="J170" s="143" t="str">
        <f t="shared" si="7"/>
        <v>EX</v>
      </c>
      <c r="K170" s="143" t="str">
        <f>YEAR('BASE DE DATOS 2026'!$G170)&amp;J170</f>
        <v>2014EX</v>
      </c>
      <c r="L170" s="144" t="str">
        <f t="shared" si="9"/>
        <v>EXPERTOS 11 Y 12 AÑOS</v>
      </c>
      <c r="M170" s="139" t="s">
        <v>46</v>
      </c>
      <c r="N170" s="147">
        <v>347</v>
      </c>
      <c r="O170" s="145">
        <f>IFERROR(VLOOKUP('BASE DE DATOS 2026'!$I167,CATEGORIAS!$M$3:$O$13,2,FALSE),"")</f>
        <v>85000</v>
      </c>
      <c r="P170" s="139"/>
      <c r="Q170" s="171" t="s">
        <v>149</v>
      </c>
    </row>
    <row r="171" spans="1:17" ht="18.75" x14ac:dyDescent="0.25">
      <c r="A171" s="211">
        <f>SUBTOTAL(103,$B$3:B171)</f>
        <v>169</v>
      </c>
      <c r="B171" s="138">
        <v>349</v>
      </c>
      <c r="C171" s="139" t="s">
        <v>319</v>
      </c>
      <c r="D171" s="139" t="s">
        <v>737</v>
      </c>
      <c r="E171" s="140">
        <v>1109558315</v>
      </c>
      <c r="F171" s="141" t="s">
        <v>1480</v>
      </c>
      <c r="G171" s="141">
        <v>42112</v>
      </c>
      <c r="H171" s="142">
        <f ca="1">IF('BASE DE DATOS 2026'!$G171="","",YEAR(NOW())-YEAR(G171))</f>
        <v>11</v>
      </c>
      <c r="I171" s="139" t="s">
        <v>15</v>
      </c>
      <c r="J171" s="143" t="str">
        <f t="shared" si="7"/>
        <v>EX</v>
      </c>
      <c r="K171" s="143" t="str">
        <f>YEAR('BASE DE DATOS 2026'!$G171)&amp;J171</f>
        <v>2015EX</v>
      </c>
      <c r="L171" s="144" t="str">
        <f t="shared" si="9"/>
        <v>EXPERTOS 11 Y 12 AÑOS</v>
      </c>
      <c r="M171" s="139" t="s">
        <v>46</v>
      </c>
      <c r="N171" s="138">
        <v>349</v>
      </c>
      <c r="O171" s="145">
        <f>IFERROR(VLOOKUP('BASE DE DATOS 2026'!$I168,CATEGORIAS!$M$3:$O$13,2,FALSE),"")</f>
        <v>85000</v>
      </c>
      <c r="P171" s="139"/>
      <c r="Q171" s="171" t="s">
        <v>149</v>
      </c>
    </row>
    <row r="172" spans="1:17" ht="18.75" x14ac:dyDescent="0.25">
      <c r="A172" s="211">
        <f>SUBTOTAL(103,$B$3:B172)</f>
        <v>170</v>
      </c>
      <c r="B172" s="147">
        <v>351</v>
      </c>
      <c r="C172" s="139" t="s">
        <v>559</v>
      </c>
      <c r="D172" s="139" t="s">
        <v>740</v>
      </c>
      <c r="E172" s="140">
        <v>1059246569</v>
      </c>
      <c r="F172" s="141" t="s">
        <v>1480</v>
      </c>
      <c r="G172" s="141">
        <v>41616</v>
      </c>
      <c r="H172" s="142">
        <f ca="1">IF('BASE DE DATOS 2026'!$G172="","",YEAR(NOW())-YEAR(G172))</f>
        <v>13</v>
      </c>
      <c r="I172" s="139" t="s">
        <v>15</v>
      </c>
      <c r="J172" s="143" t="str">
        <f t="shared" si="7"/>
        <v>EX</v>
      </c>
      <c r="K172" s="143" t="str">
        <f>YEAR('BASE DE DATOS 2026'!$G172)&amp;J172</f>
        <v>2013EX</v>
      </c>
      <c r="L172" s="144" t="str">
        <f t="shared" si="9"/>
        <v>EXPERTOS 13 Y 14 AÑOS</v>
      </c>
      <c r="M172" s="139" t="s">
        <v>139</v>
      </c>
      <c r="N172" s="147">
        <v>351</v>
      </c>
      <c r="O172" s="145">
        <f>IFERROR(VLOOKUP('BASE DE DATOS 2026'!$I169,CATEGORIAS!$M$3:$O$13,2,FALSE),"")</f>
        <v>85000</v>
      </c>
      <c r="P172" s="139"/>
      <c r="Q172" s="171" t="s">
        <v>149</v>
      </c>
    </row>
    <row r="173" spans="1:17" ht="18.75" x14ac:dyDescent="0.25">
      <c r="A173" s="211">
        <f>SUBTOTAL(103,$B$3:B173)</f>
        <v>171</v>
      </c>
      <c r="B173" s="138">
        <v>352</v>
      </c>
      <c r="C173" s="139" t="s">
        <v>1353</v>
      </c>
      <c r="D173" s="139" t="s">
        <v>740</v>
      </c>
      <c r="E173" s="140">
        <v>1018475973</v>
      </c>
      <c r="F173" s="141" t="s">
        <v>1480</v>
      </c>
      <c r="G173" s="141">
        <v>40603</v>
      </c>
      <c r="H173" s="142">
        <f ca="1">IF('BASE DE DATOS 2026'!$G173="","",YEAR(NOW())-YEAR(G173))</f>
        <v>15</v>
      </c>
      <c r="I173" s="139" t="s">
        <v>1173</v>
      </c>
      <c r="J173" s="143" t="str">
        <f t="shared" si="7"/>
        <v>SR</v>
      </c>
      <c r="K173" s="143" t="str">
        <f>YEAR('BASE DE DATOS 2026'!$G173)&amp;J173</f>
        <v>2011SR</v>
      </c>
      <c r="L173" s="144" t="str">
        <f t="shared" si="9"/>
        <v>SUPER RACING</v>
      </c>
      <c r="M173" s="139" t="s">
        <v>139</v>
      </c>
      <c r="N173" s="138">
        <v>352</v>
      </c>
      <c r="O173" s="145">
        <f>IFERROR(VLOOKUP('BASE DE DATOS 2026'!$I170,CATEGORIAS!$M$3:$O$13,2,FALSE),"")</f>
        <v>85000</v>
      </c>
      <c r="P173" s="139"/>
      <c r="Q173" s="171" t="s">
        <v>149</v>
      </c>
    </row>
    <row r="174" spans="1:17" ht="18.75" x14ac:dyDescent="0.25">
      <c r="A174" s="211">
        <f>SUBTOTAL(103,$B$3:B174)</f>
        <v>172</v>
      </c>
      <c r="B174" s="147">
        <v>356</v>
      </c>
      <c r="C174" s="139" t="s">
        <v>749</v>
      </c>
      <c r="D174" s="139" t="s">
        <v>750</v>
      </c>
      <c r="E174" s="140">
        <v>1105365545</v>
      </c>
      <c r="F174" s="141" t="s">
        <v>1480</v>
      </c>
      <c r="G174" s="141">
        <v>38628</v>
      </c>
      <c r="H174" s="142">
        <f ca="1">IF('BASE DE DATOS 2026'!$G174="","",YEAR(NOW())-YEAR(G174))</f>
        <v>21</v>
      </c>
      <c r="I174" s="139" t="s">
        <v>15</v>
      </c>
      <c r="J174" s="143" t="str">
        <f t="shared" si="7"/>
        <v>EX</v>
      </c>
      <c r="K174" s="143" t="str">
        <f>YEAR('BASE DE DATOS 2026'!$G174)&amp;J174</f>
        <v>2005EX</v>
      </c>
      <c r="L174" s="144" t="str">
        <f t="shared" si="9"/>
        <v>EXPERTOS 17 AÑOS Y MAS</v>
      </c>
      <c r="M174" s="139" t="s">
        <v>41</v>
      </c>
      <c r="N174" s="147">
        <v>356</v>
      </c>
      <c r="O174" s="145">
        <f>IFERROR(VLOOKUP('BASE DE DATOS 2026'!$I171,CATEGORIAS!$M$3:$O$13,2,FALSE),"")</f>
        <v>85000</v>
      </c>
      <c r="P174" s="139"/>
      <c r="Q174" s="171" t="s">
        <v>149</v>
      </c>
    </row>
    <row r="175" spans="1:17" ht="18.75" x14ac:dyDescent="0.25">
      <c r="A175" s="211">
        <f>SUBTOTAL(103,$B$3:B175)</f>
        <v>173</v>
      </c>
      <c r="B175" s="138">
        <v>357</v>
      </c>
      <c r="C175" s="139" t="s">
        <v>826</v>
      </c>
      <c r="D175" s="139" t="s">
        <v>1415</v>
      </c>
      <c r="E175" s="140">
        <v>1112045205</v>
      </c>
      <c r="F175" s="141" t="s">
        <v>1480</v>
      </c>
      <c r="G175" s="141">
        <v>39242</v>
      </c>
      <c r="H175" s="142">
        <f ca="1">IF('BASE DE DATOS 2026'!$G175="","",YEAR(NOW())-YEAR(G175))</f>
        <v>19</v>
      </c>
      <c r="I175" s="139" t="s">
        <v>15</v>
      </c>
      <c r="J175" s="143" t="str">
        <f t="shared" si="7"/>
        <v>EX</v>
      </c>
      <c r="K175" s="143" t="str">
        <f>YEAR('BASE DE DATOS 2026'!$G175)&amp;J175</f>
        <v>2007EX</v>
      </c>
      <c r="L175" s="144" t="str">
        <f t="shared" si="9"/>
        <v>EXPERTOS 17 AÑOS Y MAS</v>
      </c>
      <c r="M175" s="139" t="s">
        <v>77</v>
      </c>
      <c r="N175" s="138">
        <v>357</v>
      </c>
      <c r="O175" s="145">
        <f>IFERROR(VLOOKUP('BASE DE DATOS 2026'!$I172,CATEGORIAS!$M$3:$O$13,2,FALSE),"")</f>
        <v>85000</v>
      </c>
      <c r="P175" s="139"/>
      <c r="Q175" s="171" t="s">
        <v>149</v>
      </c>
    </row>
    <row r="176" spans="1:17" ht="18.75" x14ac:dyDescent="0.25">
      <c r="A176" s="211">
        <f>SUBTOTAL(103,$B$3:B176)</f>
        <v>174</v>
      </c>
      <c r="B176" s="147">
        <v>358</v>
      </c>
      <c r="C176" s="139" t="s">
        <v>436</v>
      </c>
      <c r="D176" s="139" t="s">
        <v>752</v>
      </c>
      <c r="E176" s="140">
        <v>1105373526</v>
      </c>
      <c r="F176" s="141" t="s">
        <v>1480</v>
      </c>
      <c r="G176" s="141">
        <v>39684</v>
      </c>
      <c r="H176" s="142">
        <f ca="1">IF('BASE DE DATOS 2026'!$G176="","",YEAR(NOW())-YEAR(G176))</f>
        <v>18</v>
      </c>
      <c r="I176" s="139" t="s">
        <v>15</v>
      </c>
      <c r="J176" s="143" t="str">
        <f t="shared" si="7"/>
        <v>EX</v>
      </c>
      <c r="K176" s="143" t="str">
        <f>YEAR('BASE DE DATOS 2026'!$G176)&amp;J176</f>
        <v>2008EX</v>
      </c>
      <c r="L176" s="144" t="str">
        <f t="shared" si="9"/>
        <v>EXPERTOS 17 AÑOS Y MAS</v>
      </c>
      <c r="M176" s="139" t="s">
        <v>46</v>
      </c>
      <c r="N176" s="147">
        <v>358</v>
      </c>
      <c r="O176" s="145">
        <f>IFERROR(VLOOKUP('BASE DE DATOS 2026'!$I173,CATEGORIAS!$M$3:$O$13,2,FALSE),"")</f>
        <v>85000</v>
      </c>
      <c r="P176" s="139"/>
      <c r="Q176" s="171" t="s">
        <v>149</v>
      </c>
    </row>
    <row r="177" spans="1:17" ht="18.75" x14ac:dyDescent="0.25">
      <c r="A177" s="211">
        <f>SUBTOTAL(103,$B$3:B177)</f>
        <v>175</v>
      </c>
      <c r="B177" s="138">
        <v>359</v>
      </c>
      <c r="C177" s="139" t="s">
        <v>753</v>
      </c>
      <c r="D177" s="139" t="s">
        <v>1414</v>
      </c>
      <c r="E177" s="140">
        <v>1017935081</v>
      </c>
      <c r="F177" s="141" t="s">
        <v>1480</v>
      </c>
      <c r="G177" s="141">
        <v>40907</v>
      </c>
      <c r="H177" s="142">
        <f ca="1">IF('BASE DE DATOS 2026'!$G177="","",YEAR(NOW())-YEAR(G177))</f>
        <v>15</v>
      </c>
      <c r="I177" s="139" t="s">
        <v>15</v>
      </c>
      <c r="J177" s="143" t="str">
        <f t="shared" si="7"/>
        <v>EX</v>
      </c>
      <c r="K177" s="143" t="str">
        <f>YEAR('BASE DE DATOS 2026'!$G177)&amp;J177</f>
        <v>2011EX</v>
      </c>
      <c r="L177" s="144" t="str">
        <f t="shared" si="9"/>
        <v>EXPERTOS 15 Y 16 AÑOS</v>
      </c>
      <c r="M177" s="139" t="s">
        <v>77</v>
      </c>
      <c r="N177" s="138">
        <v>359</v>
      </c>
      <c r="O177" s="145">
        <f>IFERROR(VLOOKUP('BASE DE DATOS 2026'!$I174,CATEGORIAS!$M$3:$O$13,2,FALSE),"")</f>
        <v>85000</v>
      </c>
      <c r="P177" s="139"/>
      <c r="Q177" s="171" t="s">
        <v>149</v>
      </c>
    </row>
    <row r="178" spans="1:17" ht="18.75" x14ac:dyDescent="0.25">
      <c r="A178" s="211">
        <f>SUBTOTAL(103,$B$3:B178)</f>
        <v>176</v>
      </c>
      <c r="B178" s="147">
        <v>360</v>
      </c>
      <c r="C178" s="139" t="s">
        <v>308</v>
      </c>
      <c r="D178" s="139" t="s">
        <v>755</v>
      </c>
      <c r="E178" s="140">
        <v>1109553954</v>
      </c>
      <c r="F178" s="141" t="s">
        <v>1480</v>
      </c>
      <c r="G178" s="141">
        <v>41274</v>
      </c>
      <c r="H178" s="142">
        <f ca="1">IF('BASE DE DATOS 2026'!$G178="","",YEAR(NOW())-YEAR(G178))</f>
        <v>14</v>
      </c>
      <c r="I178" s="139" t="s">
        <v>15</v>
      </c>
      <c r="J178" s="143" t="str">
        <f t="shared" si="7"/>
        <v>EX</v>
      </c>
      <c r="K178" s="143" t="str">
        <f>YEAR('BASE DE DATOS 2026'!$G178)&amp;J178</f>
        <v>2012EX</v>
      </c>
      <c r="L178" s="144" t="str">
        <f t="shared" si="9"/>
        <v>EXPERTOS 13 Y 14 AÑOS</v>
      </c>
      <c r="M178" s="139" t="s">
        <v>167</v>
      </c>
      <c r="N178" s="147">
        <v>360</v>
      </c>
      <c r="O178" s="145">
        <f>IFERROR(VLOOKUP('BASE DE DATOS 2026'!$I175,CATEGORIAS!$M$3:$O$13,2,FALSE),"")</f>
        <v>85000</v>
      </c>
      <c r="P178" s="139"/>
      <c r="Q178" s="171" t="s">
        <v>149</v>
      </c>
    </row>
    <row r="179" spans="1:17" ht="18.75" x14ac:dyDescent="0.25">
      <c r="A179" s="211">
        <f>SUBTOTAL(103,$B$3:B179)</f>
        <v>177</v>
      </c>
      <c r="B179" s="138">
        <v>361</v>
      </c>
      <c r="C179" s="139" t="s">
        <v>356</v>
      </c>
      <c r="D179" s="139" t="s">
        <v>756</v>
      </c>
      <c r="E179" s="140">
        <v>1105386472</v>
      </c>
      <c r="F179" s="141" t="s">
        <v>1480</v>
      </c>
      <c r="G179" s="141">
        <v>41541</v>
      </c>
      <c r="H179" s="142">
        <f ca="1">IF('BASE DE DATOS 2026'!$G179="","",YEAR(NOW())-YEAR(G179))</f>
        <v>13</v>
      </c>
      <c r="I179" s="139" t="s">
        <v>15</v>
      </c>
      <c r="J179" s="143" t="str">
        <f t="shared" si="7"/>
        <v>EX</v>
      </c>
      <c r="K179" s="143" t="str">
        <f>YEAR('BASE DE DATOS 2026'!$G179)&amp;J179</f>
        <v>2013EX</v>
      </c>
      <c r="L179" s="144" t="str">
        <f t="shared" si="9"/>
        <v>EXPERTOS 13 Y 14 AÑOS</v>
      </c>
      <c r="M179" s="139" t="s">
        <v>167</v>
      </c>
      <c r="N179" s="138">
        <v>361</v>
      </c>
      <c r="O179" s="145">
        <f>IFERROR(VLOOKUP('BASE DE DATOS 2026'!$I176,CATEGORIAS!$M$3:$O$13,2,FALSE),"")</f>
        <v>85000</v>
      </c>
      <c r="P179" s="139"/>
      <c r="Q179" s="171" t="s">
        <v>149</v>
      </c>
    </row>
    <row r="180" spans="1:17" ht="18.75" x14ac:dyDescent="0.25">
      <c r="A180" s="211">
        <f>SUBTOTAL(103,$B$3:B180)</f>
        <v>178</v>
      </c>
      <c r="B180" s="138">
        <v>362</v>
      </c>
      <c r="C180" s="139" t="s">
        <v>356</v>
      </c>
      <c r="D180" s="139" t="s">
        <v>757</v>
      </c>
      <c r="E180" s="140">
        <v>1107868985</v>
      </c>
      <c r="F180" s="141" t="s">
        <v>1480</v>
      </c>
      <c r="G180" s="141">
        <v>41307</v>
      </c>
      <c r="H180" s="142">
        <f ca="1">IF('BASE DE DATOS 2026'!$G180="","",YEAR(NOW())-YEAR(G180))</f>
        <v>13</v>
      </c>
      <c r="I180" s="139" t="s">
        <v>15</v>
      </c>
      <c r="J180" s="143" t="str">
        <f t="shared" si="7"/>
        <v>EX</v>
      </c>
      <c r="K180" s="143" t="str">
        <f>YEAR('BASE DE DATOS 2026'!$G180)&amp;J180</f>
        <v>2013EX</v>
      </c>
      <c r="L180" s="144" t="str">
        <f t="shared" si="9"/>
        <v>EXPERTOS 13 Y 14 AÑOS</v>
      </c>
      <c r="M180" s="139" t="s">
        <v>167</v>
      </c>
      <c r="N180" s="138">
        <v>362</v>
      </c>
      <c r="O180" s="145">
        <f>IFERROR(VLOOKUP('BASE DE DATOS 2026'!$I177,CATEGORIAS!$M$3:$O$13,2,FALSE),"")</f>
        <v>85000</v>
      </c>
      <c r="P180" s="139"/>
      <c r="Q180" s="171" t="s">
        <v>149</v>
      </c>
    </row>
    <row r="181" spans="1:17" ht="18.75" x14ac:dyDescent="0.25">
      <c r="A181" s="211">
        <f>SUBTOTAL(103,$B$3:B181)</f>
        <v>179</v>
      </c>
      <c r="B181" s="147">
        <v>363</v>
      </c>
      <c r="C181" s="139" t="s">
        <v>271</v>
      </c>
      <c r="D181" s="139" t="s">
        <v>758</v>
      </c>
      <c r="E181" s="140">
        <v>1107863710</v>
      </c>
      <c r="F181" s="141" t="s">
        <v>1480</v>
      </c>
      <c r="G181" s="141">
        <v>40648</v>
      </c>
      <c r="H181" s="142">
        <f ca="1">IF('BASE DE DATOS 2026'!$G181="","",YEAR(NOW())-YEAR(G181))</f>
        <v>15</v>
      </c>
      <c r="I181" s="139" t="s">
        <v>15</v>
      </c>
      <c r="J181" s="143" t="str">
        <f t="shared" si="7"/>
        <v>EX</v>
      </c>
      <c r="K181" s="143" t="str">
        <f>YEAR('BASE DE DATOS 2026'!$G181)&amp;J181</f>
        <v>2011EX</v>
      </c>
      <c r="L181" s="144" t="str">
        <f t="shared" si="9"/>
        <v>EXPERTOS 15 Y 16 AÑOS</v>
      </c>
      <c r="M181" s="139" t="s">
        <v>167</v>
      </c>
      <c r="N181" s="147">
        <v>363</v>
      </c>
      <c r="O181" s="145">
        <f>IFERROR(VLOOKUP('BASE DE DATOS 2026'!$I178,CATEGORIAS!$M$3:$O$13,2,FALSE),"")</f>
        <v>85000</v>
      </c>
      <c r="P181" s="139"/>
      <c r="Q181" s="171" t="s">
        <v>149</v>
      </c>
    </row>
    <row r="182" spans="1:17" ht="18.75" x14ac:dyDescent="0.25">
      <c r="A182" s="211">
        <f>SUBTOTAL(103,$B$3:B182)</f>
        <v>180</v>
      </c>
      <c r="B182" s="138">
        <v>364</v>
      </c>
      <c r="C182" s="139" t="s">
        <v>436</v>
      </c>
      <c r="D182" s="139" t="s">
        <v>759</v>
      </c>
      <c r="E182" s="140">
        <v>1149939385</v>
      </c>
      <c r="F182" s="141" t="s">
        <v>1480</v>
      </c>
      <c r="G182" s="141">
        <v>42183</v>
      </c>
      <c r="H182" s="142">
        <f ca="1">IF('BASE DE DATOS 2026'!$G182="","",YEAR(NOW())-YEAR(G182))</f>
        <v>11</v>
      </c>
      <c r="I182" s="139" t="s">
        <v>15</v>
      </c>
      <c r="J182" s="143" t="str">
        <f t="shared" si="7"/>
        <v>EX</v>
      </c>
      <c r="K182" s="143" t="str">
        <f>YEAR('BASE DE DATOS 2026'!$G182)&amp;J182</f>
        <v>2015EX</v>
      </c>
      <c r="L182" s="144" t="str">
        <f t="shared" si="9"/>
        <v>EXPERTOS 11 Y 12 AÑOS</v>
      </c>
      <c r="M182" s="139" t="s">
        <v>167</v>
      </c>
      <c r="N182" s="138">
        <v>364</v>
      </c>
      <c r="O182" s="145">
        <f>IFERROR(VLOOKUP('BASE DE DATOS 2026'!$I179,CATEGORIAS!$M$3:$O$13,2,FALSE),"")</f>
        <v>85000</v>
      </c>
      <c r="P182" s="139"/>
      <c r="Q182" s="171" t="s">
        <v>149</v>
      </c>
    </row>
    <row r="183" spans="1:17" ht="18.75" x14ac:dyDescent="0.25">
      <c r="A183" s="211">
        <f>SUBTOTAL(103,$B$3:B183)</f>
        <v>181</v>
      </c>
      <c r="B183" s="147">
        <v>365</v>
      </c>
      <c r="C183" s="139" t="s">
        <v>760</v>
      </c>
      <c r="D183" s="139" t="s">
        <v>761</v>
      </c>
      <c r="E183" s="140">
        <v>1166466542</v>
      </c>
      <c r="F183" s="141" t="s">
        <v>1480</v>
      </c>
      <c r="G183" s="141">
        <v>42466</v>
      </c>
      <c r="H183" s="142">
        <f ca="1">IF('BASE DE DATOS 2026'!$G183="","",YEAR(NOW())-YEAR(G183))</f>
        <v>10</v>
      </c>
      <c r="I183" s="139" t="s">
        <v>15</v>
      </c>
      <c r="J183" s="143" t="str">
        <f t="shared" si="7"/>
        <v>EX</v>
      </c>
      <c r="K183" s="143" t="str">
        <f>YEAR('BASE DE DATOS 2026'!$G183)&amp;J183</f>
        <v>2016EX</v>
      </c>
      <c r="L183" s="144" t="str">
        <f t="shared" si="9"/>
        <v>EXPERTOS 9 Y 10 AÑOS</v>
      </c>
      <c r="M183" s="139" t="s">
        <v>110</v>
      </c>
      <c r="N183" s="147">
        <v>365</v>
      </c>
      <c r="O183" s="145">
        <f>IFERROR(VLOOKUP('BASE DE DATOS 2026'!$I180,CATEGORIAS!$M$3:$O$13,2,FALSE),"")</f>
        <v>85000</v>
      </c>
      <c r="P183" s="139"/>
      <c r="Q183" s="171" t="s">
        <v>149</v>
      </c>
    </row>
    <row r="184" spans="1:17" ht="18.75" x14ac:dyDescent="0.25">
      <c r="A184" s="211">
        <f>SUBTOTAL(103,$B$3:B184)</f>
        <v>182</v>
      </c>
      <c r="B184" s="138">
        <v>366</v>
      </c>
      <c r="C184" s="139" t="s">
        <v>275</v>
      </c>
      <c r="D184" s="139" t="s">
        <v>1346</v>
      </c>
      <c r="E184" s="140">
        <v>1166466993</v>
      </c>
      <c r="F184" s="141" t="s">
        <v>1480</v>
      </c>
      <c r="G184" s="141">
        <v>42705</v>
      </c>
      <c r="H184" s="142">
        <f ca="1">IF('BASE DE DATOS 2026'!$G184="","",YEAR(NOW())-YEAR(G184))</f>
        <v>10</v>
      </c>
      <c r="I184" s="139" t="s">
        <v>15</v>
      </c>
      <c r="J184" s="143" t="str">
        <f t="shared" si="7"/>
        <v>EX</v>
      </c>
      <c r="K184" s="143" t="str">
        <f>YEAR('BASE DE DATOS 2026'!$G184)&amp;J184</f>
        <v>2016EX</v>
      </c>
      <c r="L184" s="144" t="str">
        <f t="shared" si="9"/>
        <v>EXPERTOS 9 Y 10 AÑOS</v>
      </c>
      <c r="M184" s="139" t="s">
        <v>110</v>
      </c>
      <c r="N184" s="138">
        <v>366</v>
      </c>
      <c r="O184" s="145">
        <f>IFERROR(VLOOKUP('BASE DE DATOS 2026'!$I181,CATEGORIAS!$M$3:$O$13,2,FALSE),"")</f>
        <v>85000</v>
      </c>
      <c r="P184" s="139"/>
      <c r="Q184" s="171" t="s">
        <v>149</v>
      </c>
    </row>
    <row r="185" spans="1:17" ht="18.75" x14ac:dyDescent="0.25">
      <c r="A185" s="211">
        <f>SUBTOTAL(103,$B$3:B185)</f>
        <v>183</v>
      </c>
      <c r="B185" s="149">
        <v>367</v>
      </c>
      <c r="C185" s="150" t="s">
        <v>436</v>
      </c>
      <c r="D185" s="150" t="s">
        <v>762</v>
      </c>
      <c r="E185" s="151">
        <v>1107863974</v>
      </c>
      <c r="F185" s="152" t="s">
        <v>1480</v>
      </c>
      <c r="G185" s="152">
        <v>40683</v>
      </c>
      <c r="H185" s="142">
        <f ca="1">IF('BASE DE DATOS 2026'!$G185="","",YEAR(NOW())-YEAR(G185))</f>
        <v>15</v>
      </c>
      <c r="I185" s="150" t="s">
        <v>15</v>
      </c>
      <c r="J185" s="143" t="str">
        <f t="shared" si="7"/>
        <v>EX</v>
      </c>
      <c r="K185" s="143" t="str">
        <f>YEAR('BASE DE DATOS 2026'!$G185)&amp;J185</f>
        <v>2011EX</v>
      </c>
      <c r="L185" s="144" t="str">
        <f t="shared" ref="L185:L207" si="10">IFERROR(VLOOKUP(K185,CATEGORIAS,2,0),"")</f>
        <v>EXPERTOS 15 Y 16 AÑOS</v>
      </c>
      <c r="M185" s="150" t="s">
        <v>82</v>
      </c>
      <c r="N185" s="153">
        <v>367</v>
      </c>
      <c r="O185" s="154">
        <f>IFERROR(VLOOKUP('BASE DE DATOS 2026'!$I182,CATEGORIAS!$M$3:$O$13,2,FALSE),"")</f>
        <v>85000</v>
      </c>
      <c r="P185" s="150"/>
      <c r="Q185" s="155" t="s">
        <v>149</v>
      </c>
    </row>
    <row r="186" spans="1:17" ht="18.75" x14ac:dyDescent="0.25">
      <c r="A186" s="211">
        <f>SUBTOTAL(103,$B$3:B186)</f>
        <v>184</v>
      </c>
      <c r="B186" s="147">
        <v>368</v>
      </c>
      <c r="C186" s="139" t="s">
        <v>271</v>
      </c>
      <c r="D186" s="139" t="s">
        <v>686</v>
      </c>
      <c r="E186" s="140">
        <v>1114549753</v>
      </c>
      <c r="F186" s="141" t="s">
        <v>1480</v>
      </c>
      <c r="G186" s="141">
        <v>41898</v>
      </c>
      <c r="H186" s="142">
        <f ca="1">IF('BASE DE DATOS 2026'!$G186="","",YEAR(NOW())-YEAR(G186))</f>
        <v>12</v>
      </c>
      <c r="I186" s="139" t="s">
        <v>15</v>
      </c>
      <c r="J186" s="143" t="str">
        <f t="shared" si="7"/>
        <v>EX</v>
      </c>
      <c r="K186" s="143" t="str">
        <f>YEAR('BASE DE DATOS 2026'!$G186)&amp;J186</f>
        <v>2014EX</v>
      </c>
      <c r="L186" s="144" t="str">
        <f t="shared" si="10"/>
        <v>EXPERTOS 11 Y 12 AÑOS</v>
      </c>
      <c r="M186" s="139" t="s">
        <v>82</v>
      </c>
      <c r="N186" s="147">
        <v>368</v>
      </c>
      <c r="O186" s="145">
        <f>IFERROR(VLOOKUP('BASE DE DATOS 2026'!$I183,CATEGORIAS!$M$3:$O$13,2,FALSE),"")</f>
        <v>85000</v>
      </c>
      <c r="P186" s="139"/>
      <c r="Q186" s="156" t="s">
        <v>1532</v>
      </c>
    </row>
    <row r="187" spans="1:17" ht="18.75" x14ac:dyDescent="0.25">
      <c r="A187" s="211">
        <f>SUBTOTAL(103,$B$3:B187)</f>
        <v>185</v>
      </c>
      <c r="B187" s="138">
        <v>369</v>
      </c>
      <c r="C187" s="139" t="s">
        <v>763</v>
      </c>
      <c r="D187" s="139" t="s">
        <v>764</v>
      </c>
      <c r="E187" s="140">
        <v>1114008848</v>
      </c>
      <c r="F187" s="141" t="s">
        <v>1480</v>
      </c>
      <c r="G187" s="141">
        <v>42201</v>
      </c>
      <c r="H187" s="142">
        <f ca="1">IF('BASE DE DATOS 2026'!$G187="","",YEAR(NOW())-YEAR(G187))</f>
        <v>11</v>
      </c>
      <c r="I187" s="139" t="s">
        <v>15</v>
      </c>
      <c r="J187" s="143" t="str">
        <f t="shared" si="7"/>
        <v>EX</v>
      </c>
      <c r="K187" s="143" t="str">
        <f>YEAR('BASE DE DATOS 2026'!$G187)&amp;J187</f>
        <v>2015EX</v>
      </c>
      <c r="L187" s="144" t="str">
        <f t="shared" si="10"/>
        <v>EXPERTOS 11 Y 12 AÑOS</v>
      </c>
      <c r="M187" s="139" t="s">
        <v>82</v>
      </c>
      <c r="N187" s="138">
        <v>369</v>
      </c>
      <c r="O187" s="145">
        <f>IFERROR(VLOOKUP('BASE DE DATOS 2026'!$I184,CATEGORIAS!$M$3:$O$13,2,FALSE),"")</f>
        <v>85000</v>
      </c>
      <c r="P187" s="139"/>
      <c r="Q187" s="156" t="s">
        <v>1536</v>
      </c>
    </row>
    <row r="188" spans="1:17" ht="18.75" x14ac:dyDescent="0.25">
      <c r="A188" s="211">
        <f>SUBTOTAL(103,$B$3:B188)</f>
        <v>186</v>
      </c>
      <c r="B188" s="147">
        <v>370</v>
      </c>
      <c r="C188" s="139" t="s">
        <v>472</v>
      </c>
      <c r="D188" s="139" t="s">
        <v>765</v>
      </c>
      <c r="E188" s="140">
        <v>1113671757</v>
      </c>
      <c r="F188" s="141" t="s">
        <v>1480</v>
      </c>
      <c r="G188" s="141">
        <v>41246</v>
      </c>
      <c r="H188" s="142">
        <f ca="1">IF('BASE DE DATOS 2026'!$G188="","",YEAR(NOW())-YEAR(G188))</f>
        <v>14</v>
      </c>
      <c r="I188" s="139" t="s">
        <v>15</v>
      </c>
      <c r="J188" s="143" t="str">
        <f t="shared" si="7"/>
        <v>EX</v>
      </c>
      <c r="K188" s="143" t="str">
        <f>YEAR('BASE DE DATOS 2026'!$G188)&amp;J188</f>
        <v>2012EX</v>
      </c>
      <c r="L188" s="144" t="str">
        <f t="shared" si="10"/>
        <v>EXPERTOS 13 Y 14 AÑOS</v>
      </c>
      <c r="M188" s="139" t="s">
        <v>82</v>
      </c>
      <c r="N188" s="147">
        <v>370</v>
      </c>
      <c r="O188" s="145">
        <f>IFERROR(VLOOKUP('BASE DE DATOS 2026'!$I185,CATEGORIAS!$M$3:$O$13,2,FALSE),"")</f>
        <v>85000</v>
      </c>
      <c r="P188" s="139"/>
      <c r="Q188" s="156" t="s">
        <v>1533</v>
      </c>
    </row>
    <row r="189" spans="1:17" ht="18.75" x14ac:dyDescent="0.25">
      <c r="A189" s="211">
        <f>SUBTOTAL(103,$B$3:B189)</f>
        <v>187</v>
      </c>
      <c r="B189" s="138">
        <v>371</v>
      </c>
      <c r="C189" s="139" t="s">
        <v>766</v>
      </c>
      <c r="D189" s="139" t="s">
        <v>767</v>
      </c>
      <c r="E189" s="140">
        <v>1191216459</v>
      </c>
      <c r="F189" s="141" t="s">
        <v>1480</v>
      </c>
      <c r="G189" s="141">
        <v>40353</v>
      </c>
      <c r="H189" s="142">
        <f ca="1">IF('BASE DE DATOS 2026'!$G189="","",YEAR(NOW())-YEAR(G189))</f>
        <v>16</v>
      </c>
      <c r="I189" s="139" t="s">
        <v>1173</v>
      </c>
      <c r="J189" s="143" t="str">
        <f t="shared" si="7"/>
        <v>SR</v>
      </c>
      <c r="K189" s="143" t="str">
        <f>YEAR('BASE DE DATOS 2026'!$G189)&amp;J189</f>
        <v>2010SR</v>
      </c>
      <c r="L189" s="144" t="str">
        <f t="shared" si="10"/>
        <v>SUPER RACING</v>
      </c>
      <c r="M189" s="139" t="s">
        <v>41</v>
      </c>
      <c r="N189" s="138">
        <v>371</v>
      </c>
      <c r="O189" s="145">
        <f>IFERROR(VLOOKUP('BASE DE DATOS 2026'!$I186,CATEGORIAS!$M$3:$O$13,2,FALSE),"")</f>
        <v>85000</v>
      </c>
      <c r="P189" s="139"/>
      <c r="Q189" s="146" t="s">
        <v>149</v>
      </c>
    </row>
    <row r="190" spans="1:17" ht="18.75" x14ac:dyDescent="0.25">
      <c r="A190" s="211">
        <f>SUBTOTAL(103,$B$3:B190)</f>
        <v>188</v>
      </c>
      <c r="B190" s="147">
        <v>372</v>
      </c>
      <c r="C190" s="139" t="s">
        <v>429</v>
      </c>
      <c r="D190" s="139" t="s">
        <v>768</v>
      </c>
      <c r="E190" s="140">
        <v>1232799897</v>
      </c>
      <c r="F190" s="141" t="s">
        <v>1480</v>
      </c>
      <c r="G190" s="141">
        <v>42785</v>
      </c>
      <c r="H190" s="142">
        <f ca="1">IF('BASE DE DATOS 2026'!$G190="","",YEAR(NOW())-YEAR(G190))</f>
        <v>9</v>
      </c>
      <c r="I190" s="139" t="s">
        <v>15</v>
      </c>
      <c r="J190" s="143" t="str">
        <f t="shared" si="7"/>
        <v>EX</v>
      </c>
      <c r="K190" s="143" t="str">
        <f>YEAR('BASE DE DATOS 2026'!$G190)&amp;J190</f>
        <v>2017EX</v>
      </c>
      <c r="L190" s="144" t="str">
        <f t="shared" si="10"/>
        <v>EXPERTOS 9 Y 10 AÑOS</v>
      </c>
      <c r="M190" s="139" t="s">
        <v>41</v>
      </c>
      <c r="N190" s="147">
        <v>372</v>
      </c>
      <c r="O190" s="145">
        <f>IFERROR(VLOOKUP('BASE DE DATOS 2026'!$I187,CATEGORIAS!$M$3:$O$13,2,FALSE),"")</f>
        <v>85000</v>
      </c>
      <c r="P190" s="139"/>
      <c r="Q190" s="146" t="s">
        <v>149</v>
      </c>
    </row>
    <row r="191" spans="1:17" ht="18.75" x14ac:dyDescent="0.25">
      <c r="A191" s="211">
        <f>SUBTOTAL(103,$B$3:B191)</f>
        <v>189</v>
      </c>
      <c r="B191" s="138">
        <v>373</v>
      </c>
      <c r="C191" s="139" t="s">
        <v>769</v>
      </c>
      <c r="D191" s="139" t="s">
        <v>407</v>
      </c>
      <c r="E191" s="140">
        <v>1110047075</v>
      </c>
      <c r="F191" s="141" t="s">
        <v>1480</v>
      </c>
      <c r="G191" s="141">
        <v>39916</v>
      </c>
      <c r="H191" s="142">
        <f ca="1">IF('BASE DE DATOS 2026'!$G191="","",YEAR(NOW())-YEAR(G191))</f>
        <v>17</v>
      </c>
      <c r="I191" s="139" t="s">
        <v>15</v>
      </c>
      <c r="J191" s="143" t="str">
        <f t="shared" si="7"/>
        <v>EX</v>
      </c>
      <c r="K191" s="143" t="str">
        <f>YEAR('BASE DE DATOS 2026'!$G191)&amp;J191</f>
        <v>2009EX</v>
      </c>
      <c r="L191" s="144" t="str">
        <f t="shared" si="10"/>
        <v>EXPERTOS 17 AÑOS Y MAS</v>
      </c>
      <c r="M191" s="139" t="s">
        <v>168</v>
      </c>
      <c r="N191" s="138">
        <v>373</v>
      </c>
      <c r="O191" s="145">
        <f>IFERROR(VLOOKUP('BASE DE DATOS 2026'!$I188,CATEGORIAS!$M$3:$O$13,2,FALSE),"")</f>
        <v>85000</v>
      </c>
      <c r="P191" s="139"/>
      <c r="Q191" s="157" t="s">
        <v>149</v>
      </c>
    </row>
    <row r="192" spans="1:17" ht="18.75" x14ac:dyDescent="0.25">
      <c r="A192" s="211">
        <f>SUBTOTAL(103,$B$3:B192)</f>
        <v>190</v>
      </c>
      <c r="B192" s="138">
        <v>374</v>
      </c>
      <c r="C192" s="139" t="s">
        <v>259</v>
      </c>
      <c r="D192" s="139" t="s">
        <v>771</v>
      </c>
      <c r="E192" s="140">
        <v>1110052754</v>
      </c>
      <c r="F192" s="141" t="s">
        <v>1480</v>
      </c>
      <c r="G192" s="141">
        <v>41473</v>
      </c>
      <c r="H192" s="142">
        <f ca="1">IF('BASE DE DATOS 2026'!$G192="","",YEAR(NOW())-YEAR(G192))</f>
        <v>13</v>
      </c>
      <c r="I192" s="139" t="s">
        <v>15</v>
      </c>
      <c r="J192" s="143" t="str">
        <f t="shared" si="7"/>
        <v>EX</v>
      </c>
      <c r="K192" s="143" t="str">
        <f>YEAR('BASE DE DATOS 2026'!$G192)&amp;J192</f>
        <v>2013EX</v>
      </c>
      <c r="L192" s="144" t="str">
        <f t="shared" si="10"/>
        <v>EXPERTOS 13 Y 14 AÑOS</v>
      </c>
      <c r="M192" s="139" t="s">
        <v>45</v>
      </c>
      <c r="N192" s="138">
        <v>374</v>
      </c>
      <c r="O192" s="145">
        <f>IFERROR(VLOOKUP('BASE DE DATOS 2026'!$I189,CATEGORIAS!$M$3:$O$13,2,FALSE),"")</f>
        <v>85000</v>
      </c>
      <c r="P192" s="139"/>
      <c r="Q192" s="146" t="s">
        <v>1636</v>
      </c>
    </row>
    <row r="193" spans="1:17" ht="18.75" x14ac:dyDescent="0.25">
      <c r="A193" s="211">
        <f>SUBTOTAL(103,$B$3:B193)</f>
        <v>191</v>
      </c>
      <c r="B193" s="147">
        <v>375</v>
      </c>
      <c r="C193" s="139" t="s">
        <v>356</v>
      </c>
      <c r="D193" s="139" t="s">
        <v>772</v>
      </c>
      <c r="E193" s="140">
        <v>1112058135</v>
      </c>
      <c r="F193" s="141" t="s">
        <v>1480</v>
      </c>
      <c r="G193" s="141">
        <v>41414</v>
      </c>
      <c r="H193" s="142">
        <f ca="1">IF('BASE DE DATOS 2026'!$G193="","",YEAR(NOW())-YEAR(G193))</f>
        <v>13</v>
      </c>
      <c r="I193" s="139" t="s">
        <v>15</v>
      </c>
      <c r="J193" s="143" t="str">
        <f t="shared" si="7"/>
        <v>EX</v>
      </c>
      <c r="K193" s="143" t="str">
        <f>YEAR('BASE DE DATOS 2026'!$G193)&amp;J193</f>
        <v>2013EX</v>
      </c>
      <c r="L193" s="144" t="str">
        <f t="shared" si="10"/>
        <v>EXPERTOS 13 Y 14 AÑOS</v>
      </c>
      <c r="M193" s="139" t="s">
        <v>168</v>
      </c>
      <c r="N193" s="147">
        <v>375</v>
      </c>
      <c r="O193" s="145">
        <f>IFERROR(VLOOKUP('BASE DE DATOS 2026'!$I190,CATEGORIAS!$M$3:$O$13,2,FALSE),"")</f>
        <v>85000</v>
      </c>
      <c r="P193" s="139"/>
      <c r="Q193" s="146" t="s">
        <v>1612</v>
      </c>
    </row>
    <row r="194" spans="1:17" ht="18.75" x14ac:dyDescent="0.25">
      <c r="A194" s="211">
        <f>SUBTOTAL(103,$B$3:B194)</f>
        <v>192</v>
      </c>
      <c r="B194" s="138">
        <v>379</v>
      </c>
      <c r="C194" s="139" t="s">
        <v>259</v>
      </c>
      <c r="D194" s="139" t="s">
        <v>777</v>
      </c>
      <c r="E194" s="140">
        <v>1110298710</v>
      </c>
      <c r="F194" s="141" t="s">
        <v>1480</v>
      </c>
      <c r="G194" s="141">
        <v>40375</v>
      </c>
      <c r="H194" s="142">
        <f ca="1">IF('BASE DE DATOS 2026'!$G194="","",YEAR(NOW())-YEAR(G194))</f>
        <v>16</v>
      </c>
      <c r="I194" s="139" t="s">
        <v>1173</v>
      </c>
      <c r="J194" s="143" t="str">
        <f t="shared" si="7"/>
        <v>SR</v>
      </c>
      <c r="K194" s="143" t="str">
        <f>YEAR('BASE DE DATOS 2026'!$G194)&amp;J194</f>
        <v>2010SR</v>
      </c>
      <c r="L194" s="144" t="str">
        <f t="shared" si="10"/>
        <v>SUPER RACING</v>
      </c>
      <c r="M194" s="139" t="s">
        <v>46</v>
      </c>
      <c r="N194" s="138">
        <v>379</v>
      </c>
      <c r="O194" s="145">
        <f>IFERROR(VLOOKUP('BASE DE DATOS 2026'!$I191,CATEGORIAS!$M$3:$O$13,2,FALSE),"")</f>
        <v>85000</v>
      </c>
      <c r="P194" s="139"/>
      <c r="Q194" s="146" t="s">
        <v>149</v>
      </c>
    </row>
    <row r="195" spans="1:17" ht="18.75" x14ac:dyDescent="0.25">
      <c r="A195" s="211">
        <f>SUBTOTAL(103,$B$3:B195)</f>
        <v>193</v>
      </c>
      <c r="B195" s="147">
        <v>381</v>
      </c>
      <c r="C195" s="139" t="s">
        <v>780</v>
      </c>
      <c r="D195" s="139" t="s">
        <v>781</v>
      </c>
      <c r="E195" s="140">
        <v>1112403230</v>
      </c>
      <c r="F195" s="141" t="s">
        <v>1480</v>
      </c>
      <c r="G195" s="141">
        <v>40391</v>
      </c>
      <c r="H195" s="142">
        <f ca="1">IF('BASE DE DATOS 2026'!$G195="","",YEAR(NOW())-YEAR(G195))</f>
        <v>16</v>
      </c>
      <c r="I195" s="139" t="s">
        <v>15</v>
      </c>
      <c r="J195" s="143" t="str">
        <f t="shared" ref="J195:J258" si="11">VLOOKUP(I195,NH,2,0)</f>
        <v>EX</v>
      </c>
      <c r="K195" s="143" t="str">
        <f>YEAR('BASE DE DATOS 2026'!$G195)&amp;J195</f>
        <v>2010EX</v>
      </c>
      <c r="L195" s="144" t="str">
        <f t="shared" si="10"/>
        <v>EXPERTOS 15 Y 16 AÑOS</v>
      </c>
      <c r="M195" s="139" t="s">
        <v>45</v>
      </c>
      <c r="N195" s="147">
        <v>381</v>
      </c>
      <c r="O195" s="145">
        <f>IFERROR(VLOOKUP('BASE DE DATOS 2026'!$I192,CATEGORIAS!$M$3:$O$13,2,FALSE),"")</f>
        <v>85000</v>
      </c>
      <c r="P195" s="139"/>
      <c r="Q195" s="146" t="s">
        <v>149</v>
      </c>
    </row>
    <row r="196" spans="1:17" ht="18.75" x14ac:dyDescent="0.25">
      <c r="A196" s="211">
        <f>SUBTOTAL(103,$B$3:B196)</f>
        <v>194</v>
      </c>
      <c r="B196" s="138">
        <v>383</v>
      </c>
      <c r="C196" s="139" t="s">
        <v>766</v>
      </c>
      <c r="D196" s="139" t="s">
        <v>783</v>
      </c>
      <c r="E196" s="140">
        <v>1116378025</v>
      </c>
      <c r="F196" s="141" t="s">
        <v>1480</v>
      </c>
      <c r="G196" s="141">
        <v>41705</v>
      </c>
      <c r="H196" s="142">
        <f ca="1">IF('BASE DE DATOS 2026'!$G196="","",YEAR(NOW())-YEAR(G196))</f>
        <v>12</v>
      </c>
      <c r="I196" s="139" t="s">
        <v>15</v>
      </c>
      <c r="J196" s="143" t="str">
        <f t="shared" si="11"/>
        <v>EX</v>
      </c>
      <c r="K196" s="143" t="str">
        <f>YEAR('BASE DE DATOS 2026'!$G196)&amp;J196</f>
        <v>2014EX</v>
      </c>
      <c r="L196" s="144" t="str">
        <f t="shared" si="10"/>
        <v>EXPERTOS 11 Y 12 AÑOS</v>
      </c>
      <c r="M196" s="139" t="s">
        <v>45</v>
      </c>
      <c r="N196" s="138">
        <v>383</v>
      </c>
      <c r="O196" s="145">
        <f>IFERROR(VLOOKUP('BASE DE DATOS 2026'!$I193,CATEGORIAS!$M$3:$O$13,2,FALSE),"")</f>
        <v>85000</v>
      </c>
      <c r="P196" s="139"/>
      <c r="Q196" s="146" t="s">
        <v>149</v>
      </c>
    </row>
    <row r="197" spans="1:17" ht="18.75" x14ac:dyDescent="0.25">
      <c r="A197" s="211">
        <f>SUBTOTAL(103,$B$3:B197)</f>
        <v>195</v>
      </c>
      <c r="B197" s="147">
        <v>384</v>
      </c>
      <c r="C197" s="139" t="s">
        <v>472</v>
      </c>
      <c r="D197" s="139" t="s">
        <v>1462</v>
      </c>
      <c r="E197" s="140">
        <v>1023392905</v>
      </c>
      <c r="F197" s="141" t="s">
        <v>1480</v>
      </c>
      <c r="G197" s="141">
        <v>40641</v>
      </c>
      <c r="H197" s="142">
        <f ca="1">IF('BASE DE DATOS 2026'!$G197="","",YEAR(NOW())-YEAR(G197))</f>
        <v>15</v>
      </c>
      <c r="I197" s="139" t="s">
        <v>15</v>
      </c>
      <c r="J197" s="143" t="str">
        <f t="shared" si="11"/>
        <v>EX</v>
      </c>
      <c r="K197" s="143" t="str">
        <f>YEAR('BASE DE DATOS 2026'!$G197)&amp;J197</f>
        <v>2011EX</v>
      </c>
      <c r="L197" s="144" t="str">
        <f t="shared" si="10"/>
        <v>EXPERTOS 15 Y 16 AÑOS</v>
      </c>
      <c r="M197" s="139" t="s">
        <v>1465</v>
      </c>
      <c r="N197" s="147">
        <v>384</v>
      </c>
      <c r="O197" s="145">
        <f>IFERROR(VLOOKUP('BASE DE DATOS 2026'!$I194,CATEGORIAS!$M$3:$O$13,2,FALSE),"")</f>
        <v>85000</v>
      </c>
      <c r="P197" s="139"/>
      <c r="Q197" s="146" t="s">
        <v>149</v>
      </c>
    </row>
    <row r="198" spans="1:17" ht="18.75" x14ac:dyDescent="0.25">
      <c r="A198" s="211">
        <f>SUBTOTAL(103,$B$3:B198)</f>
        <v>196</v>
      </c>
      <c r="B198" s="147">
        <v>386</v>
      </c>
      <c r="C198" s="139" t="s">
        <v>312</v>
      </c>
      <c r="D198" s="139" t="s">
        <v>786</v>
      </c>
      <c r="E198" s="140">
        <v>1107868365</v>
      </c>
      <c r="F198" s="141" t="s">
        <v>1480</v>
      </c>
      <c r="G198" s="141">
        <v>41273</v>
      </c>
      <c r="H198" s="142">
        <f ca="1">IF('BASE DE DATOS 2026'!$G198="","",YEAR(NOW())-YEAR(G198))</f>
        <v>14</v>
      </c>
      <c r="I198" s="139" t="s">
        <v>15</v>
      </c>
      <c r="J198" s="143" t="str">
        <f t="shared" si="11"/>
        <v>EX</v>
      </c>
      <c r="K198" s="143" t="str">
        <f>YEAR('BASE DE DATOS 2026'!$G198)&amp;J198</f>
        <v>2012EX</v>
      </c>
      <c r="L198" s="144" t="str">
        <f t="shared" si="10"/>
        <v>EXPERTOS 13 Y 14 AÑOS</v>
      </c>
      <c r="M198" s="139" t="s">
        <v>41</v>
      </c>
      <c r="N198" s="147">
        <v>386</v>
      </c>
      <c r="O198" s="145">
        <f>IFERROR(VLOOKUP('BASE DE DATOS 2026'!$I195,CATEGORIAS!$M$3:$O$13,2,FALSE),"")</f>
        <v>85000</v>
      </c>
      <c r="P198" s="139"/>
      <c r="Q198" s="146" t="s">
        <v>149</v>
      </c>
    </row>
    <row r="199" spans="1:17" ht="18.75" x14ac:dyDescent="0.25">
      <c r="A199" s="211">
        <f>SUBTOTAL(103,$B$3:B199)</f>
        <v>197</v>
      </c>
      <c r="B199" s="147">
        <v>388</v>
      </c>
      <c r="C199" s="139" t="s">
        <v>789</v>
      </c>
      <c r="D199" s="139" t="s">
        <v>790</v>
      </c>
      <c r="E199" s="140">
        <v>1105385978</v>
      </c>
      <c r="F199" s="141" t="s">
        <v>1480</v>
      </c>
      <c r="G199" s="141">
        <v>41513</v>
      </c>
      <c r="H199" s="142">
        <f ca="1">IF('BASE DE DATOS 2026'!$G199="","",YEAR(NOW())-YEAR(G199))</f>
        <v>13</v>
      </c>
      <c r="I199" s="139" t="s">
        <v>15</v>
      </c>
      <c r="J199" s="143" t="str">
        <f t="shared" si="11"/>
        <v>EX</v>
      </c>
      <c r="K199" s="143" t="str">
        <f>YEAR('BASE DE DATOS 2026'!$G199)&amp;J199</f>
        <v>2013EX</v>
      </c>
      <c r="L199" s="144" t="str">
        <f t="shared" si="10"/>
        <v>EXPERTOS 13 Y 14 AÑOS</v>
      </c>
      <c r="M199" s="139" t="s">
        <v>1465</v>
      </c>
      <c r="N199" s="147">
        <v>388</v>
      </c>
      <c r="O199" s="145">
        <f>IFERROR(VLOOKUP('BASE DE DATOS 2026'!$I196,CATEGORIAS!$M$3:$O$13,2,FALSE),"")</f>
        <v>85000</v>
      </c>
      <c r="P199" s="139"/>
      <c r="Q199" s="146" t="s">
        <v>149</v>
      </c>
    </row>
    <row r="200" spans="1:17" ht="18.75" x14ac:dyDescent="0.25">
      <c r="A200" s="211">
        <f>SUBTOTAL(103,$B$3:B200)</f>
        <v>198</v>
      </c>
      <c r="B200" s="138">
        <v>389</v>
      </c>
      <c r="C200" s="139" t="s">
        <v>356</v>
      </c>
      <c r="D200" s="139" t="s">
        <v>791</v>
      </c>
      <c r="E200" s="140">
        <v>1061796145</v>
      </c>
      <c r="F200" s="141" t="s">
        <v>1480</v>
      </c>
      <c r="G200" s="141">
        <v>41979</v>
      </c>
      <c r="H200" s="142">
        <f ca="1">IF('BASE DE DATOS 2026'!$G200="","",YEAR(NOW())-YEAR(G200))</f>
        <v>12</v>
      </c>
      <c r="I200" s="139" t="s">
        <v>15</v>
      </c>
      <c r="J200" s="143" t="str">
        <f t="shared" si="11"/>
        <v>EX</v>
      </c>
      <c r="K200" s="143" t="str">
        <f>YEAR('BASE DE DATOS 2026'!$G200)&amp;J200</f>
        <v>2014EX</v>
      </c>
      <c r="L200" s="144" t="str">
        <f t="shared" si="10"/>
        <v>EXPERTOS 11 Y 12 AÑOS</v>
      </c>
      <c r="M200" s="139" t="s">
        <v>52</v>
      </c>
      <c r="N200" s="138">
        <v>389</v>
      </c>
      <c r="O200" s="145">
        <f>IFERROR(VLOOKUP('BASE DE DATOS 2026'!$I197,CATEGORIAS!$M$3:$O$13,2,FALSE),"")</f>
        <v>85000</v>
      </c>
      <c r="P200" s="139"/>
      <c r="Q200" s="146" t="s">
        <v>149</v>
      </c>
    </row>
    <row r="201" spans="1:17" ht="18.75" x14ac:dyDescent="0.25">
      <c r="A201" s="211">
        <f>SUBTOTAL(103,$B$3:B201)</f>
        <v>199</v>
      </c>
      <c r="B201" s="149">
        <v>390</v>
      </c>
      <c r="C201" s="150" t="s">
        <v>792</v>
      </c>
      <c r="D201" s="150" t="s">
        <v>793</v>
      </c>
      <c r="E201" s="151">
        <v>1105384726</v>
      </c>
      <c r="F201" s="152" t="s">
        <v>1480</v>
      </c>
      <c r="G201" s="152">
        <v>41433</v>
      </c>
      <c r="H201" s="142">
        <f ca="1">IF('BASE DE DATOS 2026'!$G201="","",YEAR(NOW())-YEAR(G201))</f>
        <v>13</v>
      </c>
      <c r="I201" s="150" t="s">
        <v>15</v>
      </c>
      <c r="J201" s="143" t="str">
        <f t="shared" si="11"/>
        <v>EX</v>
      </c>
      <c r="K201" s="143" t="str">
        <f>YEAR('BASE DE DATOS 2026'!$G201)&amp;J201</f>
        <v>2013EX</v>
      </c>
      <c r="L201" s="144" t="str">
        <f t="shared" si="10"/>
        <v>EXPERTOS 13 Y 14 AÑOS</v>
      </c>
      <c r="M201" s="150" t="s">
        <v>51</v>
      </c>
      <c r="N201" s="153">
        <v>390</v>
      </c>
      <c r="O201" s="154">
        <f>IFERROR(VLOOKUP('BASE DE DATOS 2026'!$I198,CATEGORIAS!$M$3:$O$13,2,FALSE),"")</f>
        <v>85000</v>
      </c>
      <c r="P201" s="150"/>
      <c r="Q201" s="157" t="s">
        <v>149</v>
      </c>
    </row>
    <row r="202" spans="1:17" ht="18.75" x14ac:dyDescent="0.25">
      <c r="A202" s="211">
        <f>SUBTOTAL(103,$B$3:B202)</f>
        <v>200</v>
      </c>
      <c r="B202" s="147">
        <v>391</v>
      </c>
      <c r="C202" s="139" t="s">
        <v>325</v>
      </c>
      <c r="D202" s="139" t="s">
        <v>794</v>
      </c>
      <c r="E202" s="140">
        <v>1110374982</v>
      </c>
      <c r="F202" s="141" t="s">
        <v>1480</v>
      </c>
      <c r="G202" s="141">
        <v>41529</v>
      </c>
      <c r="H202" s="142">
        <f ca="1">IF('BASE DE DATOS 2026'!$G202="","",YEAR(NOW())-YEAR(G202))</f>
        <v>13</v>
      </c>
      <c r="I202" s="139" t="s">
        <v>15</v>
      </c>
      <c r="J202" s="143" t="str">
        <f t="shared" si="11"/>
        <v>EX</v>
      </c>
      <c r="K202" s="143" t="str">
        <f>YEAR('BASE DE DATOS 2026'!$G202)&amp;J202</f>
        <v>2013EX</v>
      </c>
      <c r="L202" s="144" t="str">
        <f t="shared" si="10"/>
        <v>EXPERTOS 13 Y 14 AÑOS</v>
      </c>
      <c r="M202" s="139" t="s">
        <v>51</v>
      </c>
      <c r="N202" s="147">
        <v>391</v>
      </c>
      <c r="O202" s="145">
        <f>IFERROR(VLOOKUP('BASE DE DATOS 2026'!$I199,CATEGORIAS!$M$3:$O$13,2,FALSE),"")</f>
        <v>85000</v>
      </c>
      <c r="P202" s="139"/>
      <c r="Q202" s="146" t="s">
        <v>149</v>
      </c>
    </row>
    <row r="203" spans="1:17" ht="18.75" x14ac:dyDescent="0.25">
      <c r="A203" s="211">
        <f>SUBTOTAL(103,$B$3:B203)</f>
        <v>201</v>
      </c>
      <c r="B203" s="138">
        <v>393</v>
      </c>
      <c r="C203" s="139" t="s">
        <v>378</v>
      </c>
      <c r="D203" s="139" t="s">
        <v>1429</v>
      </c>
      <c r="E203" s="140">
        <v>1108650306</v>
      </c>
      <c r="F203" s="141" t="s">
        <v>1480</v>
      </c>
      <c r="G203" s="141">
        <v>42761</v>
      </c>
      <c r="H203" s="142">
        <f ca="1">IF('BASE DE DATOS 2026'!$G203="","",YEAR(NOW())-YEAR(G203))</f>
        <v>9</v>
      </c>
      <c r="I203" s="139" t="s">
        <v>15</v>
      </c>
      <c r="J203" s="143" t="str">
        <f t="shared" si="11"/>
        <v>EX</v>
      </c>
      <c r="K203" s="143" t="str">
        <f>YEAR('BASE DE DATOS 2026'!$G203)&amp;J203</f>
        <v>2017EX</v>
      </c>
      <c r="L203" s="144" t="str">
        <f t="shared" si="10"/>
        <v>EXPERTOS 9 Y 10 AÑOS</v>
      </c>
      <c r="M203" s="139" t="s">
        <v>82</v>
      </c>
      <c r="N203" s="138">
        <v>393</v>
      </c>
      <c r="O203" s="145">
        <f>IFERROR(VLOOKUP('BASE DE DATOS 2026'!$I200,CATEGORIAS!$M$3:$O$13,2,FALSE),"")</f>
        <v>85000</v>
      </c>
      <c r="P203" s="139"/>
      <c r="Q203" s="146" t="s">
        <v>149</v>
      </c>
    </row>
    <row r="204" spans="1:17" ht="18.75" x14ac:dyDescent="0.25">
      <c r="A204" s="211">
        <f>SUBTOTAL(103,$B$3:B204)</f>
        <v>202</v>
      </c>
      <c r="B204" s="147">
        <v>394</v>
      </c>
      <c r="C204" s="139" t="s">
        <v>798</v>
      </c>
      <c r="D204" s="139" t="s">
        <v>397</v>
      </c>
      <c r="E204" s="140">
        <v>1063814976</v>
      </c>
      <c r="F204" s="141" t="s">
        <v>1480</v>
      </c>
      <c r="G204" s="141">
        <v>41596</v>
      </c>
      <c r="H204" s="142">
        <f ca="1">IF('BASE DE DATOS 2026'!$G204="","",YEAR(NOW())-YEAR(G204))</f>
        <v>13</v>
      </c>
      <c r="I204" s="139" t="s">
        <v>15</v>
      </c>
      <c r="J204" s="143" t="str">
        <f t="shared" si="11"/>
        <v>EX</v>
      </c>
      <c r="K204" s="143" t="str">
        <f>YEAR('BASE DE DATOS 2026'!$G204)&amp;J204</f>
        <v>2013EX</v>
      </c>
      <c r="L204" s="144" t="str">
        <f t="shared" si="10"/>
        <v>EXPERTOS 13 Y 14 AÑOS</v>
      </c>
      <c r="M204" s="139" t="s">
        <v>111</v>
      </c>
      <c r="N204" s="147">
        <v>394</v>
      </c>
      <c r="O204" s="145">
        <f>IFERROR(VLOOKUP('BASE DE DATOS 2026'!$I201,CATEGORIAS!$M$3:$O$13,2,FALSE),"")</f>
        <v>85000</v>
      </c>
      <c r="P204" s="139"/>
      <c r="Q204" s="146" t="s">
        <v>215</v>
      </c>
    </row>
    <row r="205" spans="1:17" ht="18.75" x14ac:dyDescent="0.25">
      <c r="A205" s="211">
        <f>SUBTOTAL(103,$B$3:B205)</f>
        <v>203</v>
      </c>
      <c r="B205" s="138">
        <v>396</v>
      </c>
      <c r="C205" s="139" t="s">
        <v>800</v>
      </c>
      <c r="D205" s="139" t="s">
        <v>801</v>
      </c>
      <c r="E205" s="140">
        <v>1109551188</v>
      </c>
      <c r="F205" s="141" t="s">
        <v>1480</v>
      </c>
      <c r="G205" s="141">
        <v>40769</v>
      </c>
      <c r="H205" s="142">
        <f ca="1">IF('BASE DE DATOS 2026'!$G205="","",YEAR(NOW())-YEAR(G205))</f>
        <v>15</v>
      </c>
      <c r="I205" s="139" t="s">
        <v>15</v>
      </c>
      <c r="J205" s="143" t="str">
        <f t="shared" si="11"/>
        <v>EX</v>
      </c>
      <c r="K205" s="143" t="str">
        <f>YEAR('BASE DE DATOS 2026'!$G205)&amp;J205</f>
        <v>2011EX</v>
      </c>
      <c r="L205" s="144" t="str">
        <f t="shared" si="10"/>
        <v>EXPERTOS 15 Y 16 AÑOS</v>
      </c>
      <c r="M205" s="139" t="s">
        <v>41</v>
      </c>
      <c r="N205" s="138">
        <v>396</v>
      </c>
      <c r="O205" s="145">
        <f>IFERROR(VLOOKUP('BASE DE DATOS 2026'!$I202,CATEGORIAS!$M$3:$O$13,2,FALSE),"")</f>
        <v>85000</v>
      </c>
      <c r="P205" s="139"/>
      <c r="Q205" s="146" t="s">
        <v>149</v>
      </c>
    </row>
    <row r="206" spans="1:17" ht="18.75" x14ac:dyDescent="0.25">
      <c r="A206" s="211">
        <f>SUBTOTAL(103,$B$3:B206)</f>
        <v>204</v>
      </c>
      <c r="B206" s="147">
        <v>397</v>
      </c>
      <c r="C206" s="139" t="s">
        <v>802</v>
      </c>
      <c r="D206" s="139" t="s">
        <v>803</v>
      </c>
      <c r="E206" s="140">
        <v>1107863901</v>
      </c>
      <c r="F206" s="141" t="s">
        <v>1480</v>
      </c>
      <c r="G206" s="141">
        <v>40673</v>
      </c>
      <c r="H206" s="142">
        <f ca="1">IF('BASE DE DATOS 2026'!$G206="","",YEAR(NOW())-YEAR(G206))</f>
        <v>15</v>
      </c>
      <c r="I206" s="139" t="s">
        <v>1173</v>
      </c>
      <c r="J206" s="143" t="str">
        <f t="shared" si="11"/>
        <v>SR</v>
      </c>
      <c r="K206" s="143" t="str">
        <f>YEAR('BASE DE DATOS 2026'!$G206)&amp;J206</f>
        <v>2011SR</v>
      </c>
      <c r="L206" s="144" t="str">
        <f t="shared" si="10"/>
        <v>SUPER RACING</v>
      </c>
      <c r="M206" s="139" t="s">
        <v>41</v>
      </c>
      <c r="N206" s="147">
        <v>397</v>
      </c>
      <c r="O206" s="145">
        <f>IFERROR(VLOOKUP('BASE DE DATOS 2026'!$I203,CATEGORIAS!$M$3:$O$13,2,FALSE),"")</f>
        <v>85000</v>
      </c>
      <c r="P206" s="139"/>
      <c r="Q206" s="146" t="s">
        <v>149</v>
      </c>
    </row>
    <row r="207" spans="1:17" ht="18.75" x14ac:dyDescent="0.25">
      <c r="A207" s="211">
        <f>SUBTOTAL(103,$B$3:B207)</f>
        <v>205</v>
      </c>
      <c r="B207" s="138">
        <v>398</v>
      </c>
      <c r="C207" s="139" t="s">
        <v>386</v>
      </c>
      <c r="D207" s="139" t="s">
        <v>1452</v>
      </c>
      <c r="E207" s="140">
        <v>1111481539</v>
      </c>
      <c r="F207" s="141" t="s">
        <v>1480</v>
      </c>
      <c r="G207" s="141">
        <v>39083</v>
      </c>
      <c r="H207" s="142">
        <f ca="1">IF('BASE DE DATOS 2026'!$G207="","",YEAR(NOW())-YEAR(G207))</f>
        <v>19</v>
      </c>
      <c r="I207" s="139" t="s">
        <v>10</v>
      </c>
      <c r="J207" s="143" t="str">
        <f t="shared" si="11"/>
        <v>OV</v>
      </c>
      <c r="K207" s="143" t="str">
        <f>YEAR('BASE DE DATOS 2026'!$G207)&amp;J207</f>
        <v>2007OV</v>
      </c>
      <c r="L207" s="144" t="str">
        <f t="shared" si="10"/>
        <v>OPEN VARONES</v>
      </c>
      <c r="M207" s="139" t="s">
        <v>55</v>
      </c>
      <c r="N207" s="138">
        <v>398</v>
      </c>
      <c r="O207" s="145">
        <f>IFERROR(VLOOKUP('BASE DE DATOS 2026'!$I204,CATEGORIAS!$M$3:$O$13,2,FALSE),"")</f>
        <v>85000</v>
      </c>
      <c r="P207" s="139"/>
      <c r="Q207" s="146" t="s">
        <v>149</v>
      </c>
    </row>
    <row r="208" spans="1:17" ht="18.75" x14ac:dyDescent="0.25">
      <c r="A208" s="211">
        <f>SUBTOTAL(103,$B$3:B208)</f>
        <v>206</v>
      </c>
      <c r="B208" s="147">
        <v>402</v>
      </c>
      <c r="C208" s="139" t="s">
        <v>810</v>
      </c>
      <c r="D208" s="139" t="s">
        <v>811</v>
      </c>
      <c r="E208" s="140">
        <v>1130622987</v>
      </c>
      <c r="F208" s="141" t="s">
        <v>1480</v>
      </c>
      <c r="G208" s="141">
        <v>32515</v>
      </c>
      <c r="H208" s="142">
        <f ca="1">IF('BASE DE DATOS 2026'!$G208="","",YEAR(NOW())-YEAR(G208))</f>
        <v>37</v>
      </c>
      <c r="I208" s="139" t="s">
        <v>15</v>
      </c>
      <c r="J208" s="143" t="str">
        <f t="shared" si="11"/>
        <v>EX</v>
      </c>
      <c r="K208" s="143" t="str">
        <f>YEAR('BASE DE DATOS 2026'!$G208)&amp;J208</f>
        <v>1989EX</v>
      </c>
      <c r="L208" s="158" t="s">
        <v>66</v>
      </c>
      <c r="M208" s="139" t="s">
        <v>112</v>
      </c>
      <c r="N208" s="147">
        <v>402</v>
      </c>
      <c r="O208" s="145">
        <f>IFERROR(VLOOKUP('BASE DE DATOS 2026'!$I205,CATEGORIAS!$M$3:$O$13,2,FALSE),"")</f>
        <v>85000</v>
      </c>
      <c r="P208" s="139"/>
      <c r="Q208" s="146" t="s">
        <v>149</v>
      </c>
    </row>
    <row r="209" spans="1:17" ht="18.75" x14ac:dyDescent="0.25">
      <c r="A209" s="211">
        <f>SUBTOTAL(103,$B$3:B209)</f>
        <v>207</v>
      </c>
      <c r="B209" s="138">
        <v>404</v>
      </c>
      <c r="C209" s="139" t="s">
        <v>813</v>
      </c>
      <c r="D209" s="139" t="s">
        <v>814</v>
      </c>
      <c r="E209" s="140">
        <v>94418220</v>
      </c>
      <c r="F209" s="141" t="s">
        <v>1480</v>
      </c>
      <c r="G209" s="141">
        <v>26965</v>
      </c>
      <c r="H209" s="142">
        <f ca="1">IF('BASE DE DATOS 2026'!$G209="","",YEAR(NOW())-YEAR(G209))</f>
        <v>53</v>
      </c>
      <c r="I209" s="139" t="s">
        <v>72</v>
      </c>
      <c r="J209" s="143" t="str">
        <f t="shared" si="11"/>
        <v>SM</v>
      </c>
      <c r="K209" s="143" t="str">
        <f>YEAR('BASE DE DATOS 2026'!$G209)&amp;J209</f>
        <v>1973SM</v>
      </c>
      <c r="L209" s="144" t="str">
        <f>IFERROR(VLOOKUP(K209,CATEGORIAS,2,0),"")</f>
        <v>SENIOR MASTER</v>
      </c>
      <c r="M209" s="139" t="s">
        <v>75</v>
      </c>
      <c r="N209" s="138">
        <v>404</v>
      </c>
      <c r="O209" s="145">
        <f>IFERROR(VLOOKUP('BASE DE DATOS 2026'!$I206,CATEGORIAS!$M$3:$O$13,2,FALSE),"")</f>
        <v>85000</v>
      </c>
      <c r="P209" s="139"/>
      <c r="Q209" s="146" t="s">
        <v>149</v>
      </c>
    </row>
    <row r="210" spans="1:17" ht="18.75" x14ac:dyDescent="0.25">
      <c r="A210" s="211">
        <f>SUBTOTAL(103,$B$3:B210)</f>
        <v>208</v>
      </c>
      <c r="B210" s="147">
        <v>405</v>
      </c>
      <c r="C210" s="139" t="s">
        <v>815</v>
      </c>
      <c r="D210" s="139" t="s">
        <v>816</v>
      </c>
      <c r="E210" s="140">
        <v>1130637713</v>
      </c>
      <c r="F210" s="141" t="s">
        <v>1480</v>
      </c>
      <c r="G210" s="141">
        <v>32188</v>
      </c>
      <c r="H210" s="142">
        <f ca="1">IF('BASE DE DATOS 2026'!$G210="","",YEAR(NOW())-YEAR(G210))</f>
        <v>38</v>
      </c>
      <c r="I210" s="139" t="s">
        <v>15</v>
      </c>
      <c r="J210" s="143" t="str">
        <f t="shared" si="11"/>
        <v>EX</v>
      </c>
      <c r="K210" s="143" t="str">
        <f>YEAR('BASE DE DATOS 2026'!$G210)&amp;J210</f>
        <v>1988EX</v>
      </c>
      <c r="L210" s="158" t="s">
        <v>66</v>
      </c>
      <c r="M210" s="139" t="s">
        <v>53</v>
      </c>
      <c r="N210" s="147">
        <v>405</v>
      </c>
      <c r="O210" s="145">
        <f>IFERROR(VLOOKUP('BASE DE DATOS 2026'!$I207,CATEGORIAS!$M$3:$O$13,2,FALSE),"")</f>
        <v>85000</v>
      </c>
      <c r="P210" s="139"/>
      <c r="Q210" s="146" t="s">
        <v>149</v>
      </c>
    </row>
    <row r="211" spans="1:17" ht="18.75" x14ac:dyDescent="0.25">
      <c r="A211" s="211">
        <f>SUBTOTAL(103,$B$3:B211)</f>
        <v>209</v>
      </c>
      <c r="B211" s="138">
        <v>406</v>
      </c>
      <c r="C211" s="139" t="s">
        <v>705</v>
      </c>
      <c r="D211" s="139" t="s">
        <v>817</v>
      </c>
      <c r="E211" s="140">
        <v>1109549979</v>
      </c>
      <c r="F211" s="141" t="s">
        <v>1481</v>
      </c>
      <c r="G211" s="141">
        <v>40478</v>
      </c>
      <c r="H211" s="142">
        <f ca="1">IF('BASE DE DATOS 2026'!$G211="","",YEAR(NOW())-YEAR(G211))</f>
        <v>16</v>
      </c>
      <c r="I211" s="139" t="s">
        <v>9</v>
      </c>
      <c r="J211" s="143" t="str">
        <f t="shared" si="11"/>
        <v>OD</v>
      </c>
      <c r="K211" s="143" t="str">
        <f>YEAR('BASE DE DATOS 2026'!$G211)&amp;J211</f>
        <v>2010OD</v>
      </c>
      <c r="L211" s="144" t="str">
        <f t="shared" ref="L211:L224" si="12">IFERROR(VLOOKUP(K211,CATEGORIAS,2,0),"")</f>
        <v>OPEN DAMAS</v>
      </c>
      <c r="M211" s="139" t="s">
        <v>50</v>
      </c>
      <c r="N211" s="138">
        <v>406</v>
      </c>
      <c r="O211" s="145">
        <f>IFERROR(VLOOKUP('BASE DE DATOS 2026'!$I208,CATEGORIAS!$M$3:$O$13,2,FALSE),"")</f>
        <v>85000</v>
      </c>
      <c r="P211" s="139"/>
      <c r="Q211" s="146" t="s">
        <v>1522</v>
      </c>
    </row>
    <row r="212" spans="1:17" ht="18.75" x14ac:dyDescent="0.25">
      <c r="A212" s="211">
        <f>SUBTOTAL(103,$B$3:B212)</f>
        <v>210</v>
      </c>
      <c r="B212" s="147">
        <v>408</v>
      </c>
      <c r="C212" s="139" t="s">
        <v>819</v>
      </c>
      <c r="D212" s="139" t="s">
        <v>820</v>
      </c>
      <c r="E212" s="140">
        <v>1110368690</v>
      </c>
      <c r="F212" s="141" t="s">
        <v>1481</v>
      </c>
      <c r="G212" s="141">
        <v>39281</v>
      </c>
      <c r="H212" s="142">
        <f ca="1">IF('BASE DE DATOS 2026'!$G212="","",YEAR(NOW())-YEAR(G212))</f>
        <v>19</v>
      </c>
      <c r="I212" s="139" t="s">
        <v>9</v>
      </c>
      <c r="J212" s="143" t="str">
        <f t="shared" si="11"/>
        <v>OD</v>
      </c>
      <c r="K212" s="143" t="str">
        <f>YEAR('BASE DE DATOS 2026'!$G212)&amp;J212</f>
        <v>2007OD</v>
      </c>
      <c r="L212" s="144" t="str">
        <f t="shared" si="12"/>
        <v>OPEN DAMAS</v>
      </c>
      <c r="M212" s="139" t="s">
        <v>41</v>
      </c>
      <c r="N212" s="147">
        <v>408</v>
      </c>
      <c r="O212" s="145">
        <f>IFERROR(VLOOKUP('BASE DE DATOS 2026'!$I209,CATEGORIAS!$M$3:$O$13,2,FALSE),"")</f>
        <v>85000</v>
      </c>
      <c r="P212" s="139"/>
      <c r="Q212" s="146" t="s">
        <v>149</v>
      </c>
    </row>
    <row r="213" spans="1:17" ht="18.75" x14ac:dyDescent="0.25">
      <c r="A213" s="211">
        <f>SUBTOTAL(103,$B$3:B213)</f>
        <v>211</v>
      </c>
      <c r="B213" s="138">
        <v>411</v>
      </c>
      <c r="C213" s="139" t="s">
        <v>628</v>
      </c>
      <c r="D213" s="139" t="s">
        <v>473</v>
      </c>
      <c r="E213" s="140">
        <v>1109550184</v>
      </c>
      <c r="F213" s="141" t="s">
        <v>1481</v>
      </c>
      <c r="G213" s="141">
        <v>40466</v>
      </c>
      <c r="H213" s="142">
        <f ca="1">IF('BASE DE DATOS 2026'!$G213="","",YEAR(NOW())-YEAR(G213))</f>
        <v>16</v>
      </c>
      <c r="I213" s="139" t="s">
        <v>9</v>
      </c>
      <c r="J213" s="143" t="str">
        <f t="shared" si="11"/>
        <v>OD</v>
      </c>
      <c r="K213" s="143" t="str">
        <f>YEAR('BASE DE DATOS 2026'!$G213)&amp;J213</f>
        <v>2010OD</v>
      </c>
      <c r="L213" s="144" t="str">
        <f t="shared" si="12"/>
        <v>OPEN DAMAS</v>
      </c>
      <c r="M213" s="139" t="s">
        <v>76</v>
      </c>
      <c r="N213" s="138">
        <v>411</v>
      </c>
      <c r="O213" s="145">
        <f>IFERROR(VLOOKUP('BASE DE DATOS 2026'!$I210,CATEGORIAS!$M$3:$O$13,2,FALSE),"")</f>
        <v>85000</v>
      </c>
      <c r="P213" s="139"/>
      <c r="Q213" s="146" t="s">
        <v>149</v>
      </c>
    </row>
    <row r="214" spans="1:17" ht="18.75" x14ac:dyDescent="0.25">
      <c r="A214" s="211">
        <f>SUBTOTAL(103,$B$3:B214)</f>
        <v>212</v>
      </c>
      <c r="B214" s="147">
        <v>412</v>
      </c>
      <c r="C214" s="139" t="s">
        <v>301</v>
      </c>
      <c r="D214" s="139" t="s">
        <v>817</v>
      </c>
      <c r="E214" s="140">
        <v>1110296313</v>
      </c>
      <c r="F214" s="141" t="s">
        <v>1480</v>
      </c>
      <c r="G214" s="141">
        <v>39630</v>
      </c>
      <c r="H214" s="142">
        <f ca="1">IF('BASE DE DATOS 2026'!$G214="","",YEAR(NOW())-YEAR(G214))</f>
        <v>18</v>
      </c>
      <c r="I214" s="139" t="s">
        <v>10</v>
      </c>
      <c r="J214" s="143" t="str">
        <f t="shared" si="11"/>
        <v>OV</v>
      </c>
      <c r="K214" s="143" t="str">
        <f>YEAR('BASE DE DATOS 2026'!$G214)&amp;J214</f>
        <v>2008OV</v>
      </c>
      <c r="L214" s="144" t="str">
        <f t="shared" si="12"/>
        <v>OPEN VARONES</v>
      </c>
      <c r="M214" s="139" t="s">
        <v>50</v>
      </c>
      <c r="N214" s="147">
        <v>412</v>
      </c>
      <c r="O214" s="145">
        <f>IFERROR(VLOOKUP('BASE DE DATOS 2026'!$I211,CATEGORIAS!$M$3:$O$13,2,FALSE),"")</f>
        <v>85000</v>
      </c>
      <c r="P214" s="139"/>
      <c r="Q214" s="146" t="s">
        <v>1523</v>
      </c>
    </row>
    <row r="215" spans="1:17" ht="18.75" x14ac:dyDescent="0.25">
      <c r="A215" s="211">
        <f>SUBTOTAL(103,$B$3:B215)</f>
        <v>213</v>
      </c>
      <c r="B215" s="138">
        <v>414</v>
      </c>
      <c r="C215" s="139" t="s">
        <v>825</v>
      </c>
      <c r="D215" s="139" t="s">
        <v>718</v>
      </c>
      <c r="E215" s="140">
        <v>1082913538</v>
      </c>
      <c r="F215" s="141" t="s">
        <v>1480</v>
      </c>
      <c r="G215" s="141">
        <v>39556</v>
      </c>
      <c r="H215" s="142">
        <f ca="1">IF('BASE DE DATOS 2026'!$G215="","",YEAR(NOW())-YEAR(G215))</f>
        <v>18</v>
      </c>
      <c r="I215" s="139" t="s">
        <v>10</v>
      </c>
      <c r="J215" s="143" t="str">
        <f t="shared" si="11"/>
        <v>OV</v>
      </c>
      <c r="K215" s="143" t="str">
        <f>YEAR('BASE DE DATOS 2026'!$G215)&amp;J215</f>
        <v>2008OV</v>
      </c>
      <c r="L215" s="144" t="str">
        <f t="shared" si="12"/>
        <v>OPEN VARONES</v>
      </c>
      <c r="M215" s="139" t="s">
        <v>46</v>
      </c>
      <c r="N215" s="138">
        <v>414</v>
      </c>
      <c r="O215" s="145">
        <f>IFERROR(VLOOKUP('BASE DE DATOS 2026'!$I212,CATEGORIAS!$M$3:$O$13,2,FALSE),"")</f>
        <v>85000</v>
      </c>
      <c r="P215" s="139"/>
      <c r="Q215" s="146" t="s">
        <v>149</v>
      </c>
    </row>
    <row r="216" spans="1:17" ht="18.75" x14ac:dyDescent="0.25">
      <c r="A216" s="211">
        <f>SUBTOTAL(103,$B$3:B216)</f>
        <v>214</v>
      </c>
      <c r="B216" s="147">
        <v>415</v>
      </c>
      <c r="C216" s="139" t="s">
        <v>826</v>
      </c>
      <c r="D216" s="139" t="s">
        <v>827</v>
      </c>
      <c r="E216" s="140">
        <v>1105367832</v>
      </c>
      <c r="F216" s="141" t="s">
        <v>1480</v>
      </c>
      <c r="G216" s="141">
        <v>38884</v>
      </c>
      <c r="H216" s="142">
        <f ca="1">IF('BASE DE DATOS 2026'!$G216="","",YEAR(NOW())-YEAR(G216))</f>
        <v>20</v>
      </c>
      <c r="I216" s="139" t="s">
        <v>10</v>
      </c>
      <c r="J216" s="143" t="str">
        <f t="shared" si="11"/>
        <v>OV</v>
      </c>
      <c r="K216" s="143" t="str">
        <f>YEAR('BASE DE DATOS 2026'!$G216)&amp;J216</f>
        <v>2006OV</v>
      </c>
      <c r="L216" s="144" t="str">
        <f t="shared" si="12"/>
        <v>OPEN VARONES</v>
      </c>
      <c r="M216" s="139" t="s">
        <v>46</v>
      </c>
      <c r="N216" s="147">
        <v>415</v>
      </c>
      <c r="O216" s="145">
        <f>IFERROR(VLOOKUP('BASE DE DATOS 2026'!$I213,CATEGORIAS!$M$3:$O$13,2,FALSE),"")</f>
        <v>85000</v>
      </c>
      <c r="P216" s="139"/>
      <c r="Q216" s="146" t="s">
        <v>149</v>
      </c>
    </row>
    <row r="217" spans="1:17" ht="18.75" x14ac:dyDescent="0.25">
      <c r="A217" s="211">
        <f>SUBTOTAL(103,$B$3:B217)</f>
        <v>215</v>
      </c>
      <c r="B217" s="147">
        <v>416</v>
      </c>
      <c r="C217" s="139" t="s">
        <v>828</v>
      </c>
      <c r="D217" s="139" t="s">
        <v>829</v>
      </c>
      <c r="E217" s="140">
        <v>1107840316</v>
      </c>
      <c r="F217" s="141" t="s">
        <v>1480</v>
      </c>
      <c r="G217" s="141">
        <v>38553</v>
      </c>
      <c r="H217" s="142">
        <f ca="1">IF('BASE DE DATOS 2026'!$G217="","",YEAR(NOW())-YEAR(G217))</f>
        <v>21</v>
      </c>
      <c r="I217" s="139" t="s">
        <v>10</v>
      </c>
      <c r="J217" s="143" t="str">
        <f t="shared" si="11"/>
        <v>OV</v>
      </c>
      <c r="K217" s="143" t="str">
        <f>YEAR('BASE DE DATOS 2026'!$G217)&amp;J217</f>
        <v>2005OV</v>
      </c>
      <c r="L217" s="144" t="str">
        <f t="shared" si="12"/>
        <v>OPEN VARONES</v>
      </c>
      <c r="M217" s="139" t="s">
        <v>41</v>
      </c>
      <c r="N217" s="147">
        <v>416</v>
      </c>
      <c r="O217" s="145">
        <f>IFERROR(VLOOKUP('BASE DE DATOS 2026'!$I214,CATEGORIAS!$M$3:$O$13,2,FALSE),"")</f>
        <v>85000</v>
      </c>
      <c r="P217" s="139"/>
      <c r="Q217" s="146" t="s">
        <v>149</v>
      </c>
    </row>
    <row r="218" spans="1:17" ht="18.75" x14ac:dyDescent="0.25">
      <c r="A218" s="211">
        <f>SUBTOTAL(103,$B$3:B218)</f>
        <v>216</v>
      </c>
      <c r="B218" s="138">
        <v>417</v>
      </c>
      <c r="C218" s="139" t="s">
        <v>259</v>
      </c>
      <c r="D218" s="139" t="s">
        <v>830</v>
      </c>
      <c r="E218" s="140">
        <v>1109185692</v>
      </c>
      <c r="F218" s="141" t="s">
        <v>1480</v>
      </c>
      <c r="G218" s="141">
        <v>38455</v>
      </c>
      <c r="H218" s="142">
        <f ca="1">IF('BASE DE DATOS 2026'!$G218="","",YEAR(NOW())-YEAR(G218))</f>
        <v>21</v>
      </c>
      <c r="I218" s="139" t="s">
        <v>10</v>
      </c>
      <c r="J218" s="143" t="str">
        <f t="shared" si="11"/>
        <v>OV</v>
      </c>
      <c r="K218" s="143" t="str">
        <f>YEAR('BASE DE DATOS 2026'!$G218)&amp;J218</f>
        <v>2005OV</v>
      </c>
      <c r="L218" s="144" t="str">
        <f t="shared" si="12"/>
        <v>OPEN VARONES</v>
      </c>
      <c r="M218" s="139" t="s">
        <v>46</v>
      </c>
      <c r="N218" s="138">
        <v>417</v>
      </c>
      <c r="O218" s="145">
        <f>IFERROR(VLOOKUP('BASE DE DATOS 2026'!$I215,CATEGORIAS!$M$3:$O$13,2,FALSE),"")</f>
        <v>85000</v>
      </c>
      <c r="P218" s="139"/>
      <c r="Q218" s="146" t="s">
        <v>149</v>
      </c>
    </row>
    <row r="219" spans="1:17" ht="18.75" x14ac:dyDescent="0.25">
      <c r="A219" s="211">
        <f>SUBTOTAL(103,$B$3:B219)</f>
        <v>217</v>
      </c>
      <c r="B219" s="147">
        <v>420</v>
      </c>
      <c r="C219" s="139" t="s">
        <v>356</v>
      </c>
      <c r="D219" s="139" t="s">
        <v>834</v>
      </c>
      <c r="E219" s="140">
        <v>114935033</v>
      </c>
      <c r="F219" s="141" t="s">
        <v>1480</v>
      </c>
      <c r="G219" s="141">
        <v>39693</v>
      </c>
      <c r="H219" s="142">
        <f ca="1">IF('BASE DE DATOS 2026'!$G219="","",YEAR(NOW())-YEAR(G219))</f>
        <v>18</v>
      </c>
      <c r="I219" s="139" t="s">
        <v>10</v>
      </c>
      <c r="J219" s="143" t="str">
        <f t="shared" si="11"/>
        <v>OV</v>
      </c>
      <c r="K219" s="143" t="str">
        <f>YEAR('BASE DE DATOS 2026'!$G219)&amp;J219</f>
        <v>2008OV</v>
      </c>
      <c r="L219" s="144" t="str">
        <f t="shared" si="12"/>
        <v>OPEN VARONES</v>
      </c>
      <c r="M219" s="139" t="s">
        <v>167</v>
      </c>
      <c r="N219" s="147">
        <v>420</v>
      </c>
      <c r="O219" s="145">
        <f>IFERROR(VLOOKUP('BASE DE DATOS 2026'!$I216,CATEGORIAS!$M$3:$O$13,2,FALSE),"")</f>
        <v>85000</v>
      </c>
      <c r="P219" s="139"/>
      <c r="Q219" s="146" t="s">
        <v>149</v>
      </c>
    </row>
    <row r="220" spans="1:17" ht="18.75" x14ac:dyDescent="0.25">
      <c r="A220" s="211">
        <f>SUBTOTAL(103,$B$3:B220)</f>
        <v>218</v>
      </c>
      <c r="B220" s="138">
        <v>421</v>
      </c>
      <c r="C220" s="139" t="s">
        <v>835</v>
      </c>
      <c r="D220" s="139" t="s">
        <v>777</v>
      </c>
      <c r="E220" s="140">
        <v>1110291990</v>
      </c>
      <c r="F220" s="141" t="s">
        <v>1480</v>
      </c>
      <c r="G220" s="141">
        <v>38879</v>
      </c>
      <c r="H220" s="142">
        <f ca="1">IF('BASE DE DATOS 2026'!$G220="","",YEAR(NOW())-YEAR(G220))</f>
        <v>20</v>
      </c>
      <c r="I220" s="139" t="s">
        <v>10</v>
      </c>
      <c r="J220" s="143" t="str">
        <f t="shared" si="11"/>
        <v>OV</v>
      </c>
      <c r="K220" s="143" t="str">
        <f>YEAR('BASE DE DATOS 2026'!$G220)&amp;J220</f>
        <v>2006OV</v>
      </c>
      <c r="L220" s="144" t="str">
        <f t="shared" si="12"/>
        <v>OPEN VARONES</v>
      </c>
      <c r="M220" s="139" t="s">
        <v>45</v>
      </c>
      <c r="N220" s="138">
        <v>421</v>
      </c>
      <c r="O220" s="145">
        <f>IFERROR(VLOOKUP('BASE DE DATOS 2026'!$I217,CATEGORIAS!$M$3:$O$13,2,FALSE),"")</f>
        <v>85000</v>
      </c>
      <c r="P220" s="139"/>
      <c r="Q220" s="146" t="s">
        <v>149</v>
      </c>
    </row>
    <row r="221" spans="1:17" ht="18.75" x14ac:dyDescent="0.25">
      <c r="A221" s="211">
        <f>SUBTOTAL(103,$B$3:B221)</f>
        <v>219</v>
      </c>
      <c r="B221" s="147">
        <v>423</v>
      </c>
      <c r="C221" s="139" t="s">
        <v>837</v>
      </c>
      <c r="D221" s="139" t="s">
        <v>838</v>
      </c>
      <c r="E221" s="140">
        <v>1059242512</v>
      </c>
      <c r="F221" s="141" t="s">
        <v>1480</v>
      </c>
      <c r="G221" s="141">
        <v>40011</v>
      </c>
      <c r="H221" s="142">
        <f ca="1">IF('BASE DE DATOS 2026'!$G221="","",YEAR(NOW())-YEAR(G221))</f>
        <v>17</v>
      </c>
      <c r="I221" s="139" t="s">
        <v>10</v>
      </c>
      <c r="J221" s="143" t="str">
        <f t="shared" si="11"/>
        <v>OV</v>
      </c>
      <c r="K221" s="143" t="str">
        <f>YEAR('BASE DE DATOS 2026'!$G221)&amp;J221</f>
        <v>2009OV</v>
      </c>
      <c r="L221" s="144" t="str">
        <f t="shared" si="12"/>
        <v>OPEN VARONES</v>
      </c>
      <c r="M221" s="139" t="s">
        <v>52</v>
      </c>
      <c r="N221" s="147">
        <v>423</v>
      </c>
      <c r="O221" s="145">
        <f>IFERROR(VLOOKUP('BASE DE DATOS 2026'!$I218,CATEGORIAS!$M$3:$O$13,2,FALSE),"")</f>
        <v>85000</v>
      </c>
      <c r="P221" s="139"/>
      <c r="Q221" s="146" t="s">
        <v>149</v>
      </c>
    </row>
    <row r="222" spans="1:17" ht="18.75" x14ac:dyDescent="0.25">
      <c r="A222" s="211">
        <f>SUBTOTAL(103,$B$3:B222)</f>
        <v>220</v>
      </c>
      <c r="B222" s="138">
        <v>424</v>
      </c>
      <c r="C222" s="139" t="s">
        <v>259</v>
      </c>
      <c r="D222" s="139" t="s">
        <v>839</v>
      </c>
      <c r="E222" s="140">
        <v>1105377357</v>
      </c>
      <c r="F222" s="141" t="s">
        <v>1480</v>
      </c>
      <c r="G222" s="141">
        <v>40255</v>
      </c>
      <c r="H222" s="142">
        <f ca="1">IF('BASE DE DATOS 2026'!$G222="","",YEAR(NOW())-YEAR(G222))</f>
        <v>16</v>
      </c>
      <c r="I222" s="139" t="s">
        <v>1173</v>
      </c>
      <c r="J222" s="143" t="str">
        <f t="shared" si="11"/>
        <v>SR</v>
      </c>
      <c r="K222" s="143" t="str">
        <f>YEAR('BASE DE DATOS 2026'!$G222)&amp;J222</f>
        <v>2010SR</v>
      </c>
      <c r="L222" s="144" t="str">
        <f t="shared" si="12"/>
        <v>SUPER RACING</v>
      </c>
      <c r="M222" s="139" t="s">
        <v>51</v>
      </c>
      <c r="N222" s="138">
        <v>424</v>
      </c>
      <c r="O222" s="145">
        <f>IFERROR(VLOOKUP('BASE DE DATOS 2026'!$I219,CATEGORIAS!$M$3:$O$13,2,FALSE),"")</f>
        <v>85000</v>
      </c>
      <c r="P222" s="139"/>
      <c r="Q222" s="146" t="s">
        <v>149</v>
      </c>
    </row>
    <row r="223" spans="1:17" ht="18.75" x14ac:dyDescent="0.25">
      <c r="A223" s="211">
        <f>SUBTOTAL(103,$B$3:B223)</f>
        <v>221</v>
      </c>
      <c r="B223" s="138">
        <v>425</v>
      </c>
      <c r="C223" s="139" t="s">
        <v>259</v>
      </c>
      <c r="D223" s="139" t="s">
        <v>840</v>
      </c>
      <c r="E223" s="140">
        <v>1112052045</v>
      </c>
      <c r="F223" s="141" t="s">
        <v>1480</v>
      </c>
      <c r="G223" s="141">
        <v>40148</v>
      </c>
      <c r="H223" s="142">
        <f ca="1">IF('BASE DE DATOS 2026'!$G223="","",YEAR(NOW())-YEAR(G223))</f>
        <v>17</v>
      </c>
      <c r="I223" s="139" t="s">
        <v>10</v>
      </c>
      <c r="J223" s="143" t="str">
        <f t="shared" si="11"/>
        <v>OV</v>
      </c>
      <c r="K223" s="143" t="str">
        <f>YEAR('BASE DE DATOS 2026'!$G223)&amp;J223</f>
        <v>2009OV</v>
      </c>
      <c r="L223" s="144" t="str">
        <f t="shared" si="12"/>
        <v>OPEN VARONES</v>
      </c>
      <c r="M223" s="139" t="s">
        <v>41</v>
      </c>
      <c r="N223" s="138">
        <v>425</v>
      </c>
      <c r="O223" s="145">
        <f>IFERROR(VLOOKUP('BASE DE DATOS 2026'!$I220,CATEGORIAS!$M$3:$O$13,2,FALSE),"")</f>
        <v>85000</v>
      </c>
      <c r="P223" s="139"/>
      <c r="Q223" s="146" t="s">
        <v>149</v>
      </c>
    </row>
    <row r="224" spans="1:17" ht="18.75" x14ac:dyDescent="0.25">
      <c r="A224" s="211">
        <f>SUBTOTAL(103,$B$3:B224)</f>
        <v>222</v>
      </c>
      <c r="B224" s="147">
        <v>426</v>
      </c>
      <c r="C224" s="139" t="s">
        <v>763</v>
      </c>
      <c r="D224" s="139" t="s">
        <v>841</v>
      </c>
      <c r="E224" s="140">
        <v>1111670420</v>
      </c>
      <c r="F224" s="141" t="s">
        <v>1480</v>
      </c>
      <c r="G224" s="141">
        <v>39161</v>
      </c>
      <c r="H224" s="142">
        <f ca="1">IF('BASE DE DATOS 2026'!$G224="","",YEAR(NOW())-YEAR(G224))</f>
        <v>19</v>
      </c>
      <c r="I224" s="139" t="s">
        <v>10</v>
      </c>
      <c r="J224" s="143" t="str">
        <f t="shared" si="11"/>
        <v>OV</v>
      </c>
      <c r="K224" s="143" t="str">
        <f>YEAR('BASE DE DATOS 2026'!$G224)&amp;J224</f>
        <v>2007OV</v>
      </c>
      <c r="L224" s="144" t="str">
        <f t="shared" si="12"/>
        <v>OPEN VARONES</v>
      </c>
      <c r="M224" s="139" t="s">
        <v>41</v>
      </c>
      <c r="N224" s="147">
        <v>426</v>
      </c>
      <c r="O224" s="145">
        <f>IFERROR(VLOOKUP('BASE DE DATOS 2026'!$I221,CATEGORIAS!$M$3:$O$13,2,FALSE),"")</f>
        <v>85000</v>
      </c>
      <c r="P224" s="139"/>
      <c r="Q224" s="146" t="s">
        <v>149</v>
      </c>
    </row>
    <row r="225" spans="1:17" ht="18.75" x14ac:dyDescent="0.25">
      <c r="A225" s="211">
        <f>SUBTOTAL(103,$B$3:B225)</f>
        <v>223</v>
      </c>
      <c r="B225" s="138">
        <v>427</v>
      </c>
      <c r="C225" s="139" t="s">
        <v>842</v>
      </c>
      <c r="D225" s="139" t="s">
        <v>843</v>
      </c>
      <c r="E225" s="140">
        <v>1080705583</v>
      </c>
      <c r="F225" s="141" t="s">
        <v>1481</v>
      </c>
      <c r="G225" s="141">
        <v>43360</v>
      </c>
      <c r="H225" s="142">
        <f ca="1">IF('BASE DE DATOS 2026'!$G225="","",YEAR(NOW())-YEAR(G225))</f>
        <v>8</v>
      </c>
      <c r="I225" s="139" t="s">
        <v>14</v>
      </c>
      <c r="J225" s="143" t="str">
        <f t="shared" si="11"/>
        <v>D</v>
      </c>
      <c r="K225" s="143" t="str">
        <f>YEAR('BASE DE DATOS 2026'!$G225)&amp;J225</f>
        <v>2018D</v>
      </c>
      <c r="L225" s="158" t="s">
        <v>164</v>
      </c>
      <c r="M225" s="139" t="s">
        <v>55</v>
      </c>
      <c r="N225" s="138">
        <v>427</v>
      </c>
      <c r="O225" s="145">
        <f>IFERROR(VLOOKUP('BASE DE DATOS 2026'!$I222,CATEGORIAS!$M$3:$O$13,2,FALSE),"")</f>
        <v>85000</v>
      </c>
      <c r="P225" s="139" t="s">
        <v>1460</v>
      </c>
      <c r="Q225" s="146" t="s">
        <v>149</v>
      </c>
    </row>
    <row r="226" spans="1:17" ht="18.75" x14ac:dyDescent="0.25">
      <c r="A226" s="211">
        <f>SUBTOTAL(103,$B$3:B226)</f>
        <v>224</v>
      </c>
      <c r="B226" s="147">
        <v>429</v>
      </c>
      <c r="C226" s="139" t="s">
        <v>1331</v>
      </c>
      <c r="D226" s="139" t="s">
        <v>848</v>
      </c>
      <c r="E226" s="140">
        <v>16744794</v>
      </c>
      <c r="F226" s="141" t="s">
        <v>1480</v>
      </c>
      <c r="G226" s="141">
        <v>25609</v>
      </c>
      <c r="H226" s="142">
        <f ca="1">IF('BASE DE DATOS 2026'!$G226="","",YEAR(NOW())-YEAR(G226))</f>
        <v>56</v>
      </c>
      <c r="I226" s="139" t="s">
        <v>72</v>
      </c>
      <c r="J226" s="143" t="str">
        <f t="shared" si="11"/>
        <v>SM</v>
      </c>
      <c r="K226" s="143" t="str">
        <f>YEAR('BASE DE DATOS 2026'!$G226)&amp;J226</f>
        <v>1970SM</v>
      </c>
      <c r="L226" s="144" t="str">
        <f t="shared" ref="L226:L289" si="13">IFERROR(VLOOKUP(K226,CATEGORIAS,2,0),"")</f>
        <v>SENIOR MASTER</v>
      </c>
      <c r="M226" s="139" t="s">
        <v>1344</v>
      </c>
      <c r="N226" s="147">
        <v>429</v>
      </c>
      <c r="O226" s="145">
        <f>IFERROR(VLOOKUP('BASE DE DATOS 2026'!$I223,CATEGORIAS!$M$3:$O$13,2,FALSE),"")</f>
        <v>85000</v>
      </c>
      <c r="P226" s="139"/>
      <c r="Q226" s="146" t="s">
        <v>149</v>
      </c>
    </row>
    <row r="227" spans="1:17" ht="18.75" x14ac:dyDescent="0.25">
      <c r="A227" s="211">
        <f>SUBTOTAL(103,$B$3:B227)</f>
        <v>225</v>
      </c>
      <c r="B227" s="138">
        <v>430</v>
      </c>
      <c r="C227" s="139" t="s">
        <v>1292</v>
      </c>
      <c r="D227" s="139" t="s">
        <v>849</v>
      </c>
      <c r="E227" s="140">
        <v>1130594175</v>
      </c>
      <c r="F227" s="141" t="s">
        <v>1480</v>
      </c>
      <c r="G227" s="141">
        <v>31976</v>
      </c>
      <c r="H227" s="142">
        <f ca="1">IF('BASE DE DATOS 2026'!$G227="","",YEAR(NOW())-YEAR(G227))</f>
        <v>39</v>
      </c>
      <c r="I227" s="139" t="s">
        <v>72</v>
      </c>
      <c r="J227" s="143" t="str">
        <f t="shared" si="11"/>
        <v>SM</v>
      </c>
      <c r="K227" s="143" t="str">
        <f>YEAR('BASE DE DATOS 2026'!$G227)&amp;J227</f>
        <v>1987SM</v>
      </c>
      <c r="L227" s="144" t="str">
        <f t="shared" si="13"/>
        <v>SENIOR MASTER</v>
      </c>
      <c r="M227" s="139" t="s">
        <v>53</v>
      </c>
      <c r="N227" s="138">
        <v>430</v>
      </c>
      <c r="O227" s="145">
        <f>IFERROR(VLOOKUP('BASE DE DATOS 2026'!$I224,CATEGORIAS!$M$3:$O$13,2,FALSE),"")</f>
        <v>85000</v>
      </c>
      <c r="P227" s="139"/>
      <c r="Q227" s="146" t="s">
        <v>149</v>
      </c>
    </row>
    <row r="228" spans="1:17" ht="18.75" x14ac:dyDescent="0.25">
      <c r="A228" s="211">
        <f>SUBTOTAL(103,$B$3:B228)</f>
        <v>226</v>
      </c>
      <c r="B228" s="147">
        <v>431</v>
      </c>
      <c r="C228" s="139" t="s">
        <v>291</v>
      </c>
      <c r="D228" s="139" t="s">
        <v>1416</v>
      </c>
      <c r="E228" s="140">
        <v>1109558482</v>
      </c>
      <c r="F228" s="141" t="s">
        <v>1481</v>
      </c>
      <c r="G228" s="141">
        <v>42139</v>
      </c>
      <c r="H228" s="142">
        <f ca="1">IF('BASE DE DATOS 2026'!$G228="","",YEAR(NOW())-YEAR(G228))</f>
        <v>11</v>
      </c>
      <c r="I228" s="139" t="s">
        <v>14</v>
      </c>
      <c r="J228" s="143" t="str">
        <f t="shared" si="11"/>
        <v>D</v>
      </c>
      <c r="K228" s="143" t="str">
        <f>YEAR('BASE DE DATOS 2026'!$G228)&amp;J228</f>
        <v>2015D</v>
      </c>
      <c r="L228" s="144" t="str">
        <f t="shared" si="13"/>
        <v>DAMAS 11 Y 12 AÑOS</v>
      </c>
      <c r="M228" s="139" t="s">
        <v>168</v>
      </c>
      <c r="N228" s="147">
        <v>431</v>
      </c>
      <c r="O228" s="145">
        <f>IFERROR(VLOOKUP('BASE DE DATOS 2026'!$I225,CATEGORIAS!$M$3:$O$13,2,FALSE),"")</f>
        <v>85000</v>
      </c>
      <c r="P228" s="139"/>
      <c r="Q228" s="146" t="s">
        <v>149</v>
      </c>
    </row>
    <row r="229" spans="1:17" ht="18.75" x14ac:dyDescent="0.25">
      <c r="A229" s="211">
        <f>SUBTOTAL(103,$B$3:B229)</f>
        <v>227</v>
      </c>
      <c r="B229" s="138">
        <v>433</v>
      </c>
      <c r="C229" s="139" t="s">
        <v>383</v>
      </c>
      <c r="D229" s="139" t="s">
        <v>851</v>
      </c>
      <c r="E229" s="140">
        <v>1232791411</v>
      </c>
      <c r="F229" s="141" t="s">
        <v>1481</v>
      </c>
      <c r="G229" s="141">
        <v>42043</v>
      </c>
      <c r="H229" s="142">
        <f ca="1">IF('BASE DE DATOS 2026'!$G229="","",YEAR(NOW())-YEAR(G229))</f>
        <v>11</v>
      </c>
      <c r="I229" s="139" t="s">
        <v>14</v>
      </c>
      <c r="J229" s="143" t="str">
        <f t="shared" si="11"/>
        <v>D</v>
      </c>
      <c r="K229" s="143" t="str">
        <f>YEAR('BASE DE DATOS 2026'!$G229)&amp;J229</f>
        <v>2015D</v>
      </c>
      <c r="L229" s="144" t="str">
        <f t="shared" si="13"/>
        <v>DAMAS 11 Y 12 AÑOS</v>
      </c>
      <c r="M229" s="139" t="s">
        <v>51</v>
      </c>
      <c r="N229" s="138">
        <v>433</v>
      </c>
      <c r="O229" s="145">
        <f>IFERROR(VLOOKUP('BASE DE DATOS 2026'!$I226,CATEGORIAS!$M$3:$O$13,2,FALSE),"")</f>
        <v>85000</v>
      </c>
      <c r="P229" s="139"/>
      <c r="Q229" s="146" t="s">
        <v>149</v>
      </c>
    </row>
    <row r="230" spans="1:17" ht="18.75" x14ac:dyDescent="0.25">
      <c r="A230" s="211">
        <f>SUBTOTAL(103,$B$3:B230)</f>
        <v>228</v>
      </c>
      <c r="B230" s="147">
        <v>434</v>
      </c>
      <c r="C230" s="139" t="s">
        <v>1431</v>
      </c>
      <c r="D230" s="139" t="s">
        <v>1385</v>
      </c>
      <c r="E230" s="140">
        <v>1081278730</v>
      </c>
      <c r="F230" s="141" t="s">
        <v>1480</v>
      </c>
      <c r="G230" s="141">
        <v>39779</v>
      </c>
      <c r="H230" s="142">
        <f ca="1">IF('BASE DE DATOS 2026'!$G230="","",YEAR(NOW())-YEAR(G230))</f>
        <v>18</v>
      </c>
      <c r="I230" s="139" t="s">
        <v>10</v>
      </c>
      <c r="J230" s="143" t="str">
        <f t="shared" si="11"/>
        <v>OV</v>
      </c>
      <c r="K230" s="143" t="str">
        <f>YEAR('BASE DE DATOS 2026'!$G230)&amp;J230</f>
        <v>2008OV</v>
      </c>
      <c r="L230" s="144" t="str">
        <f t="shared" si="13"/>
        <v>OPEN VARONES</v>
      </c>
      <c r="M230" s="139" t="s">
        <v>82</v>
      </c>
      <c r="N230" s="147">
        <v>434</v>
      </c>
      <c r="O230" s="145">
        <f>IFERROR(VLOOKUP('BASE DE DATOS 2026'!$I227,CATEGORIAS!$M$3:$O$13,2,FALSE),"")</f>
        <v>85000</v>
      </c>
      <c r="P230" s="139"/>
      <c r="Q230" s="146" t="s">
        <v>149</v>
      </c>
    </row>
    <row r="231" spans="1:17" ht="18.75" x14ac:dyDescent="0.25">
      <c r="A231" s="211">
        <f>SUBTOTAL(103,$B$3:B231)</f>
        <v>229</v>
      </c>
      <c r="B231" s="138">
        <v>435</v>
      </c>
      <c r="C231" s="139" t="s">
        <v>853</v>
      </c>
      <c r="D231" s="139" t="s">
        <v>854</v>
      </c>
      <c r="E231" s="140">
        <v>1004548626</v>
      </c>
      <c r="F231" s="141" t="s">
        <v>1480</v>
      </c>
      <c r="G231" s="141">
        <v>37622</v>
      </c>
      <c r="H231" s="142">
        <f ca="1">IF('BASE DE DATOS 2026'!$G231="","",YEAR(NOW())-YEAR(G231))</f>
        <v>23</v>
      </c>
      <c r="I231" s="139" t="s">
        <v>10</v>
      </c>
      <c r="J231" s="143" t="str">
        <f t="shared" si="11"/>
        <v>OV</v>
      </c>
      <c r="K231" s="143" t="str">
        <f>YEAR('BASE DE DATOS 2026'!$G231)&amp;J231</f>
        <v>2003OV</v>
      </c>
      <c r="L231" s="144" t="str">
        <f t="shared" si="13"/>
        <v>OPEN VARONES</v>
      </c>
      <c r="M231" s="139" t="s">
        <v>1387</v>
      </c>
      <c r="N231" s="138">
        <v>435</v>
      </c>
      <c r="O231" s="145">
        <f>IFERROR(VLOOKUP('BASE DE DATOS 2026'!$I228,CATEGORIAS!$M$3:$O$13,2,FALSE),"")</f>
        <v>85000</v>
      </c>
      <c r="P231" s="139"/>
      <c r="Q231" s="146" t="s">
        <v>149</v>
      </c>
    </row>
    <row r="232" spans="1:17" ht="18.75" x14ac:dyDescent="0.25">
      <c r="A232" s="211">
        <f>SUBTOTAL(103,$B$3:B232)</f>
        <v>230</v>
      </c>
      <c r="B232" s="147">
        <v>436</v>
      </c>
      <c r="C232" s="139" t="s">
        <v>285</v>
      </c>
      <c r="D232" s="139" t="s">
        <v>855</v>
      </c>
      <c r="E232" s="140">
        <v>1114551831</v>
      </c>
      <c r="F232" s="141" t="s">
        <v>1481</v>
      </c>
      <c r="G232" s="141">
        <v>42376</v>
      </c>
      <c r="H232" s="142">
        <f ca="1">IF('BASE DE DATOS 2026'!$G232="","",YEAR(NOW())-YEAR(G232))</f>
        <v>10</v>
      </c>
      <c r="I232" s="139" t="s">
        <v>14</v>
      </c>
      <c r="J232" s="143" t="str">
        <f t="shared" si="11"/>
        <v>D</v>
      </c>
      <c r="K232" s="143" t="str">
        <f>YEAR('BASE DE DATOS 2026'!$G232)&amp;J232</f>
        <v>2016D</v>
      </c>
      <c r="L232" s="144" t="str">
        <f t="shared" si="13"/>
        <v>DAMAS 9 Y 10 AÑOS</v>
      </c>
      <c r="M232" s="139" t="s">
        <v>82</v>
      </c>
      <c r="N232" s="147">
        <v>436</v>
      </c>
      <c r="O232" s="145">
        <f>IFERROR(VLOOKUP('BASE DE DATOS 2026'!$I229,CATEGORIAS!$M$3:$O$13,2,FALSE),"")</f>
        <v>85000</v>
      </c>
      <c r="P232" s="139"/>
      <c r="Q232" s="156" t="s">
        <v>1534</v>
      </c>
    </row>
    <row r="233" spans="1:17" ht="18.75" x14ac:dyDescent="0.25">
      <c r="A233" s="211">
        <f>SUBTOTAL(103,$B$3:B233)</f>
        <v>231</v>
      </c>
      <c r="B233" s="138">
        <v>437</v>
      </c>
      <c r="C233" s="139" t="s">
        <v>275</v>
      </c>
      <c r="D233" s="139" t="s">
        <v>856</v>
      </c>
      <c r="E233" s="140">
        <v>1232799472</v>
      </c>
      <c r="F233" s="141" t="s">
        <v>1480</v>
      </c>
      <c r="G233" s="141">
        <v>42746</v>
      </c>
      <c r="H233" s="142">
        <f ca="1">IF('BASE DE DATOS 2026'!$G233="","",YEAR(NOW())-YEAR(G233))</f>
        <v>9</v>
      </c>
      <c r="I233" s="139" t="s">
        <v>15</v>
      </c>
      <c r="J233" s="143" t="str">
        <f t="shared" si="11"/>
        <v>EX</v>
      </c>
      <c r="K233" s="143" t="str">
        <f>YEAR('BASE DE DATOS 2026'!$G233)&amp;J233</f>
        <v>2017EX</v>
      </c>
      <c r="L233" s="144" t="str">
        <f t="shared" si="13"/>
        <v>EXPERTOS 9 Y 10 AÑOS</v>
      </c>
      <c r="M233" s="139" t="s">
        <v>77</v>
      </c>
      <c r="N233" s="138">
        <v>437</v>
      </c>
      <c r="O233" s="145">
        <f>IFERROR(VLOOKUP('BASE DE DATOS 2026'!$I230,CATEGORIAS!$M$3:$O$13,2,FALSE),"")</f>
        <v>85000</v>
      </c>
      <c r="P233" s="139"/>
      <c r="Q233" s="146" t="s">
        <v>149</v>
      </c>
    </row>
    <row r="234" spans="1:17" ht="18.75" x14ac:dyDescent="0.25">
      <c r="A234" s="211">
        <f>SUBTOTAL(103,$B$3:B234)</f>
        <v>232</v>
      </c>
      <c r="B234" s="147">
        <v>439</v>
      </c>
      <c r="C234" s="139" t="s">
        <v>436</v>
      </c>
      <c r="D234" s="139" t="s">
        <v>858</v>
      </c>
      <c r="E234" s="140">
        <v>1150692850</v>
      </c>
      <c r="F234" s="141" t="s">
        <v>1480</v>
      </c>
      <c r="G234" s="141">
        <v>42147</v>
      </c>
      <c r="H234" s="142">
        <f ca="1">IF('BASE DE DATOS 2026'!$G234="","",YEAR(NOW())-YEAR(G234))</f>
        <v>11</v>
      </c>
      <c r="I234" s="139" t="s">
        <v>15</v>
      </c>
      <c r="J234" s="143" t="str">
        <f t="shared" si="11"/>
        <v>EX</v>
      </c>
      <c r="K234" s="143" t="str">
        <f>YEAR('BASE DE DATOS 2026'!$G234)&amp;J234</f>
        <v>2015EX</v>
      </c>
      <c r="L234" s="144" t="str">
        <f t="shared" si="13"/>
        <v>EXPERTOS 11 Y 12 AÑOS</v>
      </c>
      <c r="M234" s="139" t="s">
        <v>51</v>
      </c>
      <c r="N234" s="147">
        <v>439</v>
      </c>
      <c r="O234" s="145">
        <f>IFERROR(VLOOKUP('BASE DE DATOS 2026'!$I231,CATEGORIAS!$M$3:$O$13,2,FALSE),"")</f>
        <v>85000</v>
      </c>
      <c r="P234" s="139"/>
      <c r="Q234" s="146" t="s">
        <v>149</v>
      </c>
    </row>
    <row r="235" spans="1:17" ht="18.75" x14ac:dyDescent="0.25">
      <c r="A235" s="211">
        <f>SUBTOTAL(103,$B$3:B235)</f>
        <v>233</v>
      </c>
      <c r="B235" s="138">
        <v>440</v>
      </c>
      <c r="C235" s="139" t="s">
        <v>859</v>
      </c>
      <c r="D235" s="139" t="s">
        <v>860</v>
      </c>
      <c r="E235" s="140">
        <v>1061811093</v>
      </c>
      <c r="F235" s="141" t="s">
        <v>1480</v>
      </c>
      <c r="G235" s="141">
        <v>42537</v>
      </c>
      <c r="H235" s="142">
        <f ca="1">IF('BASE DE DATOS 2026'!$G235="","",YEAR(NOW())-YEAR(G235))</f>
        <v>10</v>
      </c>
      <c r="I235" s="139" t="s">
        <v>15</v>
      </c>
      <c r="J235" s="143" t="str">
        <f t="shared" si="11"/>
        <v>EX</v>
      </c>
      <c r="K235" s="143" t="str">
        <f>YEAR('BASE DE DATOS 2026'!$G235)&amp;J235</f>
        <v>2016EX</v>
      </c>
      <c r="L235" s="144" t="str">
        <f t="shared" si="13"/>
        <v>EXPERTOS 9 Y 10 AÑOS</v>
      </c>
      <c r="M235" s="139" t="s">
        <v>110</v>
      </c>
      <c r="N235" s="138">
        <v>440</v>
      </c>
      <c r="O235" s="145">
        <f>IFERROR(VLOOKUP('BASE DE DATOS 2026'!$I232,CATEGORIAS!$M$3:$O$13,2,FALSE),"")</f>
        <v>85000</v>
      </c>
      <c r="P235" s="139"/>
      <c r="Q235" s="146" t="s">
        <v>149</v>
      </c>
    </row>
    <row r="236" spans="1:17" ht="18.75" x14ac:dyDescent="0.25">
      <c r="A236" s="211">
        <f>SUBTOTAL(103,$B$3:B236)</f>
        <v>234</v>
      </c>
      <c r="B236" s="147">
        <v>441</v>
      </c>
      <c r="C236" s="139" t="s">
        <v>356</v>
      </c>
      <c r="D236" s="139" t="s">
        <v>861</v>
      </c>
      <c r="E236" s="140">
        <v>1105379007</v>
      </c>
      <c r="F236" s="141" t="s">
        <v>1480</v>
      </c>
      <c r="G236" s="141">
        <v>40513</v>
      </c>
      <c r="H236" s="142">
        <f ca="1">IF('BASE DE DATOS 2026'!$G236="","",YEAR(NOW())-YEAR(G236))</f>
        <v>16</v>
      </c>
      <c r="I236" s="139" t="s">
        <v>1173</v>
      </c>
      <c r="J236" s="143" t="str">
        <f t="shared" si="11"/>
        <v>SR</v>
      </c>
      <c r="K236" s="143" t="str">
        <f>YEAR('BASE DE DATOS 2026'!$G236)&amp;J236</f>
        <v>2010SR</v>
      </c>
      <c r="L236" s="223" t="str">
        <f t="shared" si="13"/>
        <v>SUPER RACING</v>
      </c>
      <c r="M236" s="139" t="s">
        <v>46</v>
      </c>
      <c r="N236" s="147">
        <v>441</v>
      </c>
      <c r="O236" s="145">
        <f>IFERROR(VLOOKUP('BASE DE DATOS 2026'!$I233,CATEGORIAS!$M$3:$O$13,2,FALSE),"")</f>
        <v>85000</v>
      </c>
      <c r="P236" s="139" t="s">
        <v>1460</v>
      </c>
      <c r="Q236" s="146" t="s">
        <v>149</v>
      </c>
    </row>
    <row r="237" spans="1:17" ht="18.75" x14ac:dyDescent="0.25">
      <c r="A237" s="211">
        <f>SUBTOTAL(103,$B$3:B237)</f>
        <v>235</v>
      </c>
      <c r="B237" s="138">
        <v>448</v>
      </c>
      <c r="C237" s="139" t="s">
        <v>356</v>
      </c>
      <c r="D237" s="139" t="s">
        <v>868</v>
      </c>
      <c r="E237" s="140">
        <v>1109927939</v>
      </c>
      <c r="F237" s="141" t="s">
        <v>1480</v>
      </c>
      <c r="G237" s="141">
        <v>41330</v>
      </c>
      <c r="H237" s="142">
        <f ca="1">IF('BASE DE DATOS 2026'!$G237="","",YEAR(NOW())-YEAR(G237))</f>
        <v>13</v>
      </c>
      <c r="I237" s="139" t="s">
        <v>15</v>
      </c>
      <c r="J237" s="143" t="str">
        <f t="shared" si="11"/>
        <v>EX</v>
      </c>
      <c r="K237" s="143" t="str">
        <f>YEAR('BASE DE DATOS 2026'!$G237)&amp;J237</f>
        <v>2013EX</v>
      </c>
      <c r="L237" s="144" t="str">
        <f t="shared" si="13"/>
        <v>EXPERTOS 13 Y 14 AÑOS</v>
      </c>
      <c r="M237" s="139" t="s">
        <v>46</v>
      </c>
      <c r="N237" s="138">
        <v>448</v>
      </c>
      <c r="O237" s="145">
        <f>IFERROR(VLOOKUP('BASE DE DATOS 2026'!$I234,CATEGORIAS!$M$3:$O$13,2,FALSE),"")</f>
        <v>85000</v>
      </c>
      <c r="P237" s="139"/>
      <c r="Q237" s="157" t="s">
        <v>149</v>
      </c>
    </row>
    <row r="238" spans="1:17" ht="18.75" x14ac:dyDescent="0.25">
      <c r="A238" s="211">
        <f>SUBTOTAL(103,$B$3:B238)</f>
        <v>236</v>
      </c>
      <c r="B238" s="138">
        <v>449</v>
      </c>
      <c r="C238" s="139" t="s">
        <v>628</v>
      </c>
      <c r="D238" s="139" t="s">
        <v>1204</v>
      </c>
      <c r="E238" s="222">
        <v>1109559181</v>
      </c>
      <c r="F238" s="141" t="s">
        <v>1481</v>
      </c>
      <c r="G238" s="141">
        <v>42247</v>
      </c>
      <c r="H238" s="142">
        <f ca="1">IF('BASE DE DATOS 2026'!$G238="","",YEAR(NOW())-YEAR(G238))</f>
        <v>11</v>
      </c>
      <c r="I238" s="139" t="s">
        <v>14</v>
      </c>
      <c r="J238" s="143" t="str">
        <f t="shared" si="11"/>
        <v>D</v>
      </c>
      <c r="K238" s="143" t="str">
        <f>YEAR('BASE DE DATOS 2026'!$G238)&amp;J238</f>
        <v>2015D</v>
      </c>
      <c r="L238" s="144" t="str">
        <f t="shared" si="13"/>
        <v>DAMAS 11 Y 12 AÑOS</v>
      </c>
      <c r="M238" s="139" t="s">
        <v>45</v>
      </c>
      <c r="N238" s="138">
        <v>449</v>
      </c>
      <c r="O238" s="145">
        <f>IFERROR(VLOOKUP('BASE DE DATOS 2026'!$I235,CATEGORIAS!$M$3:$O$13,2,FALSE),"")</f>
        <v>85000</v>
      </c>
      <c r="P238" s="139"/>
      <c r="Q238" s="146" t="s">
        <v>149</v>
      </c>
    </row>
    <row r="239" spans="1:17" ht="18.75" x14ac:dyDescent="0.25">
      <c r="A239" s="211">
        <f>SUBTOTAL(103,$B$3:B239)</f>
        <v>237</v>
      </c>
      <c r="B239" s="138">
        <v>453</v>
      </c>
      <c r="C239" s="139" t="s">
        <v>874</v>
      </c>
      <c r="D239" s="139" t="s">
        <v>1461</v>
      </c>
      <c r="E239" s="140">
        <v>1109924786</v>
      </c>
      <c r="F239" s="141" t="s">
        <v>1481</v>
      </c>
      <c r="G239" s="141">
        <v>40786</v>
      </c>
      <c r="H239" s="142">
        <f ca="1">IF('BASE DE DATOS 2026'!$G239="","",YEAR(NOW())-YEAR(G239))</f>
        <v>15</v>
      </c>
      <c r="I239" s="139" t="s">
        <v>9</v>
      </c>
      <c r="J239" s="143" t="str">
        <f t="shared" si="11"/>
        <v>OD</v>
      </c>
      <c r="K239" s="143" t="str">
        <f>YEAR('BASE DE DATOS 2026'!$G239)&amp;J239</f>
        <v>2011OD</v>
      </c>
      <c r="L239" s="144" t="str">
        <f t="shared" si="13"/>
        <v>OPEN DAMAS</v>
      </c>
      <c r="M239" s="139" t="s">
        <v>1465</v>
      </c>
      <c r="N239" s="138">
        <v>453</v>
      </c>
      <c r="O239" s="145">
        <f>IFERROR(VLOOKUP('BASE DE DATOS 2026'!$I236,CATEGORIAS!$M$3:$O$13,2,FALSE),"")</f>
        <v>85000</v>
      </c>
      <c r="P239" s="139"/>
      <c r="Q239" s="146" t="s">
        <v>149</v>
      </c>
    </row>
    <row r="240" spans="1:17" ht="18.75" x14ac:dyDescent="0.25">
      <c r="A240" s="211">
        <f>SUBTOTAL(103,$B$3:B240)</f>
        <v>238</v>
      </c>
      <c r="B240" s="147">
        <v>454</v>
      </c>
      <c r="C240" s="139" t="s">
        <v>876</v>
      </c>
      <c r="D240" s="139" t="s">
        <v>877</v>
      </c>
      <c r="E240" s="140">
        <v>16783730</v>
      </c>
      <c r="F240" s="141" t="s">
        <v>1480</v>
      </c>
      <c r="G240" s="141">
        <v>25541</v>
      </c>
      <c r="H240" s="142">
        <f ca="1">IF('BASE DE DATOS 2026'!$G240="","",YEAR(NOW())-YEAR(G240))</f>
        <v>57</v>
      </c>
      <c r="I240" s="139" t="s">
        <v>72</v>
      </c>
      <c r="J240" s="143" t="str">
        <f t="shared" si="11"/>
        <v>SM</v>
      </c>
      <c r="K240" s="143" t="str">
        <f>YEAR('BASE DE DATOS 2026'!$G240)&amp;J240</f>
        <v>1969SM</v>
      </c>
      <c r="L240" s="144" t="str">
        <f t="shared" si="13"/>
        <v>SENIOR MASTER</v>
      </c>
      <c r="M240" s="139" t="s">
        <v>112</v>
      </c>
      <c r="N240" s="147">
        <v>454</v>
      </c>
      <c r="O240" s="145">
        <f>IFERROR(VLOOKUP('BASE DE DATOS 2026'!$I237,CATEGORIAS!$M$3:$O$13,2,FALSE),"")</f>
        <v>85000</v>
      </c>
      <c r="P240" s="139"/>
      <c r="Q240" s="146" t="s">
        <v>149</v>
      </c>
    </row>
    <row r="241" spans="1:17" ht="18.75" x14ac:dyDescent="0.25">
      <c r="A241" s="211">
        <f>SUBTOTAL(103,$B$3:B241)</f>
        <v>239</v>
      </c>
      <c r="B241" s="138">
        <v>456</v>
      </c>
      <c r="C241" s="139" t="s">
        <v>550</v>
      </c>
      <c r="D241" s="139" t="s">
        <v>880</v>
      </c>
      <c r="E241" s="140">
        <v>1106518461</v>
      </c>
      <c r="F241" s="141" t="s">
        <v>1480</v>
      </c>
      <c r="G241" s="141">
        <v>40391</v>
      </c>
      <c r="H241" s="142">
        <f ca="1">IF('BASE DE DATOS 2026'!$G241="","",YEAR(NOW())-YEAR(G241))</f>
        <v>16</v>
      </c>
      <c r="I241" s="139" t="s">
        <v>15</v>
      </c>
      <c r="J241" s="143" t="str">
        <f t="shared" si="11"/>
        <v>EX</v>
      </c>
      <c r="K241" s="143" t="str">
        <f>YEAR('BASE DE DATOS 2026'!$G241)&amp;J241</f>
        <v>2010EX</v>
      </c>
      <c r="L241" s="144" t="str">
        <f t="shared" si="13"/>
        <v>EXPERTOS 15 Y 16 AÑOS</v>
      </c>
      <c r="M241" s="139" t="s">
        <v>46</v>
      </c>
      <c r="N241" s="138">
        <v>456</v>
      </c>
      <c r="O241" s="145">
        <f>IFERROR(VLOOKUP('BASE DE DATOS 2026'!$I238,CATEGORIAS!$M$3:$O$13,2,FALSE),"")</f>
        <v>85000</v>
      </c>
      <c r="P241" s="139"/>
      <c r="Q241" s="146" t="s">
        <v>149</v>
      </c>
    </row>
    <row r="242" spans="1:17" ht="18.75" x14ac:dyDescent="0.25">
      <c r="A242" s="211">
        <f>SUBTOTAL(103,$B$3:B242)</f>
        <v>240</v>
      </c>
      <c r="B242" s="147">
        <v>457</v>
      </c>
      <c r="C242" s="139" t="s">
        <v>882</v>
      </c>
      <c r="D242" s="139" t="s">
        <v>883</v>
      </c>
      <c r="E242" s="140">
        <v>1109929122</v>
      </c>
      <c r="F242" s="141" t="s">
        <v>1480</v>
      </c>
      <c r="G242" s="141">
        <v>41544</v>
      </c>
      <c r="H242" s="142">
        <f ca="1">IF('BASE DE DATOS 2026'!$G242="","",YEAR(NOW())-YEAR(G242))</f>
        <v>13</v>
      </c>
      <c r="I242" s="139" t="s">
        <v>15</v>
      </c>
      <c r="J242" s="143" t="str">
        <f t="shared" si="11"/>
        <v>EX</v>
      </c>
      <c r="K242" s="143" t="str">
        <f>YEAR('BASE DE DATOS 2026'!$G242)&amp;J242</f>
        <v>2013EX</v>
      </c>
      <c r="L242" s="144" t="str">
        <f t="shared" si="13"/>
        <v>EXPERTOS 13 Y 14 AÑOS</v>
      </c>
      <c r="M242" s="139" t="s">
        <v>46</v>
      </c>
      <c r="N242" s="147">
        <v>457</v>
      </c>
      <c r="O242" s="145">
        <f>IFERROR(VLOOKUP('BASE DE DATOS 2026'!$I239,CATEGORIAS!$M$3:$O$13,2,FALSE),"")</f>
        <v>85000</v>
      </c>
      <c r="P242" s="139"/>
      <c r="Q242" s="146" t="s">
        <v>149</v>
      </c>
    </row>
    <row r="243" spans="1:17" ht="18.75" x14ac:dyDescent="0.25">
      <c r="A243" s="211">
        <f>SUBTOTAL(103,$B$3:B243)</f>
        <v>241</v>
      </c>
      <c r="B243" s="149">
        <v>458</v>
      </c>
      <c r="C243" s="150" t="s">
        <v>884</v>
      </c>
      <c r="D243" s="150" t="s">
        <v>885</v>
      </c>
      <c r="E243" s="151">
        <v>1030021649</v>
      </c>
      <c r="F243" s="152" t="s">
        <v>1481</v>
      </c>
      <c r="G243" s="152">
        <v>40908</v>
      </c>
      <c r="H243" s="142">
        <f ca="1">IF('BASE DE DATOS 2026'!$G243="","",YEAR(NOW())-YEAR(G243))</f>
        <v>15</v>
      </c>
      <c r="I243" s="150" t="s">
        <v>9</v>
      </c>
      <c r="J243" s="143" t="str">
        <f t="shared" si="11"/>
        <v>OD</v>
      </c>
      <c r="K243" s="143" t="str">
        <f>YEAR('BASE DE DATOS 2026'!$G243)&amp;J243</f>
        <v>2011OD</v>
      </c>
      <c r="L243" s="144" t="str">
        <f t="shared" si="13"/>
        <v>OPEN DAMAS</v>
      </c>
      <c r="M243" s="150" t="s">
        <v>50</v>
      </c>
      <c r="N243" s="153">
        <v>458</v>
      </c>
      <c r="O243" s="154">
        <f>IFERROR(VLOOKUP('BASE DE DATOS 2026'!$I240,CATEGORIAS!$M$3:$O$13,2,FALSE),"")</f>
        <v>85000</v>
      </c>
      <c r="P243" s="150"/>
      <c r="Q243" s="157" t="s">
        <v>149</v>
      </c>
    </row>
    <row r="244" spans="1:17" ht="18.75" x14ac:dyDescent="0.25">
      <c r="A244" s="211">
        <f>SUBTOTAL(103,$B$3:B244)</f>
        <v>242</v>
      </c>
      <c r="B244" s="138">
        <v>459</v>
      </c>
      <c r="C244" s="139" t="s">
        <v>886</v>
      </c>
      <c r="D244" s="139" t="s">
        <v>887</v>
      </c>
      <c r="E244" s="140">
        <v>1110297733</v>
      </c>
      <c r="F244" s="141" t="s">
        <v>1481</v>
      </c>
      <c r="G244" s="141">
        <v>39990</v>
      </c>
      <c r="H244" s="142">
        <f ca="1">IF('BASE DE DATOS 2026'!$G244="","",YEAR(NOW())-YEAR(G244))</f>
        <v>17</v>
      </c>
      <c r="I244" s="139" t="s">
        <v>9</v>
      </c>
      <c r="J244" s="143" t="str">
        <f t="shared" si="11"/>
        <v>OD</v>
      </c>
      <c r="K244" s="143" t="str">
        <f>YEAR('BASE DE DATOS 2026'!$G244)&amp;J244</f>
        <v>2009OD</v>
      </c>
      <c r="L244" s="144" t="str">
        <f t="shared" si="13"/>
        <v>OPEN DAMAS</v>
      </c>
      <c r="M244" s="139" t="s">
        <v>50</v>
      </c>
      <c r="N244" s="138">
        <v>459</v>
      </c>
      <c r="O244" s="145">
        <f>IFERROR(VLOOKUP('BASE DE DATOS 2026'!$I241,CATEGORIAS!$M$3:$O$13,2,FALSE),"")</f>
        <v>85000</v>
      </c>
      <c r="P244" s="139"/>
      <c r="Q244" s="146" t="s">
        <v>149</v>
      </c>
    </row>
    <row r="245" spans="1:17" ht="18.75" x14ac:dyDescent="0.25">
      <c r="A245" s="211">
        <f>SUBTOTAL(103,$B$3:B245)</f>
        <v>243</v>
      </c>
      <c r="B245" s="147">
        <v>461</v>
      </c>
      <c r="C245" s="139" t="s">
        <v>890</v>
      </c>
      <c r="D245" s="139" t="s">
        <v>891</v>
      </c>
      <c r="E245" s="140">
        <v>94473971</v>
      </c>
      <c r="F245" s="141" t="s">
        <v>1480</v>
      </c>
      <c r="G245" s="141">
        <v>28676</v>
      </c>
      <c r="H245" s="142">
        <f ca="1">IF('BASE DE DATOS 2026'!$G245="","",YEAR(NOW())-YEAR(G245))</f>
        <v>48</v>
      </c>
      <c r="I245" s="139" t="s">
        <v>72</v>
      </c>
      <c r="J245" s="143" t="str">
        <f t="shared" si="11"/>
        <v>SM</v>
      </c>
      <c r="K245" s="143" t="str">
        <f>YEAR('BASE DE DATOS 2026'!$G245)&amp;J245</f>
        <v>1978SM</v>
      </c>
      <c r="L245" s="144" t="str">
        <f t="shared" si="13"/>
        <v>SENIOR MASTER</v>
      </c>
      <c r="M245" s="139" t="s">
        <v>85</v>
      </c>
      <c r="N245" s="147">
        <v>461</v>
      </c>
      <c r="O245" s="145">
        <f>IFERROR(VLOOKUP('BASE DE DATOS 2026'!$I242,CATEGORIAS!$M$3:$O$13,2,FALSE),"")</f>
        <v>85000</v>
      </c>
      <c r="P245" s="139"/>
      <c r="Q245" s="146" t="s">
        <v>149</v>
      </c>
    </row>
    <row r="246" spans="1:17" ht="18.75" x14ac:dyDescent="0.25">
      <c r="A246" s="211">
        <f>SUBTOTAL(103,$B$3:B246)</f>
        <v>244</v>
      </c>
      <c r="B246" s="138">
        <v>463</v>
      </c>
      <c r="C246" s="139" t="s">
        <v>236</v>
      </c>
      <c r="D246" s="139" t="s">
        <v>894</v>
      </c>
      <c r="E246" s="140">
        <v>1127244291</v>
      </c>
      <c r="F246" s="141" t="s">
        <v>1480</v>
      </c>
      <c r="G246" s="141">
        <v>40214</v>
      </c>
      <c r="H246" s="142">
        <f ca="1">IF('BASE DE DATOS 2026'!$G246="","",YEAR(NOW())-YEAR(G246))</f>
        <v>16</v>
      </c>
      <c r="I246" s="139" t="s">
        <v>1173</v>
      </c>
      <c r="J246" s="143" t="str">
        <f t="shared" si="11"/>
        <v>SR</v>
      </c>
      <c r="K246" s="143" t="str">
        <f>YEAR('BASE DE DATOS 2026'!$G246)&amp;J246</f>
        <v>2010SR</v>
      </c>
      <c r="L246" s="144" t="str">
        <f t="shared" si="13"/>
        <v>SUPER RACING</v>
      </c>
      <c r="M246" s="139" t="s">
        <v>46</v>
      </c>
      <c r="N246" s="138">
        <v>463</v>
      </c>
      <c r="O246" s="145">
        <f>IFERROR(VLOOKUP('BASE DE DATOS 2026'!$I243,CATEGORIAS!$M$3:$O$13,2,FALSE),"")</f>
        <v>85000</v>
      </c>
      <c r="P246" s="139"/>
      <c r="Q246" s="146" t="s">
        <v>149</v>
      </c>
    </row>
    <row r="247" spans="1:17" ht="18.75" x14ac:dyDescent="0.25">
      <c r="A247" s="211">
        <f>SUBTOTAL(103,$B$3:B247)</f>
        <v>245</v>
      </c>
      <c r="B247" s="147">
        <v>464</v>
      </c>
      <c r="C247" s="139" t="s">
        <v>895</v>
      </c>
      <c r="D247" s="139" t="s">
        <v>1318</v>
      </c>
      <c r="E247" s="140">
        <v>1080068198</v>
      </c>
      <c r="F247" s="141" t="s">
        <v>1480</v>
      </c>
      <c r="G247" s="141">
        <v>43167</v>
      </c>
      <c r="H247" s="142">
        <f ca="1">IF('BASE DE DATOS 2026'!$G247="","",YEAR(NOW())-YEAR(G247))</f>
        <v>8</v>
      </c>
      <c r="I247" s="139" t="s">
        <v>15</v>
      </c>
      <c r="J247" s="143" t="str">
        <f t="shared" si="11"/>
        <v>EX</v>
      </c>
      <c r="K247" s="143" t="str">
        <f>YEAR('BASE DE DATOS 2026'!$G247)&amp;J247</f>
        <v>2018EX</v>
      </c>
      <c r="L247" s="144" t="str">
        <f t="shared" si="13"/>
        <v>EXPERTOS 8 AÑOS Y MENOS</v>
      </c>
      <c r="M247" s="139" t="s">
        <v>1330</v>
      </c>
      <c r="N247" s="147">
        <v>464</v>
      </c>
      <c r="O247" s="145">
        <f>IFERROR(VLOOKUP('BASE DE DATOS 2026'!$I244,CATEGORIAS!$M$3:$O$13,2,FALSE),"")</f>
        <v>85000</v>
      </c>
      <c r="P247" s="139"/>
      <c r="Q247" s="146" t="s">
        <v>149</v>
      </c>
    </row>
    <row r="248" spans="1:17" ht="18.75" x14ac:dyDescent="0.25">
      <c r="A248" s="211">
        <f>SUBTOTAL(103,$B$3:B248)</f>
        <v>246</v>
      </c>
      <c r="B248" s="138">
        <v>465</v>
      </c>
      <c r="C248" s="139" t="s">
        <v>275</v>
      </c>
      <c r="D248" s="139" t="s">
        <v>897</v>
      </c>
      <c r="E248" s="140">
        <v>1114160948</v>
      </c>
      <c r="F248" s="141" t="s">
        <v>1480</v>
      </c>
      <c r="G248" s="141">
        <v>42193</v>
      </c>
      <c r="H248" s="142">
        <f ca="1">IF('BASE DE DATOS 2026'!$G248="","",YEAR(NOW())-YEAR(G248))</f>
        <v>11</v>
      </c>
      <c r="I248" s="139" t="s">
        <v>15</v>
      </c>
      <c r="J248" s="143" t="str">
        <f t="shared" si="11"/>
        <v>EX</v>
      </c>
      <c r="K248" s="143" t="str">
        <f>YEAR('BASE DE DATOS 2026'!$G248)&amp;J248</f>
        <v>2015EX</v>
      </c>
      <c r="L248" s="144" t="str">
        <f t="shared" si="13"/>
        <v>EXPERTOS 11 Y 12 AÑOS</v>
      </c>
      <c r="M248" s="139" t="s">
        <v>70</v>
      </c>
      <c r="N248" s="138">
        <v>465</v>
      </c>
      <c r="O248" s="145">
        <f>IFERROR(VLOOKUP('BASE DE DATOS 2026'!$I245,CATEGORIAS!$M$3:$O$13,2,FALSE),"")</f>
        <v>85000</v>
      </c>
      <c r="P248" s="139"/>
      <c r="Q248" s="146" t="s">
        <v>149</v>
      </c>
    </row>
    <row r="249" spans="1:17" ht="18.75" x14ac:dyDescent="0.25">
      <c r="A249" s="211">
        <f>SUBTOTAL(103,$B$3:B249)</f>
        <v>247</v>
      </c>
      <c r="B249" s="147">
        <v>466</v>
      </c>
      <c r="C249" s="139" t="s">
        <v>301</v>
      </c>
      <c r="D249" s="139" t="s">
        <v>897</v>
      </c>
      <c r="E249" s="140">
        <v>1114162282</v>
      </c>
      <c r="F249" s="141" t="s">
        <v>1480</v>
      </c>
      <c r="G249" s="141">
        <v>42921</v>
      </c>
      <c r="H249" s="142">
        <f ca="1">IF('BASE DE DATOS 2026'!$G249="","",YEAR(NOW())-YEAR(G249))</f>
        <v>9</v>
      </c>
      <c r="I249" s="139" t="s">
        <v>15</v>
      </c>
      <c r="J249" s="143" t="str">
        <f t="shared" si="11"/>
        <v>EX</v>
      </c>
      <c r="K249" s="143" t="str">
        <f>YEAR('BASE DE DATOS 2026'!$G249)&amp;J249</f>
        <v>2017EX</v>
      </c>
      <c r="L249" s="144" t="str">
        <f t="shared" si="13"/>
        <v>EXPERTOS 9 Y 10 AÑOS</v>
      </c>
      <c r="M249" s="139" t="s">
        <v>70</v>
      </c>
      <c r="N249" s="147">
        <v>466</v>
      </c>
      <c r="O249" s="145">
        <f>IFERROR(VLOOKUP('BASE DE DATOS 2026'!$I246,CATEGORIAS!$M$3:$O$13,2,FALSE),"")</f>
        <v>85000</v>
      </c>
      <c r="P249" s="139"/>
      <c r="Q249" s="146" t="s">
        <v>149</v>
      </c>
    </row>
    <row r="250" spans="1:17" ht="18.75" x14ac:dyDescent="0.25">
      <c r="A250" s="211">
        <f>SUBTOTAL(103,$B$3:B250)</f>
        <v>248</v>
      </c>
      <c r="B250" s="138">
        <v>467</v>
      </c>
      <c r="C250" s="139" t="s">
        <v>455</v>
      </c>
      <c r="D250" s="139" t="s">
        <v>1368</v>
      </c>
      <c r="E250" s="140">
        <v>1113867527</v>
      </c>
      <c r="F250" s="141" t="s">
        <v>1481</v>
      </c>
      <c r="G250" s="141">
        <v>42097</v>
      </c>
      <c r="H250" s="142">
        <f ca="1">IF('BASE DE DATOS 2026'!$G250="","",YEAR(NOW())-YEAR(G250))</f>
        <v>11</v>
      </c>
      <c r="I250" s="139" t="s">
        <v>14</v>
      </c>
      <c r="J250" s="143" t="str">
        <f t="shared" si="11"/>
        <v>D</v>
      </c>
      <c r="K250" s="143" t="str">
        <f>YEAR('BASE DE DATOS 2026'!$G250)&amp;J250</f>
        <v>2015D</v>
      </c>
      <c r="L250" s="144" t="str">
        <f t="shared" si="13"/>
        <v>DAMAS 11 Y 12 AÑOS</v>
      </c>
      <c r="M250" s="139" t="s">
        <v>70</v>
      </c>
      <c r="N250" s="138">
        <v>467</v>
      </c>
      <c r="O250" s="145">
        <f>IFERROR(VLOOKUP('BASE DE DATOS 2026'!$I247,CATEGORIAS!$M$3:$O$13,2,FALSE),"")</f>
        <v>85000</v>
      </c>
      <c r="P250" s="139"/>
      <c r="Q250" s="146" t="s">
        <v>149</v>
      </c>
    </row>
    <row r="251" spans="1:17" ht="18.75" x14ac:dyDescent="0.25">
      <c r="A251" s="211">
        <f>SUBTOTAL(103,$B$3:B251)</f>
        <v>249</v>
      </c>
      <c r="B251" s="147">
        <v>468</v>
      </c>
      <c r="C251" s="139" t="s">
        <v>429</v>
      </c>
      <c r="D251" s="139" t="s">
        <v>898</v>
      </c>
      <c r="E251" s="140">
        <v>1089940663</v>
      </c>
      <c r="F251" s="141" t="s">
        <v>1480</v>
      </c>
      <c r="G251" s="141">
        <v>42493</v>
      </c>
      <c r="H251" s="142">
        <f ca="1">IF('BASE DE DATOS 2026'!$G251="","",YEAR(NOW())-YEAR(G251))</f>
        <v>10</v>
      </c>
      <c r="I251" s="139" t="s">
        <v>15</v>
      </c>
      <c r="J251" s="143" t="str">
        <f t="shared" si="11"/>
        <v>EX</v>
      </c>
      <c r="K251" s="143" t="str">
        <f>YEAR('BASE DE DATOS 2026'!$G251)&amp;J251</f>
        <v>2016EX</v>
      </c>
      <c r="L251" s="144" t="str">
        <f t="shared" si="13"/>
        <v>EXPERTOS 9 Y 10 AÑOS</v>
      </c>
      <c r="M251" s="139" t="s">
        <v>1283</v>
      </c>
      <c r="N251" s="147">
        <v>468</v>
      </c>
      <c r="O251" s="145">
        <f>IFERROR(VLOOKUP('BASE DE DATOS 2026'!$I248,CATEGORIAS!$M$3:$O$13,2,FALSE),"")</f>
        <v>85000</v>
      </c>
      <c r="P251" s="139"/>
      <c r="Q251" s="146" t="s">
        <v>149</v>
      </c>
    </row>
    <row r="252" spans="1:17" ht="18.75" x14ac:dyDescent="0.25">
      <c r="A252" s="211">
        <f>SUBTOTAL(103,$B$3:B252)</f>
        <v>250</v>
      </c>
      <c r="B252" s="138">
        <v>471</v>
      </c>
      <c r="C252" s="139" t="s">
        <v>902</v>
      </c>
      <c r="D252" s="139" t="s">
        <v>903</v>
      </c>
      <c r="E252" s="140">
        <v>1110046442</v>
      </c>
      <c r="F252" s="141" t="s">
        <v>1481</v>
      </c>
      <c r="G252" s="141">
        <v>39783</v>
      </c>
      <c r="H252" s="142">
        <f ca="1">IF('BASE DE DATOS 2026'!$G252="","",YEAR(NOW())-YEAR(G252))</f>
        <v>18</v>
      </c>
      <c r="I252" s="139" t="s">
        <v>9</v>
      </c>
      <c r="J252" s="143" t="str">
        <f t="shared" si="11"/>
        <v>OD</v>
      </c>
      <c r="K252" s="143" t="str">
        <f>YEAR('BASE DE DATOS 2026'!$G252)&amp;J252</f>
        <v>2008OD</v>
      </c>
      <c r="L252" s="144" t="str">
        <f t="shared" si="13"/>
        <v>OPEN DAMAS</v>
      </c>
      <c r="M252" s="139" t="s">
        <v>51</v>
      </c>
      <c r="N252" s="138">
        <v>471</v>
      </c>
      <c r="O252" s="145">
        <f>IFERROR(VLOOKUP('BASE DE DATOS 2026'!$I249,CATEGORIAS!$M$3:$O$13,2,FALSE),"")</f>
        <v>85000</v>
      </c>
      <c r="P252" s="139"/>
      <c r="Q252" s="146" t="s">
        <v>149</v>
      </c>
    </row>
    <row r="253" spans="1:17" ht="18.75" x14ac:dyDescent="0.25">
      <c r="A253" s="211">
        <f>SUBTOTAL(103,$B$3:B253)</f>
        <v>251</v>
      </c>
      <c r="B253" s="147">
        <v>475</v>
      </c>
      <c r="C253" s="139" t="s">
        <v>909</v>
      </c>
      <c r="D253" s="139" t="s">
        <v>910</v>
      </c>
      <c r="E253" s="140">
        <v>1061722843</v>
      </c>
      <c r="F253" s="141" t="s">
        <v>1480</v>
      </c>
      <c r="G253" s="141">
        <v>39083</v>
      </c>
      <c r="H253" s="142">
        <f ca="1">IF('BASE DE DATOS 2026'!$G253="","",YEAR(NOW())-YEAR(G253))</f>
        <v>19</v>
      </c>
      <c r="I253" s="139" t="s">
        <v>15</v>
      </c>
      <c r="J253" s="143" t="str">
        <f t="shared" si="11"/>
        <v>EX</v>
      </c>
      <c r="K253" s="143" t="str">
        <f>YEAR('BASE DE DATOS 2026'!$G253)&amp;J253</f>
        <v>2007EX</v>
      </c>
      <c r="L253" s="144" t="str">
        <f t="shared" si="13"/>
        <v>EXPERTOS 17 AÑOS Y MAS</v>
      </c>
      <c r="M253" s="139" t="s">
        <v>52</v>
      </c>
      <c r="N253" s="147">
        <v>475</v>
      </c>
      <c r="O253" s="145">
        <f>IFERROR(VLOOKUP('BASE DE DATOS 2026'!$I250,CATEGORIAS!$M$3:$O$13,2,FALSE),"")</f>
        <v>85000</v>
      </c>
      <c r="P253" s="139"/>
      <c r="Q253" s="146" t="s">
        <v>149</v>
      </c>
    </row>
    <row r="254" spans="1:17" ht="18.75" x14ac:dyDescent="0.25">
      <c r="A254" s="211">
        <f>SUBTOTAL(103,$B$3:B254)</f>
        <v>252</v>
      </c>
      <c r="B254" s="147">
        <v>476</v>
      </c>
      <c r="C254" s="139" t="s">
        <v>356</v>
      </c>
      <c r="D254" s="139" t="s">
        <v>1206</v>
      </c>
      <c r="E254" s="140">
        <v>1107049855</v>
      </c>
      <c r="F254" s="141" t="s">
        <v>1480</v>
      </c>
      <c r="G254" s="141">
        <v>38938</v>
      </c>
      <c r="H254" s="142">
        <f ca="1">IF('BASE DE DATOS 2026'!$G254="","",YEAR(NOW())-YEAR(G254))</f>
        <v>20</v>
      </c>
      <c r="I254" s="139" t="s">
        <v>15</v>
      </c>
      <c r="J254" s="143" t="str">
        <f t="shared" si="11"/>
        <v>EX</v>
      </c>
      <c r="K254" s="143" t="str">
        <f>YEAR('BASE DE DATOS 2026'!$G254)&amp;J254</f>
        <v>2006EX</v>
      </c>
      <c r="L254" s="144" t="str">
        <f t="shared" si="13"/>
        <v>EXPERTOS 17 AÑOS Y MAS</v>
      </c>
      <c r="M254" s="139" t="s">
        <v>45</v>
      </c>
      <c r="N254" s="147">
        <v>476</v>
      </c>
      <c r="O254" s="145">
        <f>IFERROR(VLOOKUP('BASE DE DATOS 2026'!$I251,CATEGORIAS!$M$3:$O$13,2,FALSE),"")</f>
        <v>85000</v>
      </c>
      <c r="P254" s="139"/>
      <c r="Q254" s="146" t="s">
        <v>149</v>
      </c>
    </row>
    <row r="255" spans="1:17" ht="18.75" x14ac:dyDescent="0.25">
      <c r="A255" s="211">
        <f>SUBTOTAL(103,$B$3:B255)</f>
        <v>253</v>
      </c>
      <c r="B255" s="138">
        <v>480</v>
      </c>
      <c r="C255" s="139" t="s">
        <v>308</v>
      </c>
      <c r="D255" s="139" t="s">
        <v>309</v>
      </c>
      <c r="E255" s="140">
        <v>1107870160</v>
      </c>
      <c r="F255" s="141" t="s">
        <v>1480</v>
      </c>
      <c r="G255" s="141">
        <v>43573</v>
      </c>
      <c r="H255" s="142">
        <f ca="1">IF('BASE DE DATOS 2026'!$G255="","",YEAR(NOW())-YEAR(G255))</f>
        <v>7</v>
      </c>
      <c r="I255" s="139" t="s">
        <v>67</v>
      </c>
      <c r="J255" s="143" t="str">
        <f t="shared" si="11"/>
        <v>P</v>
      </c>
      <c r="K255" s="143" t="str">
        <f>YEAR('BASE DE DATOS 2026'!$G255)&amp;J255</f>
        <v>2019P</v>
      </c>
      <c r="L255" s="144" t="str">
        <f t="shared" si="13"/>
        <v>PRINCIPIANTES 7 Y 8 AÑOS</v>
      </c>
      <c r="M255" s="139" t="s">
        <v>45</v>
      </c>
      <c r="N255" s="138">
        <v>480</v>
      </c>
      <c r="O255" s="145">
        <f>IFERROR(VLOOKUP('BASE DE DATOS 2026'!$I252,CATEGORIAS!$M$3:$O$13,2,FALSE),"")</f>
        <v>85000</v>
      </c>
      <c r="P255" s="139"/>
      <c r="Q255" s="146" t="s">
        <v>149</v>
      </c>
    </row>
    <row r="256" spans="1:17" ht="18.75" x14ac:dyDescent="0.25">
      <c r="A256" s="211">
        <f>SUBTOTAL(103,$B$3:B256)</f>
        <v>254</v>
      </c>
      <c r="B256" s="147">
        <v>485</v>
      </c>
      <c r="C256" s="139" t="s">
        <v>301</v>
      </c>
      <c r="D256" s="139" t="s">
        <v>925</v>
      </c>
      <c r="E256" s="140">
        <v>1029624846</v>
      </c>
      <c r="F256" s="141" t="s">
        <v>1480</v>
      </c>
      <c r="G256" s="141">
        <v>42867</v>
      </c>
      <c r="H256" s="142">
        <f ca="1">IF('BASE DE DATOS 2026'!$G256="","",YEAR(NOW())-YEAR(G256))</f>
        <v>9</v>
      </c>
      <c r="I256" s="139" t="s">
        <v>15</v>
      </c>
      <c r="J256" s="143" t="str">
        <f t="shared" si="11"/>
        <v>EX</v>
      </c>
      <c r="K256" s="143" t="str">
        <f>YEAR('BASE DE DATOS 2026'!$G256)&amp;J256</f>
        <v>2017EX</v>
      </c>
      <c r="L256" s="144" t="str">
        <f t="shared" si="13"/>
        <v>EXPERTOS 9 Y 10 AÑOS</v>
      </c>
      <c r="M256" s="139" t="s">
        <v>110</v>
      </c>
      <c r="N256" s="147">
        <v>485</v>
      </c>
      <c r="O256" s="145">
        <f>IFERROR(VLOOKUP('BASE DE DATOS 2026'!$I253,CATEGORIAS!$M$3:$O$13,2,FALSE),"")</f>
        <v>85000</v>
      </c>
      <c r="P256" s="139"/>
      <c r="Q256" s="146" t="s">
        <v>149</v>
      </c>
    </row>
    <row r="257" spans="1:17" ht="18.75" x14ac:dyDescent="0.25">
      <c r="A257" s="211">
        <f>SUBTOTAL(103,$B$3:B257)</f>
        <v>255</v>
      </c>
      <c r="B257" s="138">
        <v>486</v>
      </c>
      <c r="C257" s="139" t="s">
        <v>709</v>
      </c>
      <c r="D257" s="139" t="s">
        <v>926</v>
      </c>
      <c r="E257" s="140">
        <v>1107856863</v>
      </c>
      <c r="F257" s="141" t="s">
        <v>1481</v>
      </c>
      <c r="G257" s="141">
        <v>39989</v>
      </c>
      <c r="H257" s="142">
        <f ca="1">IF('BASE DE DATOS 2026'!$G257="","",YEAR(NOW())-YEAR(G257))</f>
        <v>17</v>
      </c>
      <c r="I257" s="139" t="s">
        <v>9</v>
      </c>
      <c r="J257" s="143" t="str">
        <f t="shared" si="11"/>
        <v>OD</v>
      </c>
      <c r="K257" s="143" t="str">
        <f>YEAR('BASE DE DATOS 2026'!$G257)&amp;J257</f>
        <v>2009OD</v>
      </c>
      <c r="L257" s="144" t="str">
        <f t="shared" si="13"/>
        <v>OPEN DAMAS</v>
      </c>
      <c r="M257" s="139" t="s">
        <v>46</v>
      </c>
      <c r="N257" s="138">
        <v>486</v>
      </c>
      <c r="O257" s="145">
        <f>IFERROR(VLOOKUP('BASE DE DATOS 2026'!$I254,CATEGORIAS!$M$3:$O$13,2,FALSE),"")</f>
        <v>85000</v>
      </c>
      <c r="P257" s="139"/>
      <c r="Q257" s="146" t="s">
        <v>149</v>
      </c>
    </row>
    <row r="258" spans="1:17" ht="18.75" x14ac:dyDescent="0.25">
      <c r="A258" s="211">
        <f>SUBTOTAL(103,$B$3:B258)</f>
        <v>256</v>
      </c>
      <c r="B258" s="147">
        <v>490</v>
      </c>
      <c r="C258" s="139" t="s">
        <v>455</v>
      </c>
      <c r="D258" s="139" t="s">
        <v>932</v>
      </c>
      <c r="E258" s="140">
        <v>1110372303</v>
      </c>
      <c r="F258" s="141" t="s">
        <v>1481</v>
      </c>
      <c r="G258" s="141">
        <v>40421</v>
      </c>
      <c r="H258" s="142">
        <f ca="1">IF('BASE DE DATOS 2026'!$G258="","",YEAR(NOW())-YEAR(G258))</f>
        <v>16</v>
      </c>
      <c r="I258" s="139" t="s">
        <v>9</v>
      </c>
      <c r="J258" s="143" t="str">
        <f t="shared" si="11"/>
        <v>OD</v>
      </c>
      <c r="K258" s="143" t="str">
        <f>YEAR('BASE DE DATOS 2026'!$G258)&amp;J258</f>
        <v>2010OD</v>
      </c>
      <c r="L258" s="144" t="str">
        <f t="shared" si="13"/>
        <v>OPEN DAMAS</v>
      </c>
      <c r="M258" s="139" t="s">
        <v>41</v>
      </c>
      <c r="N258" s="147">
        <v>490</v>
      </c>
      <c r="O258" s="145">
        <f>IFERROR(VLOOKUP('BASE DE DATOS 2026'!$I255,CATEGORIAS!$M$3:$O$13,2,FALSE),"")</f>
        <v>85000</v>
      </c>
      <c r="P258" s="139"/>
      <c r="Q258" s="146" t="s">
        <v>149</v>
      </c>
    </row>
    <row r="259" spans="1:17" ht="18.75" x14ac:dyDescent="0.25">
      <c r="A259" s="211">
        <f>SUBTOTAL(103,$B$3:B259)</f>
        <v>257</v>
      </c>
      <c r="B259" s="147">
        <v>491</v>
      </c>
      <c r="C259" s="139" t="s">
        <v>364</v>
      </c>
      <c r="D259" s="139" t="s">
        <v>1430</v>
      </c>
      <c r="E259" s="140">
        <v>1107849753</v>
      </c>
      <c r="F259" s="141" t="s">
        <v>1480</v>
      </c>
      <c r="G259" s="141">
        <v>39378</v>
      </c>
      <c r="H259" s="142">
        <f ca="1">IF('BASE DE DATOS 2026'!$G259="","",YEAR(NOW())-YEAR(G259))</f>
        <v>19</v>
      </c>
      <c r="I259" s="139" t="s">
        <v>10</v>
      </c>
      <c r="J259" s="143" t="str">
        <f t="shared" ref="J259:J322" si="14">VLOOKUP(I259,NH,2,0)</f>
        <v>OV</v>
      </c>
      <c r="K259" s="143" t="str">
        <f>YEAR('BASE DE DATOS 2026'!$G259)&amp;J259</f>
        <v>2007OV</v>
      </c>
      <c r="L259" s="144" t="str">
        <f t="shared" si="13"/>
        <v>OPEN VARONES</v>
      </c>
      <c r="M259" s="139" t="s">
        <v>82</v>
      </c>
      <c r="N259" s="147">
        <v>491</v>
      </c>
      <c r="O259" s="145">
        <f>IFERROR(VLOOKUP('BASE DE DATOS 2026'!$I256,CATEGORIAS!$M$3:$O$13,2,FALSE),"")</f>
        <v>85000</v>
      </c>
      <c r="P259" s="139"/>
      <c r="Q259" s="146" t="s">
        <v>149</v>
      </c>
    </row>
    <row r="260" spans="1:17" ht="18.75" x14ac:dyDescent="0.25">
      <c r="A260" s="211">
        <f>SUBTOTAL(103,$B$3:B260)</f>
        <v>258</v>
      </c>
      <c r="B260" s="147">
        <v>494</v>
      </c>
      <c r="C260" s="139" t="s">
        <v>1175</v>
      </c>
      <c r="D260" s="139" t="s">
        <v>1176</v>
      </c>
      <c r="E260" s="140">
        <v>1035011037</v>
      </c>
      <c r="F260" s="141" t="s">
        <v>1481</v>
      </c>
      <c r="G260" s="141">
        <v>42967</v>
      </c>
      <c r="H260" s="142">
        <f ca="1">IF('BASE DE DATOS 2026'!$G260="","",YEAR(NOW())-YEAR(G260))</f>
        <v>9</v>
      </c>
      <c r="I260" s="139" t="s">
        <v>14</v>
      </c>
      <c r="J260" s="143" t="str">
        <f t="shared" si="14"/>
        <v>D</v>
      </c>
      <c r="K260" s="143" t="str">
        <f>YEAR('BASE DE DATOS 2026'!$G260)&amp;J260</f>
        <v>2017D</v>
      </c>
      <c r="L260" s="144" t="str">
        <f t="shared" si="13"/>
        <v>DAMAS 9 Y 10 AÑOS</v>
      </c>
      <c r="M260" s="139" t="s">
        <v>1177</v>
      </c>
      <c r="N260" s="147">
        <v>494</v>
      </c>
      <c r="O260" s="145">
        <f>IFERROR(VLOOKUP('BASE DE DATOS 2026'!$I257,CATEGORIAS!$M$3:$O$13,2,FALSE),"")</f>
        <v>85000</v>
      </c>
      <c r="P260" s="139"/>
      <c r="Q260" s="146" t="s">
        <v>149</v>
      </c>
    </row>
    <row r="261" spans="1:17" ht="18.75" x14ac:dyDescent="0.25">
      <c r="A261" s="211">
        <f>SUBTOTAL(103,$B$3:B261)</f>
        <v>259</v>
      </c>
      <c r="B261" s="138">
        <v>497</v>
      </c>
      <c r="C261" s="139" t="s">
        <v>701</v>
      </c>
      <c r="D261" s="139" t="s">
        <v>1226</v>
      </c>
      <c r="E261" s="140">
        <v>1092861383</v>
      </c>
      <c r="F261" s="141" t="s">
        <v>1481</v>
      </c>
      <c r="G261" s="141">
        <v>42986</v>
      </c>
      <c r="H261" s="142">
        <f ca="1">IF('BASE DE DATOS 2026'!$G261="","",YEAR(NOW())-YEAR(G261))</f>
        <v>9</v>
      </c>
      <c r="I261" s="139" t="s">
        <v>14</v>
      </c>
      <c r="J261" s="143" t="str">
        <f t="shared" si="14"/>
        <v>D</v>
      </c>
      <c r="K261" s="143" t="str">
        <f>YEAR('BASE DE DATOS 2026'!$G261)&amp;J261</f>
        <v>2017D</v>
      </c>
      <c r="L261" s="144" t="str">
        <f t="shared" si="13"/>
        <v>DAMAS 9 Y 10 AÑOS</v>
      </c>
      <c r="M261" s="139" t="s">
        <v>1227</v>
      </c>
      <c r="N261" s="138">
        <v>497</v>
      </c>
      <c r="O261" s="145">
        <f>IFERROR(VLOOKUP('BASE DE DATOS 2026'!$I258,CATEGORIAS!$M$3:$O$13,2,FALSE),"")</f>
        <v>85000</v>
      </c>
      <c r="P261" s="139"/>
      <c r="Q261" s="146" t="s">
        <v>149</v>
      </c>
    </row>
    <row r="262" spans="1:17" ht="18.75" x14ac:dyDescent="0.25">
      <c r="A262" s="211">
        <f>SUBTOTAL(103,$B$3:B262)</f>
        <v>260</v>
      </c>
      <c r="B262" s="147">
        <v>498</v>
      </c>
      <c r="C262" s="139" t="s">
        <v>1243</v>
      </c>
      <c r="D262" s="139" t="s">
        <v>739</v>
      </c>
      <c r="E262" s="140">
        <v>1109678212</v>
      </c>
      <c r="F262" s="141" t="s">
        <v>1481</v>
      </c>
      <c r="G262" s="141">
        <v>41489</v>
      </c>
      <c r="H262" s="142">
        <f ca="1">IF('BASE DE DATOS 2026'!$G262="","",YEAR(NOW())-YEAR(G262))</f>
        <v>13</v>
      </c>
      <c r="I262" s="139" t="s">
        <v>14</v>
      </c>
      <c r="J262" s="143" t="str">
        <f t="shared" si="14"/>
        <v>D</v>
      </c>
      <c r="K262" s="143" t="str">
        <f>YEAR('BASE DE DATOS 2026'!$G262)&amp;J262</f>
        <v>2013D</v>
      </c>
      <c r="L262" s="144" t="str">
        <f t="shared" si="13"/>
        <v>DAMAS 13 Y 14 AÑOS</v>
      </c>
      <c r="M262" s="139" t="s">
        <v>51</v>
      </c>
      <c r="N262" s="147">
        <v>498</v>
      </c>
      <c r="O262" s="145">
        <f>IFERROR(VLOOKUP('BASE DE DATOS 2026'!$I259,CATEGORIAS!$M$3:$O$13,2,FALSE),"")</f>
        <v>85000</v>
      </c>
      <c r="P262" s="139"/>
      <c r="Q262" s="146" t="s">
        <v>149</v>
      </c>
    </row>
    <row r="263" spans="1:17" ht="18.75" x14ac:dyDescent="0.25">
      <c r="A263" s="211">
        <f>SUBTOTAL(103,$B$3:B263)</f>
        <v>261</v>
      </c>
      <c r="B263" s="138">
        <v>499</v>
      </c>
      <c r="C263" s="139" t="s">
        <v>1274</v>
      </c>
      <c r="D263" s="139" t="s">
        <v>1316</v>
      </c>
      <c r="E263" s="140">
        <v>1106230078</v>
      </c>
      <c r="F263" s="141" t="s">
        <v>1481</v>
      </c>
      <c r="G263" s="141">
        <v>42152</v>
      </c>
      <c r="H263" s="142">
        <f ca="1">IF('BASE DE DATOS 2026'!$G263="","",YEAR(NOW())-YEAR(G263))</f>
        <v>11</v>
      </c>
      <c r="I263" s="139" t="s">
        <v>14</v>
      </c>
      <c r="J263" s="143" t="str">
        <f t="shared" si="14"/>
        <v>D</v>
      </c>
      <c r="K263" s="143" t="str">
        <f>YEAR('BASE DE DATOS 2026'!$G263)&amp;J263</f>
        <v>2015D</v>
      </c>
      <c r="L263" s="144" t="str">
        <f t="shared" si="13"/>
        <v>DAMAS 11 Y 12 AÑOS</v>
      </c>
      <c r="M263" s="139" t="s">
        <v>1328</v>
      </c>
      <c r="N263" s="138">
        <v>499</v>
      </c>
      <c r="O263" s="145">
        <f>IFERROR(VLOOKUP('BASE DE DATOS 2026'!$I260,CATEGORIAS!$M$3:$O$13,2,FALSE),"")</f>
        <v>85000</v>
      </c>
      <c r="P263" s="139"/>
      <c r="Q263" s="146" t="s">
        <v>149</v>
      </c>
    </row>
    <row r="264" spans="1:17" ht="18.75" x14ac:dyDescent="0.25">
      <c r="A264" s="211">
        <f>SUBTOTAL(103,$B$3:B264)</f>
        <v>262</v>
      </c>
      <c r="B264" s="147">
        <v>500</v>
      </c>
      <c r="C264" s="139" t="s">
        <v>236</v>
      </c>
      <c r="D264" s="139" t="s">
        <v>1458</v>
      </c>
      <c r="E264" s="140">
        <v>1109574131</v>
      </c>
      <c r="F264" s="141" t="s">
        <v>1480</v>
      </c>
      <c r="G264" s="141">
        <v>44643</v>
      </c>
      <c r="H264" s="142">
        <f ca="1">IF('BASE DE DATOS 2026'!$G264="","",YEAR(NOW())-YEAR(G264))</f>
        <v>4</v>
      </c>
      <c r="I264" s="139" t="s">
        <v>12</v>
      </c>
      <c r="J264" s="143" t="str">
        <f t="shared" si="14"/>
        <v>S</v>
      </c>
      <c r="K264" s="143" t="str">
        <f>YEAR('BASE DE DATOS 2026'!$G264)&amp;J264</f>
        <v>2022S</v>
      </c>
      <c r="L264" s="144" t="str">
        <f t="shared" si="13"/>
        <v>STRIDERS 4 AÑOS</v>
      </c>
      <c r="M264" s="139" t="s">
        <v>75</v>
      </c>
      <c r="N264" s="147">
        <v>500</v>
      </c>
      <c r="O264" s="145">
        <f>IFERROR(VLOOKUP('BASE DE DATOS 2026'!$I261,CATEGORIAS!$M$3:$O$13,2,FALSE),"")</f>
        <v>85000</v>
      </c>
      <c r="P264" s="139"/>
      <c r="Q264" s="146" t="s">
        <v>149</v>
      </c>
    </row>
    <row r="265" spans="1:17" ht="18.75" x14ac:dyDescent="0.25">
      <c r="A265" s="211">
        <f>SUBTOTAL(103,$B$3:B265)</f>
        <v>263</v>
      </c>
      <c r="B265" s="138">
        <v>501</v>
      </c>
      <c r="C265" s="139" t="s">
        <v>1164</v>
      </c>
      <c r="D265" s="139" t="s">
        <v>1169</v>
      </c>
      <c r="E265" s="140">
        <v>1232818201</v>
      </c>
      <c r="F265" s="141" t="s">
        <v>1481</v>
      </c>
      <c r="G265" s="141">
        <v>44779</v>
      </c>
      <c r="H265" s="142">
        <f ca="1">IF('BASE DE DATOS 2026'!$G265="","",YEAR(NOW())-YEAR(G265))</f>
        <v>4</v>
      </c>
      <c r="I265" s="139" t="s">
        <v>12</v>
      </c>
      <c r="J265" s="143" t="str">
        <f t="shared" si="14"/>
        <v>S</v>
      </c>
      <c r="K265" s="143" t="str">
        <f>YEAR('BASE DE DATOS 2026'!$G265)&amp;J265</f>
        <v>2022S</v>
      </c>
      <c r="L265" s="144" t="str">
        <f t="shared" si="13"/>
        <v>STRIDERS 4 AÑOS</v>
      </c>
      <c r="M265" s="139" t="s">
        <v>55</v>
      </c>
      <c r="N265" s="138">
        <v>501</v>
      </c>
      <c r="O265" s="145">
        <f>IFERROR(VLOOKUP('BASE DE DATOS 2026'!$I262,CATEGORIAS!$M$3:$O$13,2,FALSE),"")</f>
        <v>85000</v>
      </c>
      <c r="P265" s="139"/>
      <c r="Q265" s="146" t="s">
        <v>149</v>
      </c>
    </row>
    <row r="266" spans="1:17" ht="18.75" x14ac:dyDescent="0.25">
      <c r="A266" s="211">
        <f>SUBTOTAL(103,$B$3:B266)</f>
        <v>264</v>
      </c>
      <c r="B266" s="138">
        <v>502</v>
      </c>
      <c r="C266" s="139" t="s">
        <v>1165</v>
      </c>
      <c r="D266" s="139" t="s">
        <v>296</v>
      </c>
      <c r="E266" s="140">
        <v>1232818225</v>
      </c>
      <c r="F266" s="141" t="s">
        <v>1480</v>
      </c>
      <c r="G266" s="141">
        <v>44514</v>
      </c>
      <c r="H266" s="142">
        <f ca="1">IF('BASE DE DATOS 2026'!$G266="","",YEAR(NOW())-YEAR(G266))</f>
        <v>5</v>
      </c>
      <c r="I266" s="139" t="s">
        <v>12</v>
      </c>
      <c r="J266" s="143" t="str">
        <f t="shared" si="14"/>
        <v>S</v>
      </c>
      <c r="K266" s="143" t="str">
        <f>YEAR('BASE DE DATOS 2026'!$G266)&amp;J266</f>
        <v>2021S</v>
      </c>
      <c r="L266" s="144" t="str">
        <f t="shared" si="13"/>
        <v>STRIDERS 5 AÑOS</v>
      </c>
      <c r="M266" s="139" t="s">
        <v>51</v>
      </c>
      <c r="N266" s="138">
        <v>502</v>
      </c>
      <c r="O266" s="145">
        <f>IFERROR(VLOOKUP('BASE DE DATOS 2026'!$I263,CATEGORIAS!$M$3:$O$13,2,FALSE),"")</f>
        <v>85000</v>
      </c>
      <c r="P266" s="139"/>
      <c r="Q266" s="146" t="s">
        <v>149</v>
      </c>
    </row>
    <row r="267" spans="1:17" ht="18.75" x14ac:dyDescent="0.25">
      <c r="A267" s="211">
        <f>SUBTOTAL(103,$B$3:B267)</f>
        <v>265</v>
      </c>
      <c r="B267" s="149">
        <v>512</v>
      </c>
      <c r="C267" s="150" t="s">
        <v>490</v>
      </c>
      <c r="D267" s="150" t="s">
        <v>1541</v>
      </c>
      <c r="E267" s="151">
        <v>1125626073</v>
      </c>
      <c r="F267" s="152" t="s">
        <v>1481</v>
      </c>
      <c r="G267" s="152">
        <v>44643</v>
      </c>
      <c r="H267" s="142">
        <f ca="1">IF('BASE DE DATOS 2026'!$G267="","",YEAR(NOW())-YEAR(G267))</f>
        <v>4</v>
      </c>
      <c r="I267" s="150" t="s">
        <v>12</v>
      </c>
      <c r="J267" s="143" t="str">
        <f t="shared" si="14"/>
        <v>S</v>
      </c>
      <c r="K267" s="143" t="str">
        <f>YEAR('BASE DE DATOS 2026'!$G267)&amp;J267</f>
        <v>2022S</v>
      </c>
      <c r="L267" s="144" t="str">
        <f t="shared" si="13"/>
        <v>STRIDERS 4 AÑOS</v>
      </c>
      <c r="M267" s="150" t="s">
        <v>1542</v>
      </c>
      <c r="N267" s="153">
        <v>512</v>
      </c>
      <c r="O267" s="154">
        <f>IFERROR(VLOOKUP('BASE DE DATOS 2026'!$I264,CATEGORIAS!$M$3:$O$13,2,FALSE),"")</f>
        <v>85000</v>
      </c>
      <c r="P267" s="150"/>
      <c r="Q267" s="157" t="s">
        <v>149</v>
      </c>
    </row>
    <row r="268" spans="1:17" ht="18.75" x14ac:dyDescent="0.25">
      <c r="A268" s="211">
        <f>SUBTOTAL(103,$B$3:B268)</f>
        <v>266</v>
      </c>
      <c r="B268" s="138">
        <v>521</v>
      </c>
      <c r="C268" s="139" t="s">
        <v>285</v>
      </c>
      <c r="D268" s="139" t="s">
        <v>1280</v>
      </c>
      <c r="E268" s="140">
        <v>1091914372</v>
      </c>
      <c r="F268" s="141" t="s">
        <v>1481</v>
      </c>
      <c r="G268" s="141">
        <v>41460</v>
      </c>
      <c r="H268" s="142">
        <f ca="1">IF('BASE DE DATOS 2026'!$G268="","",YEAR(NOW())-YEAR(G268))</f>
        <v>13</v>
      </c>
      <c r="I268" s="139" t="s">
        <v>14</v>
      </c>
      <c r="J268" s="143" t="str">
        <f t="shared" si="14"/>
        <v>D</v>
      </c>
      <c r="K268" s="143" t="str">
        <f>YEAR('BASE DE DATOS 2026'!$G268)&amp;J268</f>
        <v>2013D</v>
      </c>
      <c r="L268" s="144" t="str">
        <f t="shared" si="13"/>
        <v>DAMAS 13 Y 14 AÑOS</v>
      </c>
      <c r="M268" s="139" t="s">
        <v>46</v>
      </c>
      <c r="N268" s="138">
        <v>521</v>
      </c>
      <c r="O268" s="145">
        <f>IFERROR(VLOOKUP('BASE DE DATOS 2026'!$I265,CATEGORIAS!$M$3:$O$13,2,FALSE),"")</f>
        <v>85000</v>
      </c>
      <c r="P268" s="139"/>
      <c r="Q268" s="146" t="s">
        <v>149</v>
      </c>
    </row>
    <row r="269" spans="1:17" ht="18.75" x14ac:dyDescent="0.25">
      <c r="A269" s="211">
        <f>SUBTOTAL(103,$B$3:B269)</f>
        <v>267</v>
      </c>
      <c r="B269" s="147">
        <v>531</v>
      </c>
      <c r="C269" s="139" t="s">
        <v>648</v>
      </c>
      <c r="D269" s="139" t="s">
        <v>1334</v>
      </c>
      <c r="E269" s="140">
        <v>1114892282</v>
      </c>
      <c r="F269" s="141" t="s">
        <v>1481</v>
      </c>
      <c r="G269" s="141">
        <v>41178</v>
      </c>
      <c r="H269" s="142">
        <f ca="1">IF('BASE DE DATOS 2026'!$G269="","",YEAR(NOW())-YEAR(G269))</f>
        <v>14</v>
      </c>
      <c r="I269" s="139" t="s">
        <v>14</v>
      </c>
      <c r="J269" s="143" t="str">
        <f t="shared" si="14"/>
        <v>D</v>
      </c>
      <c r="K269" s="143" t="str">
        <f>YEAR('BASE DE DATOS 2026'!$G269)&amp;J269</f>
        <v>2012D</v>
      </c>
      <c r="L269" s="144" t="str">
        <f t="shared" si="13"/>
        <v>DAMAS 13 Y 14 AÑOS</v>
      </c>
      <c r="M269" s="139" t="s">
        <v>1344</v>
      </c>
      <c r="N269" s="147">
        <v>531</v>
      </c>
      <c r="O269" s="145">
        <f>IFERROR(VLOOKUP('BASE DE DATOS 2026'!$I266,CATEGORIAS!$M$3:$O$13,2,FALSE),"")</f>
        <v>85000</v>
      </c>
      <c r="P269" s="139"/>
      <c r="Q269" s="146" t="s">
        <v>149</v>
      </c>
    </row>
    <row r="270" spans="1:17" ht="18.75" x14ac:dyDescent="0.25">
      <c r="A270" s="211">
        <f>SUBTOTAL(103,$B$3:B270)</f>
        <v>268</v>
      </c>
      <c r="B270" s="138">
        <v>532</v>
      </c>
      <c r="C270" s="139" t="s">
        <v>369</v>
      </c>
      <c r="D270" s="139" t="s">
        <v>1358</v>
      </c>
      <c r="E270" s="140">
        <v>1113867795</v>
      </c>
      <c r="F270" s="141" t="s">
        <v>1481</v>
      </c>
      <c r="G270" s="141">
        <v>42254</v>
      </c>
      <c r="H270" s="142">
        <f ca="1">IF('BASE DE DATOS 2026'!$G270="","",YEAR(NOW())-YEAR(G270))</f>
        <v>11</v>
      </c>
      <c r="I270" s="139" t="s">
        <v>14</v>
      </c>
      <c r="J270" s="143" t="str">
        <f t="shared" si="14"/>
        <v>D</v>
      </c>
      <c r="K270" s="143" t="str">
        <f>YEAR('BASE DE DATOS 2026'!$G270)&amp;J270</f>
        <v>2015D</v>
      </c>
      <c r="L270" s="144" t="str">
        <f t="shared" si="13"/>
        <v>DAMAS 11 Y 12 AÑOS</v>
      </c>
      <c r="M270" s="139" t="s">
        <v>70</v>
      </c>
      <c r="N270" s="138">
        <v>532</v>
      </c>
      <c r="O270" s="145">
        <f>IFERROR(VLOOKUP('BASE DE DATOS 2026'!$I267,CATEGORIAS!$M$3:$O$13,2,FALSE),"")</f>
        <v>85000</v>
      </c>
      <c r="P270" s="139"/>
      <c r="Q270" s="146" t="s">
        <v>149</v>
      </c>
    </row>
    <row r="271" spans="1:17" ht="18.75" x14ac:dyDescent="0.25">
      <c r="A271" s="211">
        <f>SUBTOTAL(103,$B$3:B271)</f>
        <v>269</v>
      </c>
      <c r="B271" s="147">
        <v>535</v>
      </c>
      <c r="C271" s="139" t="s">
        <v>1359</v>
      </c>
      <c r="D271" s="139" t="s">
        <v>269</v>
      </c>
      <c r="E271" s="140">
        <v>1109565426</v>
      </c>
      <c r="F271" s="141" t="s">
        <v>1481</v>
      </c>
      <c r="G271" s="141">
        <v>43101</v>
      </c>
      <c r="H271" s="142">
        <f ca="1">IF('BASE DE DATOS 2026'!$G271="","",YEAR(NOW())-YEAR(G271))</f>
        <v>8</v>
      </c>
      <c r="I271" s="139" t="s">
        <v>14</v>
      </c>
      <c r="J271" s="143" t="str">
        <f t="shared" si="14"/>
        <v>D</v>
      </c>
      <c r="K271" s="143" t="str">
        <f>YEAR('BASE DE DATOS 2026'!$G271)&amp;J271</f>
        <v>2018D</v>
      </c>
      <c r="L271" s="144" t="str">
        <f t="shared" si="13"/>
        <v>DAMAS 7 Y 8 AÑOS</v>
      </c>
      <c r="M271" s="139" t="s">
        <v>52</v>
      </c>
      <c r="N271" s="147">
        <v>535</v>
      </c>
      <c r="O271" s="145">
        <f>IFERROR(VLOOKUP('BASE DE DATOS 2026'!$I268,CATEGORIAS!$M$3:$O$13,2,FALSE),"")</f>
        <v>85000</v>
      </c>
      <c r="P271" s="139"/>
      <c r="Q271" s="146" t="s">
        <v>149</v>
      </c>
    </row>
    <row r="272" spans="1:17" ht="18.75" x14ac:dyDescent="0.25">
      <c r="A272" s="211">
        <f>SUBTOTAL(103,$B$3:B272)</f>
        <v>270</v>
      </c>
      <c r="B272" s="138">
        <v>536</v>
      </c>
      <c r="C272" s="139" t="s">
        <v>837</v>
      </c>
      <c r="D272" s="139" t="s">
        <v>1179</v>
      </c>
      <c r="E272" s="140">
        <v>1142521095</v>
      </c>
      <c r="F272" s="141" t="s">
        <v>1480</v>
      </c>
      <c r="G272" s="141">
        <v>41790</v>
      </c>
      <c r="H272" s="142">
        <f ca="1">IF('BASE DE DATOS 2026'!$G272="","",YEAR(NOW())-YEAR(G272))</f>
        <v>12</v>
      </c>
      <c r="I272" s="139" t="s">
        <v>15</v>
      </c>
      <c r="J272" s="143" t="str">
        <f t="shared" si="14"/>
        <v>EX</v>
      </c>
      <c r="K272" s="143" t="str">
        <f>YEAR('BASE DE DATOS 2026'!$G272)&amp;J272</f>
        <v>2014EX</v>
      </c>
      <c r="L272" s="144" t="str">
        <f t="shared" si="13"/>
        <v>EXPERTOS 11 Y 12 AÑOS</v>
      </c>
      <c r="M272" s="139" t="s">
        <v>1177</v>
      </c>
      <c r="N272" s="138">
        <v>536</v>
      </c>
      <c r="O272" s="145">
        <f>IFERROR(VLOOKUP('BASE DE DATOS 2026'!$I269,CATEGORIAS!$M$3:$O$13,2,FALSE),"")</f>
        <v>85000</v>
      </c>
      <c r="P272" s="139"/>
      <c r="Q272" s="146" t="s">
        <v>149</v>
      </c>
    </row>
    <row r="273" spans="1:17" ht="18.75" x14ac:dyDescent="0.25">
      <c r="A273" s="211">
        <f>SUBTOTAL(103,$B$3:B273)</f>
        <v>271</v>
      </c>
      <c r="B273" s="147">
        <v>537</v>
      </c>
      <c r="C273" s="139" t="s">
        <v>299</v>
      </c>
      <c r="D273" s="139" t="s">
        <v>1223</v>
      </c>
      <c r="E273" s="140">
        <v>1092465125</v>
      </c>
      <c r="F273" s="141" t="s">
        <v>1480</v>
      </c>
      <c r="G273" s="141">
        <v>42806</v>
      </c>
      <c r="H273" s="142">
        <f ca="1">IF('BASE DE DATOS 2026'!$G273="","",YEAR(NOW())-YEAR(G273))</f>
        <v>9</v>
      </c>
      <c r="I273" s="139" t="s">
        <v>15</v>
      </c>
      <c r="J273" s="143" t="str">
        <f t="shared" si="14"/>
        <v>EX</v>
      </c>
      <c r="K273" s="143" t="str">
        <f>YEAR('BASE DE DATOS 2026'!$G273)&amp;J273</f>
        <v>2017EX</v>
      </c>
      <c r="L273" s="144" t="str">
        <f t="shared" si="13"/>
        <v>EXPERTOS 9 Y 10 AÑOS</v>
      </c>
      <c r="M273" s="139" t="s">
        <v>1227</v>
      </c>
      <c r="N273" s="147">
        <v>537</v>
      </c>
      <c r="O273" s="145">
        <f>IFERROR(VLOOKUP('BASE DE DATOS 2026'!$I270,CATEGORIAS!$M$3:$O$13,2,FALSE),"")</f>
        <v>85000</v>
      </c>
      <c r="P273" s="139"/>
      <c r="Q273" s="146" t="s">
        <v>149</v>
      </c>
    </row>
    <row r="274" spans="1:17" ht="18.75" x14ac:dyDescent="0.25">
      <c r="A274" s="211">
        <f>SUBTOTAL(103,$B$3:B274)</f>
        <v>272</v>
      </c>
      <c r="B274" s="138">
        <v>538</v>
      </c>
      <c r="C274" s="139" t="s">
        <v>303</v>
      </c>
      <c r="D274" s="139" t="s">
        <v>1229</v>
      </c>
      <c r="E274" s="140">
        <v>1142520916</v>
      </c>
      <c r="F274" s="141" t="s">
        <v>1480</v>
      </c>
      <c r="G274" s="141">
        <v>41719</v>
      </c>
      <c r="H274" s="142">
        <f ca="1">IF('BASE DE DATOS 2026'!$G274="","",YEAR(NOW())-YEAR(G274))</f>
        <v>12</v>
      </c>
      <c r="I274" s="139" t="s">
        <v>15</v>
      </c>
      <c r="J274" s="143" t="str">
        <f t="shared" si="14"/>
        <v>EX</v>
      </c>
      <c r="K274" s="143" t="str">
        <f>YEAR('BASE DE DATOS 2026'!$G274)&amp;J274</f>
        <v>2014EX</v>
      </c>
      <c r="L274" s="144" t="str">
        <f t="shared" si="13"/>
        <v>EXPERTOS 11 Y 12 AÑOS</v>
      </c>
      <c r="M274" s="139" t="s">
        <v>1484</v>
      </c>
      <c r="N274" s="138">
        <v>538</v>
      </c>
      <c r="O274" s="145">
        <f>IFERROR(VLOOKUP('BASE DE DATOS 2026'!$I271,CATEGORIAS!$M$3:$O$13,2,FALSE),"")</f>
        <v>85000</v>
      </c>
      <c r="P274" s="139"/>
      <c r="Q274" s="146" t="s">
        <v>149</v>
      </c>
    </row>
    <row r="275" spans="1:17" ht="18.75" x14ac:dyDescent="0.25">
      <c r="A275" s="211">
        <f>SUBTOTAL(103,$B$3:B275)</f>
        <v>273</v>
      </c>
      <c r="B275" s="147">
        <v>539</v>
      </c>
      <c r="C275" s="139" t="s">
        <v>1238</v>
      </c>
      <c r="D275" s="139" t="s">
        <v>1239</v>
      </c>
      <c r="E275" s="140">
        <v>1097915248</v>
      </c>
      <c r="F275" s="141" t="s">
        <v>1480</v>
      </c>
      <c r="G275" s="141">
        <v>40669</v>
      </c>
      <c r="H275" s="142">
        <f ca="1">IF('BASE DE DATOS 2026'!$G275="","",YEAR(NOW())-YEAR(G275))</f>
        <v>15</v>
      </c>
      <c r="I275" s="139" t="s">
        <v>15</v>
      </c>
      <c r="J275" s="143" t="str">
        <f t="shared" si="14"/>
        <v>EX</v>
      </c>
      <c r="K275" s="143" t="str">
        <f>YEAR('BASE DE DATOS 2026'!$G275)&amp;J275</f>
        <v>2011EX</v>
      </c>
      <c r="L275" s="144" t="str">
        <f t="shared" si="13"/>
        <v>EXPERTOS 15 Y 16 AÑOS</v>
      </c>
      <c r="M275" s="139" t="s">
        <v>1232</v>
      </c>
      <c r="N275" s="147">
        <v>539</v>
      </c>
      <c r="O275" s="145">
        <f>IFERROR(VLOOKUP('BASE DE DATOS 2026'!$I272,CATEGORIAS!$M$3:$O$13,2,FALSE),"")</f>
        <v>85000</v>
      </c>
      <c r="P275" s="139"/>
      <c r="Q275" s="146" t="s">
        <v>149</v>
      </c>
    </row>
    <row r="276" spans="1:17" ht="18.75" x14ac:dyDescent="0.25">
      <c r="A276" s="211">
        <f>SUBTOTAL(103,$B$3:B276)</f>
        <v>274</v>
      </c>
      <c r="B276" s="138">
        <v>540</v>
      </c>
      <c r="C276" s="139" t="s">
        <v>1307</v>
      </c>
      <c r="D276" s="139" t="s">
        <v>1308</v>
      </c>
      <c r="E276" s="140">
        <v>1201469801</v>
      </c>
      <c r="F276" s="141" t="s">
        <v>1480</v>
      </c>
      <c r="G276" s="141">
        <v>42255</v>
      </c>
      <c r="H276" s="142">
        <f ca="1">IF('BASE DE DATOS 2026'!$G276="","",YEAR(NOW())-YEAR(G276))</f>
        <v>11</v>
      </c>
      <c r="I276" s="139" t="s">
        <v>15</v>
      </c>
      <c r="J276" s="143" t="str">
        <f t="shared" si="14"/>
        <v>EX</v>
      </c>
      <c r="K276" s="143" t="str">
        <f>YEAR('BASE DE DATOS 2026'!$G276)&amp;J276</f>
        <v>2015EX</v>
      </c>
      <c r="L276" s="144" t="str">
        <f t="shared" si="13"/>
        <v>EXPERTOS 11 Y 12 AÑOS</v>
      </c>
      <c r="M276" s="139" t="s">
        <v>1328</v>
      </c>
      <c r="N276" s="138">
        <v>540</v>
      </c>
      <c r="O276" s="145">
        <f>IFERROR(VLOOKUP('BASE DE DATOS 2026'!$I273,CATEGORIAS!$M$3:$O$13,2,FALSE),"")</f>
        <v>85000</v>
      </c>
      <c r="P276" s="139"/>
      <c r="Q276" s="146" t="s">
        <v>149</v>
      </c>
    </row>
    <row r="277" spans="1:17" ht="18.75" x14ac:dyDescent="0.25">
      <c r="A277" s="211">
        <f>SUBTOTAL(103,$B$3:B277)</f>
        <v>275</v>
      </c>
      <c r="B277" s="147">
        <v>541</v>
      </c>
      <c r="C277" s="139" t="s">
        <v>1309</v>
      </c>
      <c r="D277" s="139" t="s">
        <v>1310</v>
      </c>
      <c r="E277" s="140">
        <v>1301464302</v>
      </c>
      <c r="F277" s="141" t="s">
        <v>1480</v>
      </c>
      <c r="G277" s="141">
        <v>40550</v>
      </c>
      <c r="H277" s="142">
        <f ca="1">IF('BASE DE DATOS 2026'!$G277="","",YEAR(NOW())-YEAR(G277))</f>
        <v>15</v>
      </c>
      <c r="I277" s="139" t="s">
        <v>15</v>
      </c>
      <c r="J277" s="143" t="str">
        <f t="shared" si="14"/>
        <v>EX</v>
      </c>
      <c r="K277" s="143" t="str">
        <f>YEAR('BASE DE DATOS 2026'!$G277)&amp;J277</f>
        <v>2011EX</v>
      </c>
      <c r="L277" s="144" t="str">
        <f t="shared" si="13"/>
        <v>EXPERTOS 15 Y 16 AÑOS</v>
      </c>
      <c r="M277" s="139" t="s">
        <v>1328</v>
      </c>
      <c r="N277" s="147">
        <v>541</v>
      </c>
      <c r="O277" s="145">
        <f>IFERROR(VLOOKUP('BASE DE DATOS 2026'!$I274,CATEGORIAS!$M$3:$O$13,2,FALSE),"")</f>
        <v>85000</v>
      </c>
      <c r="P277" s="139"/>
      <c r="Q277" s="146" t="s">
        <v>149</v>
      </c>
    </row>
    <row r="278" spans="1:17" ht="18.75" x14ac:dyDescent="0.25">
      <c r="A278" s="211">
        <f>SUBTOTAL(103,$B$3:B278)</f>
        <v>276</v>
      </c>
      <c r="B278" s="138">
        <v>542</v>
      </c>
      <c r="C278" s="139" t="s">
        <v>1314</v>
      </c>
      <c r="D278" s="139" t="s">
        <v>1272</v>
      </c>
      <c r="E278" s="140">
        <v>1030615197</v>
      </c>
      <c r="F278" s="141" t="s">
        <v>1480</v>
      </c>
      <c r="G278" s="141">
        <v>40431</v>
      </c>
      <c r="H278" s="142">
        <f ca="1">IF('BASE DE DATOS 2026'!$G278="","",YEAR(NOW())-YEAR(G278))</f>
        <v>16</v>
      </c>
      <c r="I278" s="139" t="s">
        <v>15</v>
      </c>
      <c r="J278" s="143" t="str">
        <f t="shared" si="14"/>
        <v>EX</v>
      </c>
      <c r="K278" s="143" t="str">
        <f>YEAR('BASE DE DATOS 2026'!$G278)&amp;J278</f>
        <v>2010EX</v>
      </c>
      <c r="L278" s="144" t="str">
        <f t="shared" si="13"/>
        <v>EXPERTOS 15 Y 16 AÑOS</v>
      </c>
      <c r="M278" s="139" t="s">
        <v>1328</v>
      </c>
      <c r="N278" s="138">
        <v>542</v>
      </c>
      <c r="O278" s="145">
        <f>IFERROR(VLOOKUP('BASE DE DATOS 2026'!$I275,CATEGORIAS!$M$3:$O$13,2,FALSE),"")</f>
        <v>85000</v>
      </c>
      <c r="P278" s="139"/>
      <c r="Q278" s="146" t="s">
        <v>149</v>
      </c>
    </row>
    <row r="279" spans="1:17" ht="18.75" x14ac:dyDescent="0.25">
      <c r="A279" s="211">
        <f>SUBTOTAL(103,$B$3:B279)</f>
        <v>277</v>
      </c>
      <c r="B279" s="147">
        <v>543</v>
      </c>
      <c r="C279" s="139" t="s">
        <v>236</v>
      </c>
      <c r="D279" s="139" t="s">
        <v>1273</v>
      </c>
      <c r="E279" s="140">
        <v>1201463630</v>
      </c>
      <c r="F279" s="141" t="s">
        <v>1480</v>
      </c>
      <c r="G279" s="141">
        <v>40264</v>
      </c>
      <c r="H279" s="142">
        <f ca="1">IF('BASE DE DATOS 2026'!$G279="","",YEAR(NOW())-YEAR(G279))</f>
        <v>16</v>
      </c>
      <c r="I279" s="139" t="s">
        <v>15</v>
      </c>
      <c r="J279" s="143" t="str">
        <f t="shared" si="14"/>
        <v>EX</v>
      </c>
      <c r="K279" s="143" t="str">
        <f>YEAR('BASE DE DATOS 2026'!$G279)&amp;J279</f>
        <v>2010EX</v>
      </c>
      <c r="L279" s="144" t="str">
        <f t="shared" si="13"/>
        <v>EXPERTOS 15 Y 16 AÑOS</v>
      </c>
      <c r="M279" s="139" t="s">
        <v>1328</v>
      </c>
      <c r="N279" s="147">
        <v>543</v>
      </c>
      <c r="O279" s="145">
        <f>IFERROR(VLOOKUP('BASE DE DATOS 2026'!$I276,CATEGORIAS!$M$3:$O$13,2,FALSE),"")</f>
        <v>85000</v>
      </c>
      <c r="P279" s="139"/>
      <c r="Q279" s="146" t="s">
        <v>149</v>
      </c>
    </row>
    <row r="280" spans="1:17" ht="18.75" x14ac:dyDescent="0.25">
      <c r="A280" s="211">
        <f>SUBTOTAL(103,$B$3:B280)</f>
        <v>278</v>
      </c>
      <c r="B280" s="138">
        <v>544</v>
      </c>
      <c r="C280" s="139" t="s">
        <v>429</v>
      </c>
      <c r="D280" s="139" t="s">
        <v>1281</v>
      </c>
      <c r="E280" s="140">
        <v>1043319385</v>
      </c>
      <c r="F280" s="141" t="s">
        <v>1480</v>
      </c>
      <c r="G280" s="141">
        <v>41938</v>
      </c>
      <c r="H280" s="142">
        <f ca="1">IF('BASE DE DATOS 2026'!$G280="","",YEAR(NOW())-YEAR(G280))</f>
        <v>12</v>
      </c>
      <c r="I280" s="139" t="s">
        <v>15</v>
      </c>
      <c r="J280" s="143" t="str">
        <f t="shared" si="14"/>
        <v>EX</v>
      </c>
      <c r="K280" s="143" t="str">
        <f>YEAR('BASE DE DATOS 2026'!$G280)&amp;J280</f>
        <v>2014EX</v>
      </c>
      <c r="L280" s="144" t="str">
        <f t="shared" si="13"/>
        <v>EXPERTOS 11 Y 12 AÑOS</v>
      </c>
      <c r="M280" s="139" t="s">
        <v>1283</v>
      </c>
      <c r="N280" s="138">
        <v>544</v>
      </c>
      <c r="O280" s="145">
        <f>IFERROR(VLOOKUP('BASE DE DATOS 2026'!$I277,CATEGORIAS!$M$3:$O$13,2,FALSE),"")</f>
        <v>85000</v>
      </c>
      <c r="P280" s="139"/>
      <c r="Q280" s="146" t="s">
        <v>149</v>
      </c>
    </row>
    <row r="281" spans="1:17" ht="18.75" x14ac:dyDescent="0.25">
      <c r="A281" s="211">
        <f>SUBTOTAL(103,$B$3:B281)</f>
        <v>279</v>
      </c>
      <c r="B281" s="147">
        <v>545</v>
      </c>
      <c r="C281" s="139" t="s">
        <v>256</v>
      </c>
      <c r="D281" s="139" t="s">
        <v>1282</v>
      </c>
      <c r="E281" s="140">
        <v>1089613844</v>
      </c>
      <c r="F281" s="141" t="s">
        <v>1480</v>
      </c>
      <c r="G281" s="141">
        <v>40922</v>
      </c>
      <c r="H281" s="142">
        <f ca="1">IF('BASE DE DATOS 2026'!$G281="","",YEAR(NOW())-YEAR(G281))</f>
        <v>14</v>
      </c>
      <c r="I281" s="139" t="s">
        <v>15</v>
      </c>
      <c r="J281" s="143" t="str">
        <f t="shared" si="14"/>
        <v>EX</v>
      </c>
      <c r="K281" s="143" t="str">
        <f>YEAR('BASE DE DATOS 2026'!$G281)&amp;J281</f>
        <v>2012EX</v>
      </c>
      <c r="L281" s="144" t="str">
        <f t="shared" si="13"/>
        <v>EXPERTOS 13 Y 14 AÑOS</v>
      </c>
      <c r="M281" s="139" t="s">
        <v>1283</v>
      </c>
      <c r="N281" s="147">
        <v>545</v>
      </c>
      <c r="O281" s="145">
        <f>IFERROR(VLOOKUP('BASE DE DATOS 2026'!$I278,CATEGORIAS!$M$3:$O$13,2,FALSE),"")</f>
        <v>85000</v>
      </c>
      <c r="P281" s="139"/>
      <c r="Q281" s="146" t="s">
        <v>149</v>
      </c>
    </row>
    <row r="282" spans="1:17" ht="18.75" x14ac:dyDescent="0.25">
      <c r="A282" s="211">
        <f>SUBTOTAL(103,$B$3:B282)</f>
        <v>280</v>
      </c>
      <c r="B282" s="147">
        <v>546</v>
      </c>
      <c r="C282" s="139" t="s">
        <v>1463</v>
      </c>
      <c r="D282" s="139" t="s">
        <v>1464</v>
      </c>
      <c r="E282" s="140">
        <v>1061720824</v>
      </c>
      <c r="F282" s="141" t="s">
        <v>1480</v>
      </c>
      <c r="G282" s="141">
        <v>32593</v>
      </c>
      <c r="H282" s="142">
        <f ca="1">IF('BASE DE DATOS 2026'!$G282="","",YEAR(NOW())-YEAR(G282))</f>
        <v>37</v>
      </c>
      <c r="I282" s="139" t="s">
        <v>72</v>
      </c>
      <c r="J282" s="143" t="str">
        <f t="shared" si="14"/>
        <v>SM</v>
      </c>
      <c r="K282" s="143" t="str">
        <f>YEAR('BASE DE DATOS 2026'!$G282)&amp;J282</f>
        <v>1989SM</v>
      </c>
      <c r="L282" s="144" t="str">
        <f t="shared" si="13"/>
        <v>SENIOR MASTER</v>
      </c>
      <c r="M282" s="139" t="s">
        <v>111</v>
      </c>
      <c r="N282" s="147">
        <v>546</v>
      </c>
      <c r="O282" s="145">
        <f>IFERROR(VLOOKUP('BASE DE DATOS 2026'!$I279,CATEGORIAS!$M$3:$O$13,2,FALSE),"")</f>
        <v>85000</v>
      </c>
      <c r="P282" s="139"/>
      <c r="Q282" s="146" t="s">
        <v>149</v>
      </c>
    </row>
    <row r="283" spans="1:17" ht="18.75" x14ac:dyDescent="0.25">
      <c r="A283" s="211">
        <f>SUBTOTAL(103,$B$3:B283)</f>
        <v>281</v>
      </c>
      <c r="B283" s="138">
        <v>547</v>
      </c>
      <c r="C283" s="139" t="s">
        <v>1284</v>
      </c>
      <c r="D283" s="139" t="s">
        <v>1285</v>
      </c>
      <c r="E283" s="140">
        <v>1112403387</v>
      </c>
      <c r="F283" s="141" t="s">
        <v>1480</v>
      </c>
      <c r="G283" s="141">
        <v>40856</v>
      </c>
      <c r="H283" s="142">
        <f ca="1">IF('BASE DE DATOS 2026'!$G283="","",YEAR(NOW())-YEAR(G283))</f>
        <v>15</v>
      </c>
      <c r="I283" s="139" t="s">
        <v>15</v>
      </c>
      <c r="J283" s="143" t="str">
        <f t="shared" si="14"/>
        <v>EX</v>
      </c>
      <c r="K283" s="143" t="str">
        <f>YEAR('BASE DE DATOS 2026'!$G283)&amp;J283</f>
        <v>2011EX</v>
      </c>
      <c r="L283" s="144" t="str">
        <f t="shared" si="13"/>
        <v>EXPERTOS 15 Y 16 AÑOS</v>
      </c>
      <c r="M283" s="139" t="s">
        <v>1283</v>
      </c>
      <c r="N283" s="138">
        <v>547</v>
      </c>
      <c r="O283" s="145">
        <f>IFERROR(VLOOKUP('BASE DE DATOS 2026'!$I280,CATEGORIAS!$M$3:$O$13,2,FALSE),"")</f>
        <v>85000</v>
      </c>
      <c r="P283" s="139"/>
      <c r="Q283" s="146" t="s">
        <v>149</v>
      </c>
    </row>
    <row r="284" spans="1:17" ht="18.75" x14ac:dyDescent="0.25">
      <c r="A284" s="211">
        <f>SUBTOTAL(103,$B$3:B284)</f>
        <v>282</v>
      </c>
      <c r="B284" s="147">
        <v>548</v>
      </c>
      <c r="C284" s="139" t="s">
        <v>1349</v>
      </c>
      <c r="D284" s="139" t="s">
        <v>1350</v>
      </c>
      <c r="E284" s="140">
        <v>1081280444</v>
      </c>
      <c r="F284" s="141" t="s">
        <v>1480</v>
      </c>
      <c r="G284" s="141">
        <v>40237</v>
      </c>
      <c r="H284" s="142">
        <f ca="1">IF('BASE DE DATOS 2026'!$G284="","",YEAR(NOW())-YEAR(G284))</f>
        <v>16</v>
      </c>
      <c r="I284" s="139" t="s">
        <v>15</v>
      </c>
      <c r="J284" s="143" t="str">
        <f t="shared" si="14"/>
        <v>EX</v>
      </c>
      <c r="K284" s="143" t="str">
        <f>YEAR('BASE DE DATOS 2026'!$G284)&amp;J284</f>
        <v>2010EX</v>
      </c>
      <c r="L284" s="144" t="str">
        <f t="shared" si="13"/>
        <v>EXPERTOS 15 Y 16 AÑOS</v>
      </c>
      <c r="M284" s="139" t="s">
        <v>1352</v>
      </c>
      <c r="N284" s="147">
        <v>548</v>
      </c>
      <c r="O284" s="145">
        <f>IFERROR(VLOOKUP('BASE DE DATOS 2026'!$I281,CATEGORIAS!$M$3:$O$13,2,FALSE),"")</f>
        <v>85000</v>
      </c>
      <c r="P284" s="139"/>
      <c r="Q284" s="146" t="s">
        <v>149</v>
      </c>
    </row>
    <row r="285" spans="1:17" ht="18.75" x14ac:dyDescent="0.25">
      <c r="A285" s="211">
        <f>SUBTOTAL(103,$B$3:B285)</f>
        <v>283</v>
      </c>
      <c r="B285" s="138">
        <v>549</v>
      </c>
      <c r="C285" s="139" t="s">
        <v>789</v>
      </c>
      <c r="D285" s="139" t="s">
        <v>1367</v>
      </c>
      <c r="E285" s="140">
        <v>1107858475</v>
      </c>
      <c r="F285" s="141" t="s">
        <v>1480</v>
      </c>
      <c r="G285" s="141">
        <v>40121</v>
      </c>
      <c r="H285" s="142">
        <f ca="1">IF('BASE DE DATOS 2026'!$G285="","",YEAR(NOW())-YEAR(G285))</f>
        <v>17</v>
      </c>
      <c r="I285" s="139" t="s">
        <v>15</v>
      </c>
      <c r="J285" s="143" t="str">
        <f t="shared" si="14"/>
        <v>EX</v>
      </c>
      <c r="K285" s="143" t="str">
        <f>YEAR('BASE DE DATOS 2026'!$G285)&amp;J285</f>
        <v>2009EX</v>
      </c>
      <c r="L285" s="144" t="str">
        <f t="shared" si="13"/>
        <v>EXPERTOS 17 AÑOS Y MAS</v>
      </c>
      <c r="M285" s="139" t="s">
        <v>112</v>
      </c>
      <c r="N285" s="138">
        <v>549</v>
      </c>
      <c r="O285" s="145">
        <f>IFERROR(VLOOKUP('BASE DE DATOS 2026'!$I282,CATEGORIAS!$M$3:$O$13,2,FALSE),"")</f>
        <v>85000</v>
      </c>
      <c r="P285" s="139"/>
      <c r="Q285" s="146" t="s">
        <v>149</v>
      </c>
    </row>
    <row r="286" spans="1:17" ht="18.75" x14ac:dyDescent="0.25">
      <c r="A286" s="211">
        <f>SUBTOTAL(103,$B$3:B286)</f>
        <v>284</v>
      </c>
      <c r="B286" s="147">
        <v>550</v>
      </c>
      <c r="C286" s="139" t="s">
        <v>1028</v>
      </c>
      <c r="D286" s="139" t="s">
        <v>1383</v>
      </c>
      <c r="E286" s="140"/>
      <c r="F286" s="141" t="s">
        <v>1480</v>
      </c>
      <c r="G286" s="141">
        <v>41637</v>
      </c>
      <c r="H286" s="142">
        <f ca="1">IF('BASE DE DATOS 2026'!$G286="","",YEAR(NOW())-YEAR(G286))</f>
        <v>13</v>
      </c>
      <c r="I286" s="139" t="s">
        <v>15</v>
      </c>
      <c r="J286" s="143" t="str">
        <f t="shared" si="14"/>
        <v>EX</v>
      </c>
      <c r="K286" s="143" t="str">
        <f>YEAR('BASE DE DATOS 2026'!$G286)&amp;J286</f>
        <v>2013EX</v>
      </c>
      <c r="L286" s="144" t="str">
        <f t="shared" si="13"/>
        <v>EXPERTOS 13 Y 14 AÑOS</v>
      </c>
      <c r="M286" s="139" t="s">
        <v>1384</v>
      </c>
      <c r="N286" s="147">
        <v>550</v>
      </c>
      <c r="O286" s="145">
        <f>IFERROR(VLOOKUP('BASE DE DATOS 2026'!$I283,CATEGORIAS!$M$3:$O$13,2,FALSE),"")</f>
        <v>85000</v>
      </c>
      <c r="P286" s="139"/>
      <c r="Q286" s="146" t="s">
        <v>149</v>
      </c>
    </row>
    <row r="287" spans="1:17" ht="18.75" x14ac:dyDescent="0.25">
      <c r="A287" s="211">
        <f>SUBTOTAL(103,$B$3:B287)</f>
        <v>285</v>
      </c>
      <c r="B287" s="138">
        <v>551</v>
      </c>
      <c r="C287" s="139" t="s">
        <v>436</v>
      </c>
      <c r="D287" s="139" t="s">
        <v>1478</v>
      </c>
      <c r="E287" s="140">
        <v>1092854182</v>
      </c>
      <c r="F287" s="141" t="s">
        <v>1480</v>
      </c>
      <c r="G287" s="141">
        <v>39975</v>
      </c>
      <c r="H287" s="142">
        <f ca="1">IF('BASE DE DATOS 2026'!$G287="","",YEAR(NOW())-YEAR(G287))</f>
        <v>17</v>
      </c>
      <c r="I287" s="139" t="s">
        <v>10</v>
      </c>
      <c r="J287" s="143" t="str">
        <f t="shared" si="14"/>
        <v>OV</v>
      </c>
      <c r="K287" s="143" t="str">
        <f>YEAR('BASE DE DATOS 2026'!$G287)&amp;J287</f>
        <v>2009OV</v>
      </c>
      <c r="L287" s="144" t="str">
        <f t="shared" si="13"/>
        <v>OPEN VARONES</v>
      </c>
      <c r="M287" s="139" t="s">
        <v>108</v>
      </c>
      <c r="N287" s="138">
        <v>551</v>
      </c>
      <c r="O287" s="145">
        <f>IFERROR(VLOOKUP('BASE DE DATOS 2026'!$I284,CATEGORIAS!$M$3:$O$13,2,FALSE),"")</f>
        <v>85000</v>
      </c>
      <c r="P287" s="139"/>
      <c r="Q287" s="146" t="s">
        <v>149</v>
      </c>
    </row>
    <row r="288" spans="1:17" ht="18.75" x14ac:dyDescent="0.25">
      <c r="A288" s="211">
        <f>SUBTOTAL(103,$B$3:B288)</f>
        <v>286</v>
      </c>
      <c r="B288" s="147">
        <v>555</v>
      </c>
      <c r="C288" s="139" t="s">
        <v>319</v>
      </c>
      <c r="D288" s="139" t="s">
        <v>938</v>
      </c>
      <c r="E288" s="140">
        <v>1023163268</v>
      </c>
      <c r="F288" s="141" t="s">
        <v>1480</v>
      </c>
      <c r="G288" s="141">
        <v>38718</v>
      </c>
      <c r="H288" s="142">
        <f ca="1">IF('BASE DE DATOS 2026'!$G288="","",YEAR(NOW())-YEAR(G288))</f>
        <v>20</v>
      </c>
      <c r="I288" s="139" t="s">
        <v>15</v>
      </c>
      <c r="J288" s="143" t="str">
        <f t="shared" si="14"/>
        <v>EX</v>
      </c>
      <c r="K288" s="143" t="str">
        <f>YEAR('BASE DE DATOS 2026'!$G288)&amp;J288</f>
        <v>2006EX</v>
      </c>
      <c r="L288" s="144" t="str">
        <f t="shared" si="13"/>
        <v>EXPERTOS 17 AÑOS Y MAS</v>
      </c>
      <c r="M288" s="139" t="s">
        <v>55</v>
      </c>
      <c r="N288" s="147">
        <v>555</v>
      </c>
      <c r="O288" s="145">
        <f>IFERROR(VLOOKUP('BASE DE DATOS 2026'!$I285,CATEGORIAS!$M$3:$O$13,2,FALSE),"")</f>
        <v>85000</v>
      </c>
      <c r="P288" s="139"/>
      <c r="Q288" s="146" t="s">
        <v>149</v>
      </c>
    </row>
    <row r="289" spans="1:17" ht="18.75" x14ac:dyDescent="0.25">
      <c r="A289" s="211">
        <f>SUBTOTAL(103,$B$3:B289)</f>
        <v>287</v>
      </c>
      <c r="B289" s="138">
        <v>560</v>
      </c>
      <c r="C289" s="139" t="s">
        <v>1499</v>
      </c>
      <c r="D289" s="139" t="s">
        <v>1500</v>
      </c>
      <c r="E289" s="140">
        <v>1109938588</v>
      </c>
      <c r="F289" s="141" t="s">
        <v>1480</v>
      </c>
      <c r="G289" s="141">
        <v>43916</v>
      </c>
      <c r="H289" s="142">
        <f ca="1">IF('BASE DE DATOS 2026'!$G289="","",YEAR(NOW())-YEAR(G289))</f>
        <v>6</v>
      </c>
      <c r="I289" s="139" t="s">
        <v>100</v>
      </c>
      <c r="J289" s="143" t="str">
        <f t="shared" si="14"/>
        <v>E</v>
      </c>
      <c r="K289" s="143" t="str">
        <f>YEAR('BASE DE DATOS 2026'!$G289)&amp;J289</f>
        <v>2020E</v>
      </c>
      <c r="L289" s="144" t="str">
        <f t="shared" si="13"/>
        <v>MINIRIDERS 6 AÑOS</v>
      </c>
      <c r="M289" s="139" t="s">
        <v>112</v>
      </c>
      <c r="N289" s="138">
        <v>560</v>
      </c>
      <c r="O289" s="145">
        <f>IFERROR(VLOOKUP('BASE DE DATOS 2026'!$I286,CATEGORIAS!$M$3:$O$13,2,FALSE),"")</f>
        <v>85000</v>
      </c>
      <c r="P289" s="139"/>
      <c r="Q289" s="146" t="s">
        <v>149</v>
      </c>
    </row>
    <row r="290" spans="1:17" ht="18.75" x14ac:dyDescent="0.25">
      <c r="A290" s="211">
        <f>SUBTOTAL(103,$B$3:B290)</f>
        <v>288</v>
      </c>
      <c r="B290" s="138">
        <v>561</v>
      </c>
      <c r="C290" s="139" t="s">
        <v>1178</v>
      </c>
      <c r="D290" s="139" t="s">
        <v>1174</v>
      </c>
      <c r="E290" s="140">
        <v>13071816</v>
      </c>
      <c r="F290" s="141" t="s">
        <v>1480</v>
      </c>
      <c r="G290" s="141">
        <v>29884</v>
      </c>
      <c r="H290" s="142">
        <f ca="1">IF('BASE DE DATOS 2026'!$G290="","",YEAR(NOW())-YEAR(G290))</f>
        <v>45</v>
      </c>
      <c r="I290" s="139" t="s">
        <v>72</v>
      </c>
      <c r="J290" s="143" t="str">
        <f t="shared" si="14"/>
        <v>SM</v>
      </c>
      <c r="K290" s="143" t="str">
        <f>YEAR('BASE DE DATOS 2026'!$G290)&amp;J290</f>
        <v>1981SM</v>
      </c>
      <c r="L290" s="144" t="str">
        <f t="shared" ref="L290:L353" si="15">IFERROR(VLOOKUP(K290,CATEGORIAS,2,0),"")</f>
        <v>SENIOR MASTER</v>
      </c>
      <c r="M290" s="139" t="s">
        <v>50</v>
      </c>
      <c r="N290" s="138">
        <v>561</v>
      </c>
      <c r="O290" s="145">
        <f>IFERROR(VLOOKUP('BASE DE DATOS 2026'!$I287,CATEGORIAS!$M$3:$O$13,2,FALSE),"")</f>
        <v>85000</v>
      </c>
      <c r="P290" s="139"/>
      <c r="Q290" s="146" t="s">
        <v>1529</v>
      </c>
    </row>
    <row r="291" spans="1:17" ht="18.75" x14ac:dyDescent="0.25">
      <c r="A291" s="211">
        <f>SUBTOTAL(103,$B$3:B291)</f>
        <v>289</v>
      </c>
      <c r="B291" s="147">
        <v>562</v>
      </c>
      <c r="C291" s="139" t="s">
        <v>1181</v>
      </c>
      <c r="D291" s="139" t="s">
        <v>1182</v>
      </c>
      <c r="E291" s="140">
        <v>93235154</v>
      </c>
      <c r="F291" s="141" t="s">
        <v>1480</v>
      </c>
      <c r="G291" s="141">
        <v>30680</v>
      </c>
      <c r="H291" s="142">
        <f ca="1">IF('BASE DE DATOS 2026'!$G291="","",YEAR(NOW())-YEAR(G291))</f>
        <v>43</v>
      </c>
      <c r="I291" s="139" t="s">
        <v>72</v>
      </c>
      <c r="J291" s="143" t="str">
        <f t="shared" si="14"/>
        <v>SM</v>
      </c>
      <c r="K291" s="143" t="str">
        <f>YEAR('BASE DE DATOS 2026'!$G291)&amp;J291</f>
        <v>1983SM</v>
      </c>
      <c r="L291" s="144" t="str">
        <f t="shared" si="15"/>
        <v>SENIOR MASTER</v>
      </c>
      <c r="M291" s="139" t="s">
        <v>79</v>
      </c>
      <c r="N291" s="147">
        <v>562</v>
      </c>
      <c r="O291" s="145">
        <f>IFERROR(VLOOKUP('BASE DE DATOS 2026'!$I288,CATEGORIAS!$M$3:$O$13,2,FALSE),"")</f>
        <v>85000</v>
      </c>
      <c r="P291" s="139"/>
      <c r="Q291" s="146" t="s">
        <v>149</v>
      </c>
    </row>
    <row r="292" spans="1:17" ht="18.75" x14ac:dyDescent="0.25">
      <c r="A292" s="211">
        <f>SUBTOTAL(103,$B$3:B292)</f>
        <v>290</v>
      </c>
      <c r="B292" s="138">
        <v>563</v>
      </c>
      <c r="C292" s="139" t="s">
        <v>1364</v>
      </c>
      <c r="D292" s="139" t="s">
        <v>1351</v>
      </c>
      <c r="E292" s="140">
        <v>98393450</v>
      </c>
      <c r="F292" s="141" t="s">
        <v>1480</v>
      </c>
      <c r="G292" s="141">
        <v>27183</v>
      </c>
      <c r="H292" s="142">
        <f ca="1">IF('BASE DE DATOS 2026'!$G292="","",YEAR(NOW())-YEAR(G292))</f>
        <v>52</v>
      </c>
      <c r="I292" s="139" t="s">
        <v>72</v>
      </c>
      <c r="J292" s="143" t="str">
        <f t="shared" si="14"/>
        <v>SM</v>
      </c>
      <c r="K292" s="143" t="str">
        <f>YEAR('BASE DE DATOS 2026'!$G292)&amp;J292</f>
        <v>1974SM</v>
      </c>
      <c r="L292" s="144" t="str">
        <f t="shared" si="15"/>
        <v>SENIOR MASTER</v>
      </c>
      <c r="M292" s="139" t="s">
        <v>1352</v>
      </c>
      <c r="N292" s="138">
        <v>563</v>
      </c>
      <c r="O292" s="145">
        <f>IFERROR(VLOOKUP('BASE DE DATOS 2026'!$I289,CATEGORIAS!$M$3:$O$13,2,FALSE),"")</f>
        <v>85000</v>
      </c>
      <c r="P292" s="139"/>
      <c r="Q292" s="146" t="s">
        <v>149</v>
      </c>
    </row>
    <row r="293" spans="1:17" ht="18.75" x14ac:dyDescent="0.25">
      <c r="A293" s="211">
        <f>SUBTOTAL(103,$B$3:B293)</f>
        <v>291</v>
      </c>
      <c r="B293" s="147">
        <v>564</v>
      </c>
      <c r="C293" s="139" t="s">
        <v>1347</v>
      </c>
      <c r="D293" s="139" t="s">
        <v>1348</v>
      </c>
      <c r="E293" s="140">
        <v>1062956915</v>
      </c>
      <c r="F293" s="141" t="s">
        <v>1481</v>
      </c>
      <c r="G293" s="141">
        <v>36839</v>
      </c>
      <c r="H293" s="142">
        <f ca="1">IF('BASE DE DATOS 2026'!$G293="","",YEAR(NOW())-YEAR(G293))</f>
        <v>26</v>
      </c>
      <c r="I293" s="139" t="s">
        <v>9</v>
      </c>
      <c r="J293" s="143" t="str">
        <f t="shared" si="14"/>
        <v>OD</v>
      </c>
      <c r="K293" s="143" t="str">
        <f>YEAR('BASE DE DATOS 2026'!$G293)&amp;J293</f>
        <v>2000OD</v>
      </c>
      <c r="L293" s="144" t="str">
        <f t="shared" si="15"/>
        <v>OPEN DAMAS</v>
      </c>
      <c r="M293" s="139" t="s">
        <v>111</v>
      </c>
      <c r="N293" s="147">
        <v>564</v>
      </c>
      <c r="O293" s="145">
        <f>IFERROR(VLOOKUP('BASE DE DATOS 2026'!$I290,CATEGORIAS!$M$3:$O$13,2,FALSE),"")</f>
        <v>85000</v>
      </c>
      <c r="P293" s="139"/>
      <c r="Q293" s="146" t="s">
        <v>149</v>
      </c>
    </row>
    <row r="294" spans="1:17" ht="18.75" x14ac:dyDescent="0.25">
      <c r="A294" s="211">
        <f>SUBTOTAL(103,$B$3:B294)</f>
        <v>292</v>
      </c>
      <c r="B294" s="138">
        <v>565</v>
      </c>
      <c r="C294" s="139" t="s">
        <v>356</v>
      </c>
      <c r="D294" s="139" t="s">
        <v>1197</v>
      </c>
      <c r="E294" s="140">
        <v>1019153754</v>
      </c>
      <c r="F294" s="141" t="s">
        <v>1480</v>
      </c>
      <c r="G294" s="141">
        <v>39630</v>
      </c>
      <c r="H294" s="142">
        <f ca="1">IF('BASE DE DATOS 2026'!$G294="","",YEAR(NOW())-YEAR(G294))</f>
        <v>18</v>
      </c>
      <c r="I294" s="139" t="s">
        <v>10</v>
      </c>
      <c r="J294" s="143" t="str">
        <f t="shared" si="14"/>
        <v>OV</v>
      </c>
      <c r="K294" s="143" t="str">
        <f>YEAR('BASE DE DATOS 2026'!$G294)&amp;J294</f>
        <v>2008OV</v>
      </c>
      <c r="L294" s="144" t="str">
        <f t="shared" si="15"/>
        <v>OPEN VARONES</v>
      </c>
      <c r="M294" s="139" t="s">
        <v>1198</v>
      </c>
      <c r="N294" s="138">
        <v>565</v>
      </c>
      <c r="O294" s="145">
        <f>IFERROR(VLOOKUP('BASE DE DATOS 2026'!$I291,CATEGORIAS!$M$3:$O$13,2,FALSE),"")</f>
        <v>85000</v>
      </c>
      <c r="P294" s="139"/>
      <c r="Q294" s="146" t="s">
        <v>149</v>
      </c>
    </row>
    <row r="295" spans="1:17" ht="18.75" x14ac:dyDescent="0.25">
      <c r="A295" s="211">
        <f>SUBTOTAL(103,$B$3:B295)</f>
        <v>293</v>
      </c>
      <c r="B295" s="147">
        <v>566</v>
      </c>
      <c r="C295" s="139" t="s">
        <v>1365</v>
      </c>
      <c r="D295" s="139" t="s">
        <v>1366</v>
      </c>
      <c r="E295" s="140">
        <v>1110293056</v>
      </c>
      <c r="F295" s="141" t="s">
        <v>1480</v>
      </c>
      <c r="G295" s="141">
        <v>39026</v>
      </c>
      <c r="H295" s="142">
        <f ca="1">IF('BASE DE DATOS 2026'!$G295="","",YEAR(NOW())-YEAR(G295))</f>
        <v>20</v>
      </c>
      <c r="I295" s="139" t="s">
        <v>10</v>
      </c>
      <c r="J295" s="143" t="str">
        <f t="shared" si="14"/>
        <v>OV</v>
      </c>
      <c r="K295" s="143" t="str">
        <f>YEAR('BASE DE DATOS 2026'!$G295)&amp;J295</f>
        <v>2006OV</v>
      </c>
      <c r="L295" s="144" t="str">
        <f t="shared" si="15"/>
        <v>OPEN VARONES</v>
      </c>
      <c r="M295" s="139" t="s">
        <v>112</v>
      </c>
      <c r="N295" s="147">
        <v>566</v>
      </c>
      <c r="O295" s="145">
        <f>IFERROR(VLOOKUP('BASE DE DATOS 2026'!$I292,CATEGORIAS!$M$3:$O$13,2,FALSE),"")</f>
        <v>85000</v>
      </c>
      <c r="P295" s="139"/>
      <c r="Q295" s="146" t="s">
        <v>149</v>
      </c>
    </row>
    <row r="296" spans="1:17" ht="18.75" x14ac:dyDescent="0.25">
      <c r="A296" s="211">
        <f>SUBTOTAL(103,$B$3:B296)</f>
        <v>294</v>
      </c>
      <c r="B296" s="138">
        <v>567</v>
      </c>
      <c r="C296" s="139" t="s">
        <v>470</v>
      </c>
      <c r="D296" s="139" t="s">
        <v>1381</v>
      </c>
      <c r="E296" s="140">
        <v>1023084712</v>
      </c>
      <c r="F296" s="141" t="s">
        <v>1480</v>
      </c>
      <c r="G296" s="141">
        <v>39591</v>
      </c>
      <c r="H296" s="142">
        <f ca="1">IF('BASE DE DATOS 2026'!$G296="","",YEAR(NOW())-YEAR(G296))</f>
        <v>18</v>
      </c>
      <c r="I296" s="139" t="s">
        <v>10</v>
      </c>
      <c r="J296" s="143" t="str">
        <f t="shared" si="14"/>
        <v>OV</v>
      </c>
      <c r="K296" s="143" t="str">
        <f>YEAR('BASE DE DATOS 2026'!$G296)&amp;J296</f>
        <v>2008OV</v>
      </c>
      <c r="L296" s="144" t="str">
        <f t="shared" si="15"/>
        <v>OPEN VARONES</v>
      </c>
      <c r="M296" s="139" t="s">
        <v>1382</v>
      </c>
      <c r="N296" s="138">
        <v>567</v>
      </c>
      <c r="O296" s="145">
        <f>IFERROR(VLOOKUP('BASE DE DATOS 2026'!$I293,CATEGORIAS!$M$3:$O$13,2,FALSE),"")</f>
        <v>85000</v>
      </c>
      <c r="P296" s="139"/>
      <c r="Q296" s="146" t="s">
        <v>149</v>
      </c>
    </row>
    <row r="297" spans="1:17" ht="18.75" x14ac:dyDescent="0.25">
      <c r="A297" s="211">
        <f>SUBTOTAL(103,$B$3:B297)</f>
        <v>295</v>
      </c>
      <c r="B297" s="147">
        <v>568</v>
      </c>
      <c r="C297" s="139" t="s">
        <v>1127</v>
      </c>
      <c r="D297" s="139" t="s">
        <v>1082</v>
      </c>
      <c r="E297" s="140">
        <v>1006071554</v>
      </c>
      <c r="F297" s="141" t="s">
        <v>1480</v>
      </c>
      <c r="G297" s="141">
        <v>37427</v>
      </c>
      <c r="H297" s="142">
        <f ca="1">IF('BASE DE DATOS 2026'!$G297="","",YEAR(NOW())-YEAR(G297))</f>
        <v>24</v>
      </c>
      <c r="I297" s="139" t="s">
        <v>10</v>
      </c>
      <c r="J297" s="143" t="str">
        <f t="shared" si="14"/>
        <v>OV</v>
      </c>
      <c r="K297" s="143" t="str">
        <f>YEAR('BASE DE DATOS 2026'!$G297)&amp;J297</f>
        <v>2002OV</v>
      </c>
      <c r="L297" s="144" t="str">
        <f t="shared" si="15"/>
        <v>OPEN VARONES</v>
      </c>
      <c r="M297" s="139" t="s">
        <v>77</v>
      </c>
      <c r="N297" s="147">
        <v>568</v>
      </c>
      <c r="O297" s="145">
        <f>IFERROR(VLOOKUP('BASE DE DATOS 2026'!$I294,CATEGORIAS!$M$3:$O$13,2,FALSE),"")</f>
        <v>85000</v>
      </c>
      <c r="P297" s="139"/>
      <c r="Q297" s="146" t="s">
        <v>149</v>
      </c>
    </row>
    <row r="298" spans="1:17" ht="18.75" x14ac:dyDescent="0.25">
      <c r="A298" s="211">
        <f>SUBTOTAL(103,$B$3:B298)</f>
        <v>296</v>
      </c>
      <c r="B298" s="138">
        <v>569</v>
      </c>
      <c r="C298" s="139" t="s">
        <v>766</v>
      </c>
      <c r="D298" s="139" t="s">
        <v>1386</v>
      </c>
      <c r="E298" s="140">
        <v>1081058574</v>
      </c>
      <c r="F298" s="141" t="s">
        <v>1480</v>
      </c>
      <c r="G298" s="141">
        <v>40627</v>
      </c>
      <c r="H298" s="142">
        <f ca="1">IF('BASE DE DATOS 2026'!$G298="","",YEAR(NOW())-YEAR(G298))</f>
        <v>15</v>
      </c>
      <c r="I298" s="139" t="s">
        <v>1173</v>
      </c>
      <c r="J298" s="143" t="str">
        <f t="shared" si="14"/>
        <v>SR</v>
      </c>
      <c r="K298" s="143" t="str">
        <f>YEAR('BASE DE DATOS 2026'!$G298)&amp;J298</f>
        <v>2011SR</v>
      </c>
      <c r="L298" s="144" t="str">
        <f t="shared" si="15"/>
        <v>SUPER RACING</v>
      </c>
      <c r="M298" s="139" t="s">
        <v>1387</v>
      </c>
      <c r="N298" s="138">
        <v>569</v>
      </c>
      <c r="O298" s="145">
        <f>IFERROR(VLOOKUP('BASE DE DATOS 2026'!$I295,CATEGORIAS!$M$3:$O$13,2,FALSE),"")</f>
        <v>85000</v>
      </c>
      <c r="P298" s="139"/>
      <c r="Q298" s="146" t="s">
        <v>149</v>
      </c>
    </row>
    <row r="299" spans="1:17" ht="18.75" x14ac:dyDescent="0.25">
      <c r="A299" s="211">
        <f>SUBTOTAL(103,$B$3:B299)</f>
        <v>297</v>
      </c>
      <c r="B299" s="147">
        <v>570</v>
      </c>
      <c r="C299" s="139" t="s">
        <v>429</v>
      </c>
      <c r="D299" s="139" t="s">
        <v>1436</v>
      </c>
      <c r="E299" s="140">
        <v>1081288251</v>
      </c>
      <c r="F299" s="141" t="s">
        <v>1480</v>
      </c>
      <c r="G299" s="141">
        <v>44300</v>
      </c>
      <c r="H299" s="142">
        <f ca="1">IF('BASE DE DATOS 2026'!$G299="","",YEAR(NOW())-YEAR(G299))</f>
        <v>5</v>
      </c>
      <c r="I299" s="139" t="s">
        <v>12</v>
      </c>
      <c r="J299" s="143" t="str">
        <f t="shared" si="14"/>
        <v>S</v>
      </c>
      <c r="K299" s="143" t="str">
        <f>YEAR('BASE DE DATOS 2026'!$G299)&amp;J299</f>
        <v>2021S</v>
      </c>
      <c r="L299" s="144" t="str">
        <f t="shared" si="15"/>
        <v>STRIDERS 5 AÑOS</v>
      </c>
      <c r="M299" s="139" t="s">
        <v>1437</v>
      </c>
      <c r="N299" s="147">
        <v>570</v>
      </c>
      <c r="O299" s="145">
        <f>IFERROR(VLOOKUP('BASE DE DATOS 2026'!$I296,CATEGORIAS!$M$3:$O$13,2,FALSE),"")</f>
        <v>85000</v>
      </c>
      <c r="P299" s="139"/>
      <c r="Q299" s="146" t="s">
        <v>149</v>
      </c>
    </row>
    <row r="300" spans="1:17" ht="18.75" x14ac:dyDescent="0.25">
      <c r="A300" s="211">
        <f>SUBTOTAL(103,$B$3:B300)</f>
        <v>298</v>
      </c>
      <c r="B300" s="138">
        <v>571</v>
      </c>
      <c r="C300" s="139" t="s">
        <v>380</v>
      </c>
      <c r="D300" s="139" t="s">
        <v>1501</v>
      </c>
      <c r="E300" s="140">
        <v>1232820315</v>
      </c>
      <c r="F300" s="141" t="s">
        <v>1480</v>
      </c>
      <c r="G300" s="141">
        <v>44718</v>
      </c>
      <c r="H300" s="142">
        <f ca="1">IF('BASE DE DATOS 2026'!$G300="","",YEAR(NOW())-YEAR(G300))</f>
        <v>4</v>
      </c>
      <c r="I300" s="139" t="s">
        <v>12</v>
      </c>
      <c r="J300" s="143" t="str">
        <f t="shared" si="14"/>
        <v>S</v>
      </c>
      <c r="K300" s="143" t="str">
        <f>YEAR('BASE DE DATOS 2026'!$G300)&amp;J300</f>
        <v>2022S</v>
      </c>
      <c r="L300" s="144" t="str">
        <f t="shared" si="15"/>
        <v>STRIDERS 4 AÑOS</v>
      </c>
      <c r="M300" s="139" t="s">
        <v>112</v>
      </c>
      <c r="N300" s="138">
        <v>571</v>
      </c>
      <c r="O300" s="145">
        <f>IFERROR(VLOOKUP('BASE DE DATOS 2026'!$I297,CATEGORIAS!$M$3:$O$13,2,FALSE),"")</f>
        <v>85000</v>
      </c>
      <c r="P300" s="139"/>
      <c r="Q300" s="146" t="s">
        <v>149</v>
      </c>
    </row>
    <row r="301" spans="1:17" ht="18.75" x14ac:dyDescent="0.25">
      <c r="A301" s="211">
        <f>SUBTOTAL(103,$B$3:B301)</f>
        <v>299</v>
      </c>
      <c r="B301" s="163">
        <v>572</v>
      </c>
      <c r="C301" s="139" t="s">
        <v>1502</v>
      </c>
      <c r="D301" s="139" t="s">
        <v>1503</v>
      </c>
      <c r="E301" s="140">
        <v>1109686653</v>
      </c>
      <c r="F301" s="141" t="s">
        <v>1480</v>
      </c>
      <c r="G301" s="141">
        <v>43797</v>
      </c>
      <c r="H301" s="142">
        <f ca="1">IF('BASE DE DATOS 2026'!$G301="","",YEAR(NOW())-YEAR(G301))</f>
        <v>7</v>
      </c>
      <c r="I301" s="139" t="s">
        <v>100</v>
      </c>
      <c r="J301" s="143" t="str">
        <f t="shared" si="14"/>
        <v>E</v>
      </c>
      <c r="K301" s="143" t="str">
        <f>YEAR('BASE DE DATOS 2026'!$G301)&amp;J301</f>
        <v>2019E</v>
      </c>
      <c r="L301" s="144" t="str">
        <f t="shared" si="15"/>
        <v>MINIRIDERS 7 Y 8 AÑOS</v>
      </c>
      <c r="M301" s="139" t="s">
        <v>112</v>
      </c>
      <c r="N301" s="138">
        <v>572</v>
      </c>
      <c r="O301" s="145">
        <f>IFERROR(VLOOKUP('BASE DE DATOS 2026'!$I298,CATEGORIAS!$M$3:$O$13,2,FALSE),"")</f>
        <v>85000</v>
      </c>
      <c r="P301" s="139"/>
      <c r="Q301" s="146" t="s">
        <v>149</v>
      </c>
    </row>
    <row r="302" spans="1:17" ht="18.75" x14ac:dyDescent="0.25">
      <c r="A302" s="211">
        <f>SUBTOTAL(103,$B$3:B302)</f>
        <v>300</v>
      </c>
      <c r="B302" s="163">
        <v>573</v>
      </c>
      <c r="C302" s="139" t="s">
        <v>724</v>
      </c>
      <c r="D302" s="139" t="s">
        <v>1507</v>
      </c>
      <c r="E302" s="140"/>
      <c r="F302" s="141" t="s">
        <v>1480</v>
      </c>
      <c r="G302" s="141">
        <v>44600</v>
      </c>
      <c r="H302" s="142">
        <f ca="1">IF('BASE DE DATOS 2026'!$G302="","",YEAR(NOW())-YEAR(G302))</f>
        <v>4</v>
      </c>
      <c r="I302" s="139" t="s">
        <v>12</v>
      </c>
      <c r="J302" s="143" t="str">
        <f t="shared" si="14"/>
        <v>S</v>
      </c>
      <c r="K302" s="143" t="str">
        <f>YEAR('BASE DE DATOS 2026'!$G302)&amp;J302</f>
        <v>2022S</v>
      </c>
      <c r="L302" s="144" t="str">
        <f t="shared" si="15"/>
        <v>STRIDERS 4 AÑOS</v>
      </c>
      <c r="M302" s="139" t="s">
        <v>52</v>
      </c>
      <c r="N302" s="138">
        <v>573</v>
      </c>
      <c r="O302" s="145">
        <f>IFERROR(VLOOKUP('BASE DE DATOS 2026'!$I299,CATEGORIAS!$M$3:$O$13,2,FALSE),"")</f>
        <v>85000</v>
      </c>
      <c r="P302" s="139"/>
      <c r="Q302" s="146" t="s">
        <v>149</v>
      </c>
    </row>
    <row r="303" spans="1:17" ht="18.75" x14ac:dyDescent="0.25">
      <c r="A303" s="211">
        <f>SUBTOTAL(103,$B$3:B303)</f>
        <v>301</v>
      </c>
      <c r="B303" s="163">
        <v>574</v>
      </c>
      <c r="C303" s="139" t="s">
        <v>1508</v>
      </c>
      <c r="D303" s="139" t="s">
        <v>1509</v>
      </c>
      <c r="E303" s="140"/>
      <c r="F303" s="141" t="s">
        <v>1480</v>
      </c>
      <c r="G303" s="141">
        <v>44470</v>
      </c>
      <c r="H303" s="142">
        <f ca="1">IF('BASE DE DATOS 2026'!$G303="","",YEAR(NOW())-YEAR(G303))</f>
        <v>5</v>
      </c>
      <c r="I303" s="139" t="s">
        <v>12</v>
      </c>
      <c r="J303" s="143" t="str">
        <f t="shared" si="14"/>
        <v>S</v>
      </c>
      <c r="K303" s="143" t="str">
        <f>YEAR('BASE DE DATOS 2026'!$G303)&amp;J303</f>
        <v>2021S</v>
      </c>
      <c r="L303" s="144" t="str">
        <f t="shared" si="15"/>
        <v>STRIDERS 5 AÑOS</v>
      </c>
      <c r="M303" s="139" t="s">
        <v>55</v>
      </c>
      <c r="N303" s="138">
        <v>574</v>
      </c>
      <c r="O303" s="145">
        <f>IFERROR(VLOOKUP('BASE DE DATOS 2026'!$I300,CATEGORIAS!$M$3:$O$13,2,FALSE),"")</f>
        <v>85000</v>
      </c>
      <c r="P303" s="139"/>
      <c r="Q303" s="146" t="s">
        <v>149</v>
      </c>
    </row>
    <row r="304" spans="1:17" ht="18.75" x14ac:dyDescent="0.25">
      <c r="A304" s="211">
        <f>SUBTOTAL(103,$B$3:B304)</f>
        <v>302</v>
      </c>
      <c r="B304" s="164">
        <v>575</v>
      </c>
      <c r="C304" s="139" t="s">
        <v>301</v>
      </c>
      <c r="D304" s="139" t="s">
        <v>457</v>
      </c>
      <c r="E304" s="140">
        <v>1111489366</v>
      </c>
      <c r="F304" s="141" t="s">
        <v>1480</v>
      </c>
      <c r="G304" s="141">
        <v>45200</v>
      </c>
      <c r="H304" s="142">
        <f ca="1">IF('BASE DE DATOS 2026'!$G304="","",YEAR(NOW())-YEAR(G304))</f>
        <v>3</v>
      </c>
      <c r="I304" s="139" t="s">
        <v>12</v>
      </c>
      <c r="J304" s="143" t="str">
        <f t="shared" si="14"/>
        <v>S</v>
      </c>
      <c r="K304" s="143" t="str">
        <f>YEAR('BASE DE DATOS 2026'!$G304)&amp;J304</f>
        <v>2023S</v>
      </c>
      <c r="L304" s="144" t="str">
        <f t="shared" si="15"/>
        <v>STRIDERS 2 Y 3 AÑOS</v>
      </c>
      <c r="M304" s="139" t="s">
        <v>55</v>
      </c>
      <c r="N304" s="138">
        <v>575</v>
      </c>
      <c r="O304" s="145">
        <f>IFERROR(VLOOKUP('BASE DE DATOS 2026'!$I301,CATEGORIAS!$M$3:$O$13,2,FALSE),"")</f>
        <v>85000</v>
      </c>
      <c r="P304" s="139"/>
      <c r="Q304" s="146" t="s">
        <v>149</v>
      </c>
    </row>
    <row r="305" spans="1:17" ht="18.75" x14ac:dyDescent="0.25">
      <c r="A305" s="211">
        <f>SUBTOTAL(103,$B$3:B305)</f>
        <v>303</v>
      </c>
      <c r="B305" s="163">
        <v>576</v>
      </c>
      <c r="C305" s="139" t="s">
        <v>1488</v>
      </c>
      <c r="D305" s="139" t="s">
        <v>1241</v>
      </c>
      <c r="E305" s="140">
        <v>1109562746</v>
      </c>
      <c r="F305" s="141" t="s">
        <v>1480</v>
      </c>
      <c r="G305" s="141">
        <v>42857</v>
      </c>
      <c r="H305" s="142">
        <f ca="1">IF('BASE DE DATOS 2026'!$G305="","",YEAR(NOW())-YEAR(G305))</f>
        <v>9</v>
      </c>
      <c r="I305" s="139" t="s">
        <v>100</v>
      </c>
      <c r="J305" s="143" t="str">
        <f t="shared" si="14"/>
        <v>E</v>
      </c>
      <c r="K305" s="143" t="str">
        <f>YEAR('BASE DE DATOS 2026'!$G305)&amp;J305</f>
        <v>2017E</v>
      </c>
      <c r="L305" s="144" t="str">
        <f t="shared" si="15"/>
        <v>MINIRIDERS 9 Y 10 AÑOS</v>
      </c>
      <c r="M305" s="139" t="s">
        <v>51</v>
      </c>
      <c r="N305" s="138">
        <v>576</v>
      </c>
      <c r="O305" s="145">
        <f>IFERROR(VLOOKUP('BASE DE DATOS 2026'!$I302,CATEGORIAS!$M$3:$O$13,2,FALSE),"")</f>
        <v>85000</v>
      </c>
      <c r="P305" s="139"/>
      <c r="Q305" s="146" t="s">
        <v>149</v>
      </c>
    </row>
    <row r="306" spans="1:17" ht="18.75" x14ac:dyDescent="0.25">
      <c r="A306" s="211">
        <f>SUBTOTAL(103,$B$3:B306)</f>
        <v>304</v>
      </c>
      <c r="B306" s="138">
        <v>577</v>
      </c>
      <c r="C306" s="139" t="s">
        <v>1513</v>
      </c>
      <c r="D306" s="139" t="s">
        <v>1514</v>
      </c>
      <c r="E306" s="140">
        <v>1190965449</v>
      </c>
      <c r="F306" s="141" t="s">
        <v>1480</v>
      </c>
      <c r="G306" s="141">
        <v>45166</v>
      </c>
      <c r="H306" s="142">
        <f ca="1">IF('BASE DE DATOS 2026'!$G306="","",YEAR(NOW())-YEAR(G306))</f>
        <v>3</v>
      </c>
      <c r="I306" s="139" t="s">
        <v>12</v>
      </c>
      <c r="J306" s="143" t="str">
        <f t="shared" si="14"/>
        <v>S</v>
      </c>
      <c r="K306" s="143" t="str">
        <f>YEAR('BASE DE DATOS 2026'!$G306)&amp;J306</f>
        <v>2023S</v>
      </c>
      <c r="L306" s="144" t="str">
        <f t="shared" si="15"/>
        <v>STRIDERS 2 Y 3 AÑOS</v>
      </c>
      <c r="M306" s="139" t="s">
        <v>82</v>
      </c>
      <c r="N306" s="138">
        <v>577</v>
      </c>
      <c r="O306" s="145">
        <f>IFERROR(VLOOKUP('BASE DE DATOS 2026'!$I303,CATEGORIAS!$M$3:$O$13,2,FALSE),"")</f>
        <v>85000</v>
      </c>
      <c r="P306" s="139"/>
      <c r="Q306" s="157" t="s">
        <v>149</v>
      </c>
    </row>
    <row r="307" spans="1:17" ht="18.75" x14ac:dyDescent="0.25">
      <c r="A307" s="211">
        <f>SUBTOTAL(103,$B$3:B307)</f>
        <v>305</v>
      </c>
      <c r="B307" s="149">
        <v>578</v>
      </c>
      <c r="C307" s="150" t="s">
        <v>271</v>
      </c>
      <c r="D307" s="150" t="s">
        <v>1519</v>
      </c>
      <c r="E307" s="151">
        <v>1109934377</v>
      </c>
      <c r="F307" s="152" t="s">
        <v>1480</v>
      </c>
      <c r="G307" s="152">
        <v>42547</v>
      </c>
      <c r="H307" s="142">
        <f ca="1">IF('BASE DE DATOS 2026'!$G307="","",YEAR(NOW())-YEAR(G307))</f>
        <v>10</v>
      </c>
      <c r="I307" s="150" t="s">
        <v>67</v>
      </c>
      <c r="J307" s="143" t="str">
        <f t="shared" si="14"/>
        <v>P</v>
      </c>
      <c r="K307" s="143" t="str">
        <f>YEAR('BASE DE DATOS 2026'!$G307)&amp;J307</f>
        <v>2016P</v>
      </c>
      <c r="L307" s="144" t="str">
        <f t="shared" si="15"/>
        <v>PRINCIPIANTES 9 Y 10 AÑOS</v>
      </c>
      <c r="M307" s="150" t="s">
        <v>50</v>
      </c>
      <c r="N307" s="153">
        <v>578</v>
      </c>
      <c r="O307" s="154">
        <f>IFERROR(VLOOKUP('BASE DE DATOS 2026'!$I519,CATEGORIAS!$M$3:$O$13,2,FALSE),"")</f>
        <v>85000</v>
      </c>
      <c r="P307" s="150"/>
      <c r="Q307" s="146" t="s">
        <v>149</v>
      </c>
    </row>
    <row r="308" spans="1:17" ht="18.75" x14ac:dyDescent="0.25">
      <c r="A308" s="211">
        <f>SUBTOTAL(103,$B$3:B308)</f>
        <v>306</v>
      </c>
      <c r="B308" s="138">
        <v>579</v>
      </c>
      <c r="C308" s="139" t="s">
        <v>299</v>
      </c>
      <c r="D308" s="139" t="s">
        <v>1517</v>
      </c>
      <c r="E308" s="140">
        <v>1113869276</v>
      </c>
      <c r="F308" s="141" t="s">
        <v>1480</v>
      </c>
      <c r="G308" s="141">
        <v>43150</v>
      </c>
      <c r="H308" s="142">
        <f ca="1">IF('BASE DE DATOS 2026'!$G308="","",YEAR(NOW())-YEAR(G308))</f>
        <v>8</v>
      </c>
      <c r="I308" s="139" t="s">
        <v>13</v>
      </c>
      <c r="J308" s="143" t="str">
        <f t="shared" si="14"/>
        <v>N</v>
      </c>
      <c r="K308" s="143" t="str">
        <f>YEAR('BASE DE DATOS 2026'!$G308)&amp;J308</f>
        <v>2018N</v>
      </c>
      <c r="L308" s="144" t="str">
        <f t="shared" si="15"/>
        <v>NOVATOS 7 Y 8 AÑOS</v>
      </c>
      <c r="M308" s="139" t="s">
        <v>70</v>
      </c>
      <c r="N308" s="138">
        <v>579</v>
      </c>
      <c r="O308" s="145">
        <f>IFERROR(VLOOKUP('BASE DE DATOS 2026'!$I304,CATEGORIAS!$M$3:$O$13,2,FALSE),"")</f>
        <v>85000</v>
      </c>
      <c r="P308" s="139"/>
      <c r="Q308" s="157" t="s">
        <v>149</v>
      </c>
    </row>
    <row r="309" spans="1:17" ht="18.75" x14ac:dyDescent="0.25">
      <c r="A309" s="211">
        <f>SUBTOTAL(103,$B$3:B309)</f>
        <v>307</v>
      </c>
      <c r="B309" s="138">
        <v>601</v>
      </c>
      <c r="C309" s="139" t="s">
        <v>312</v>
      </c>
      <c r="D309" s="139" t="s">
        <v>1185</v>
      </c>
      <c r="E309" s="140">
        <v>1114011198</v>
      </c>
      <c r="F309" s="141" t="s">
        <v>1480</v>
      </c>
      <c r="G309" s="141">
        <v>42118</v>
      </c>
      <c r="H309" s="142">
        <f ca="1">IF('BASE DE DATOS 2026'!$G309="","",YEAR(NOW())-YEAR(G309))</f>
        <v>11</v>
      </c>
      <c r="I309" s="139" t="s">
        <v>13</v>
      </c>
      <c r="J309" s="143" t="str">
        <f t="shared" si="14"/>
        <v>N</v>
      </c>
      <c r="K309" s="143" t="str">
        <f>YEAR('BASE DE DATOS 2026'!$G309)&amp;J309</f>
        <v>2015N</v>
      </c>
      <c r="L309" s="144" t="str">
        <f t="shared" si="15"/>
        <v>NOVATOS 11 Y 12 AÑOS</v>
      </c>
      <c r="M309" s="139" t="s">
        <v>44</v>
      </c>
      <c r="N309" s="138">
        <v>601</v>
      </c>
      <c r="O309" s="145">
        <f>IFERROR(VLOOKUP('BASE DE DATOS 2026'!$I305,CATEGORIAS!$M$3:$O$13,2,FALSE),"")</f>
        <v>85000</v>
      </c>
      <c r="P309" s="139"/>
      <c r="Q309" s="146" t="s">
        <v>149</v>
      </c>
    </row>
    <row r="310" spans="1:17" ht="18.75" x14ac:dyDescent="0.25">
      <c r="A310" s="211">
        <f>SUBTOTAL(103,$B$3:B310)</f>
        <v>308</v>
      </c>
      <c r="B310" s="147">
        <v>602</v>
      </c>
      <c r="C310" s="139" t="s">
        <v>339</v>
      </c>
      <c r="D310" s="139" t="s">
        <v>940</v>
      </c>
      <c r="E310" s="140">
        <v>1109121451</v>
      </c>
      <c r="F310" s="141" t="s">
        <v>1480</v>
      </c>
      <c r="G310" s="141">
        <v>43473</v>
      </c>
      <c r="H310" s="142">
        <f ca="1">IF('BASE DE DATOS 2026'!$G310="","",YEAR(NOW())-YEAR(G310))</f>
        <v>7</v>
      </c>
      <c r="I310" s="139" t="s">
        <v>13</v>
      </c>
      <c r="J310" s="143" t="str">
        <f t="shared" si="14"/>
        <v>N</v>
      </c>
      <c r="K310" s="143" t="str">
        <f>YEAR('BASE DE DATOS 2026'!$G310)&amp;J310</f>
        <v>2019N</v>
      </c>
      <c r="L310" s="144" t="str">
        <f t="shared" si="15"/>
        <v>NOVATOS 7 Y 8 AÑOS</v>
      </c>
      <c r="M310" s="139" t="s">
        <v>51</v>
      </c>
      <c r="N310" s="147">
        <v>602</v>
      </c>
      <c r="O310" s="145">
        <f>IFERROR(VLOOKUP('BASE DE DATOS 2026'!$I306,CATEGORIAS!$M$3:$O$13,2,FALSE),"")</f>
        <v>85000</v>
      </c>
      <c r="P310" s="139"/>
      <c r="Q310" s="146" t="s">
        <v>149</v>
      </c>
    </row>
    <row r="311" spans="1:17" ht="18.75" x14ac:dyDescent="0.25">
      <c r="A311" s="211">
        <f>SUBTOTAL(103,$B$3:B311)</f>
        <v>309</v>
      </c>
      <c r="B311" s="138">
        <v>603</v>
      </c>
      <c r="C311" s="139" t="s">
        <v>941</v>
      </c>
      <c r="D311" s="139" t="s">
        <v>942</v>
      </c>
      <c r="E311" s="140">
        <v>1232803273</v>
      </c>
      <c r="F311" s="141" t="s">
        <v>1480</v>
      </c>
      <c r="G311" s="141">
        <v>43081</v>
      </c>
      <c r="H311" s="142">
        <f ca="1">IF('BASE DE DATOS 2026'!$G311="","",YEAR(NOW())-YEAR(G311))</f>
        <v>9</v>
      </c>
      <c r="I311" s="139" t="s">
        <v>15</v>
      </c>
      <c r="J311" s="143" t="str">
        <f t="shared" si="14"/>
        <v>EX</v>
      </c>
      <c r="K311" s="143" t="str">
        <f>YEAR('BASE DE DATOS 2026'!$G311)&amp;J311</f>
        <v>2017EX</v>
      </c>
      <c r="L311" s="144" t="str">
        <f t="shared" si="15"/>
        <v>EXPERTOS 9 Y 10 AÑOS</v>
      </c>
      <c r="M311" s="139" t="s">
        <v>46</v>
      </c>
      <c r="N311" s="138">
        <v>603</v>
      </c>
      <c r="O311" s="145">
        <f>IFERROR(VLOOKUP('BASE DE DATOS 2026'!$I307,CATEGORIAS!$M$3:$O$13,2,FALSE),"")</f>
        <v>85000</v>
      </c>
      <c r="P311" s="139"/>
      <c r="Q311" s="146" t="s">
        <v>149</v>
      </c>
    </row>
    <row r="312" spans="1:17" ht="18.75" x14ac:dyDescent="0.25">
      <c r="A312" s="211">
        <f>SUBTOTAL(103,$B$3:B312)</f>
        <v>310</v>
      </c>
      <c r="B312" s="138">
        <v>604</v>
      </c>
      <c r="C312" s="139" t="s">
        <v>380</v>
      </c>
      <c r="D312" s="139" t="s">
        <v>943</v>
      </c>
      <c r="E312" s="140">
        <v>1110302982</v>
      </c>
      <c r="F312" s="141" t="s">
        <v>1480</v>
      </c>
      <c r="G312" s="141">
        <v>42390</v>
      </c>
      <c r="H312" s="142">
        <f ca="1">IF('BASE DE DATOS 2026'!$G312="","",YEAR(NOW())-YEAR(G312))</f>
        <v>10</v>
      </c>
      <c r="I312" s="139" t="s">
        <v>67</v>
      </c>
      <c r="J312" s="143" t="str">
        <f t="shared" si="14"/>
        <v>P</v>
      </c>
      <c r="K312" s="143" t="str">
        <f>YEAR('BASE DE DATOS 2026'!$G312)&amp;J312</f>
        <v>2016P</v>
      </c>
      <c r="L312" s="144" t="str">
        <f t="shared" si="15"/>
        <v>PRINCIPIANTES 9 Y 10 AÑOS</v>
      </c>
      <c r="M312" s="139" t="s">
        <v>46</v>
      </c>
      <c r="N312" s="138">
        <v>604</v>
      </c>
      <c r="O312" s="145">
        <f>IFERROR(VLOOKUP('BASE DE DATOS 2026'!$I308,CATEGORIAS!$M$3:$O$13,2,FALSE),"")</f>
        <v>85000</v>
      </c>
      <c r="P312" s="139"/>
      <c r="Q312" s="146" t="s">
        <v>149</v>
      </c>
    </row>
    <row r="313" spans="1:17" ht="18.75" x14ac:dyDescent="0.25">
      <c r="A313" s="211">
        <f>SUBTOTAL(103,$B$3:B313)</f>
        <v>311</v>
      </c>
      <c r="B313" s="147">
        <v>605</v>
      </c>
      <c r="C313" s="139" t="s">
        <v>410</v>
      </c>
      <c r="D313" s="139" t="s">
        <v>944</v>
      </c>
      <c r="E313" s="140">
        <v>1111564623</v>
      </c>
      <c r="F313" s="141" t="s">
        <v>1480</v>
      </c>
      <c r="G313" s="141">
        <v>42465</v>
      </c>
      <c r="H313" s="142">
        <f ca="1">IF('BASE DE DATOS 2026'!$G313="","",YEAR(NOW())-YEAR(G313))</f>
        <v>10</v>
      </c>
      <c r="I313" s="139" t="s">
        <v>67</v>
      </c>
      <c r="J313" s="143" t="str">
        <f t="shared" si="14"/>
        <v>P</v>
      </c>
      <c r="K313" s="143" t="str">
        <f>YEAR('BASE DE DATOS 2026'!$G313)&amp;J313</f>
        <v>2016P</v>
      </c>
      <c r="L313" s="144" t="str">
        <f t="shared" si="15"/>
        <v>PRINCIPIANTES 9 Y 10 AÑOS</v>
      </c>
      <c r="M313" s="139" t="s">
        <v>46</v>
      </c>
      <c r="N313" s="147">
        <v>605</v>
      </c>
      <c r="O313" s="145">
        <f>IFERROR(VLOOKUP('BASE DE DATOS 2026'!$I309,CATEGORIAS!$M$3:$O$13,2,FALSE),"")</f>
        <v>85000</v>
      </c>
      <c r="P313" s="139"/>
      <c r="Q313" s="146" t="s">
        <v>149</v>
      </c>
    </row>
    <row r="314" spans="1:17" ht="18.75" x14ac:dyDescent="0.25">
      <c r="A314" s="211">
        <f>SUBTOTAL(103,$B$3:B314)</f>
        <v>312</v>
      </c>
      <c r="B314" s="138">
        <v>606</v>
      </c>
      <c r="C314" s="139" t="s">
        <v>386</v>
      </c>
      <c r="D314" s="139" t="s">
        <v>945</v>
      </c>
      <c r="E314" s="140">
        <v>1109563969</v>
      </c>
      <c r="F314" s="141" t="s">
        <v>1480</v>
      </c>
      <c r="G314" s="141">
        <v>43035</v>
      </c>
      <c r="H314" s="142">
        <f ca="1">IF('BASE DE DATOS 2026'!$G314="","",YEAR(NOW())-YEAR(G314))</f>
        <v>9</v>
      </c>
      <c r="I314" s="139" t="s">
        <v>13</v>
      </c>
      <c r="J314" s="143" t="str">
        <f t="shared" si="14"/>
        <v>N</v>
      </c>
      <c r="K314" s="143" t="str">
        <f>YEAR('BASE DE DATOS 2026'!$G314)&amp;J314</f>
        <v>2017N</v>
      </c>
      <c r="L314" s="144" t="str">
        <f t="shared" si="15"/>
        <v>NOVATOS 9 Y 10 AÑOS</v>
      </c>
      <c r="M314" s="139" t="s">
        <v>46</v>
      </c>
      <c r="N314" s="138">
        <v>606</v>
      </c>
      <c r="O314" s="145">
        <f>IFERROR(VLOOKUP('BASE DE DATOS 2026'!$I310,CATEGORIAS!$M$3:$O$13,2,FALSE),"")</f>
        <v>85000</v>
      </c>
      <c r="P314" s="139"/>
      <c r="Q314" s="146" t="s">
        <v>214</v>
      </c>
    </row>
    <row r="315" spans="1:17" ht="18.75" x14ac:dyDescent="0.25">
      <c r="A315" s="211">
        <f>SUBTOTAL(103,$B$3:B315)</f>
        <v>313</v>
      </c>
      <c r="B315" s="147">
        <v>607</v>
      </c>
      <c r="C315" s="139" t="s">
        <v>343</v>
      </c>
      <c r="D315" s="139" t="s">
        <v>946</v>
      </c>
      <c r="E315" s="140">
        <v>1109930170</v>
      </c>
      <c r="F315" s="141" t="s">
        <v>1480</v>
      </c>
      <c r="G315" s="141">
        <v>42066</v>
      </c>
      <c r="H315" s="142">
        <f ca="1">IF('BASE DE DATOS 2026'!$G315="","",YEAR(NOW())-YEAR(G315))</f>
        <v>11</v>
      </c>
      <c r="I315" s="139" t="s">
        <v>13</v>
      </c>
      <c r="J315" s="143" t="str">
        <f t="shared" si="14"/>
        <v>N</v>
      </c>
      <c r="K315" s="143" t="str">
        <f>YEAR('BASE DE DATOS 2026'!$G315)&amp;J315</f>
        <v>2015N</v>
      </c>
      <c r="L315" s="144" t="str">
        <f t="shared" si="15"/>
        <v>NOVATOS 11 Y 12 AÑOS</v>
      </c>
      <c r="M315" s="139" t="s">
        <v>46</v>
      </c>
      <c r="N315" s="147">
        <v>607</v>
      </c>
      <c r="O315" s="145">
        <f>IFERROR(VLOOKUP('BASE DE DATOS 2026'!$I311,CATEGORIAS!$M$3:$O$13,2,FALSE),"")</f>
        <v>85000</v>
      </c>
      <c r="P315" s="139"/>
      <c r="Q315" s="146" t="s">
        <v>149</v>
      </c>
    </row>
    <row r="316" spans="1:17" ht="18.75" x14ac:dyDescent="0.25">
      <c r="A316" s="211">
        <f>SUBTOTAL(103,$B$3:B316)</f>
        <v>314</v>
      </c>
      <c r="B316" s="149">
        <v>608</v>
      </c>
      <c r="C316" s="150" t="s">
        <v>319</v>
      </c>
      <c r="D316" s="150" t="s">
        <v>947</v>
      </c>
      <c r="E316" s="151">
        <v>1109925915</v>
      </c>
      <c r="F316" s="152" t="s">
        <v>1480</v>
      </c>
      <c r="G316" s="152">
        <v>40973</v>
      </c>
      <c r="H316" s="142">
        <f ca="1">IF('BASE DE DATOS 2026'!$G316="","",YEAR(NOW())-YEAR(G316))</f>
        <v>14</v>
      </c>
      <c r="I316" s="150" t="s">
        <v>13</v>
      </c>
      <c r="J316" s="143" t="str">
        <f t="shared" si="14"/>
        <v>N</v>
      </c>
      <c r="K316" s="143" t="str">
        <f>YEAR('BASE DE DATOS 2026'!$G316)&amp;J316</f>
        <v>2012N</v>
      </c>
      <c r="L316" s="144" t="str">
        <f t="shared" si="15"/>
        <v>NOVATOS 13 Y 14 AÑOS</v>
      </c>
      <c r="M316" s="150" t="s">
        <v>46</v>
      </c>
      <c r="N316" s="153">
        <v>608</v>
      </c>
      <c r="O316" s="154">
        <f>IFERROR(VLOOKUP('BASE DE DATOS 2026'!$I312,CATEGORIAS!$M$3:$O$13,2,FALSE),"")</f>
        <v>85000</v>
      </c>
      <c r="P316" s="150"/>
      <c r="Q316" s="146" t="s">
        <v>149</v>
      </c>
    </row>
    <row r="317" spans="1:17" ht="18.75" x14ac:dyDescent="0.25">
      <c r="A317" s="211">
        <f>SUBTOTAL(103,$B$3:B317)</f>
        <v>315</v>
      </c>
      <c r="B317" s="138">
        <v>609</v>
      </c>
      <c r="C317" s="139" t="s">
        <v>948</v>
      </c>
      <c r="D317" s="139" t="s">
        <v>949</v>
      </c>
      <c r="E317" s="140">
        <v>1150939155</v>
      </c>
      <c r="F317" s="141" t="s">
        <v>1480</v>
      </c>
      <c r="G317" s="141">
        <v>40130</v>
      </c>
      <c r="H317" s="142">
        <f ca="1">IF('BASE DE DATOS 2026'!$G317="","",YEAR(NOW())-YEAR(G317))</f>
        <v>17</v>
      </c>
      <c r="I317" s="139" t="s">
        <v>13</v>
      </c>
      <c r="J317" s="143" t="str">
        <f t="shared" si="14"/>
        <v>N</v>
      </c>
      <c r="K317" s="143" t="str">
        <f>YEAR('BASE DE DATOS 2026'!$G317)&amp;J317</f>
        <v>2009N</v>
      </c>
      <c r="L317" s="144" t="str">
        <f t="shared" si="15"/>
        <v>NOVATOS 15 AÑOS Y MAS</v>
      </c>
      <c r="M317" s="139" t="s">
        <v>46</v>
      </c>
      <c r="N317" s="138">
        <v>609</v>
      </c>
      <c r="O317" s="145">
        <f>IFERROR(VLOOKUP('BASE DE DATOS 2026'!$I313,CATEGORIAS!$M$3:$O$13,2,FALSE),"")</f>
        <v>85000</v>
      </c>
      <c r="P317" s="139"/>
      <c r="Q317" s="146" t="s">
        <v>149</v>
      </c>
    </row>
    <row r="318" spans="1:17" ht="18.75" x14ac:dyDescent="0.25">
      <c r="A318" s="211">
        <f>SUBTOTAL(103,$B$3:B318)</f>
        <v>316</v>
      </c>
      <c r="B318" s="138">
        <v>610</v>
      </c>
      <c r="C318" s="139" t="s">
        <v>753</v>
      </c>
      <c r="D318" s="139" t="s">
        <v>950</v>
      </c>
      <c r="E318" s="140">
        <v>1107522925</v>
      </c>
      <c r="F318" s="141" t="s">
        <v>1480</v>
      </c>
      <c r="G318" s="141">
        <v>43009</v>
      </c>
      <c r="H318" s="142">
        <f ca="1">IF('BASE DE DATOS 2026'!$G318="","",YEAR(NOW())-YEAR(G318))</f>
        <v>9</v>
      </c>
      <c r="I318" s="139" t="s">
        <v>13</v>
      </c>
      <c r="J318" s="143" t="str">
        <f t="shared" si="14"/>
        <v>N</v>
      </c>
      <c r="K318" s="143" t="str">
        <f>YEAR('BASE DE DATOS 2026'!$G318)&amp;J318</f>
        <v>2017N</v>
      </c>
      <c r="L318" s="144" t="str">
        <f t="shared" si="15"/>
        <v>NOVATOS 9 Y 10 AÑOS</v>
      </c>
      <c r="M318" s="139" t="s">
        <v>80</v>
      </c>
      <c r="N318" s="138">
        <v>610</v>
      </c>
      <c r="O318" s="145">
        <f>IFERROR(VLOOKUP('BASE DE DATOS 2026'!$I314,CATEGORIAS!$M$3:$O$13,2,FALSE),"")</f>
        <v>85000</v>
      </c>
      <c r="P318" s="139"/>
      <c r="Q318" s="146" t="s">
        <v>149</v>
      </c>
    </row>
    <row r="319" spans="1:17" ht="18.75" x14ac:dyDescent="0.25">
      <c r="A319" s="211">
        <f>SUBTOTAL(103,$B$3:B319)</f>
        <v>317</v>
      </c>
      <c r="B319" s="147">
        <v>612</v>
      </c>
      <c r="C319" s="139" t="s">
        <v>236</v>
      </c>
      <c r="D319" s="139" t="s">
        <v>953</v>
      </c>
      <c r="E319" s="140">
        <v>1109674901</v>
      </c>
      <c r="F319" s="141" t="s">
        <v>1480</v>
      </c>
      <c r="G319" s="141">
        <v>40820</v>
      </c>
      <c r="H319" s="142">
        <f ca="1">IF('BASE DE DATOS 2026'!$G319="","",YEAR(NOW())-YEAR(G319))</f>
        <v>15</v>
      </c>
      <c r="I319" s="139" t="s">
        <v>13</v>
      </c>
      <c r="J319" s="143" t="str">
        <f t="shared" si="14"/>
        <v>N</v>
      </c>
      <c r="K319" s="143" t="str">
        <f>YEAR('BASE DE DATOS 2026'!$G319)&amp;J319</f>
        <v>2011N</v>
      </c>
      <c r="L319" s="144" t="str">
        <f t="shared" si="15"/>
        <v>NOVATOS 15 AÑOS Y MAS</v>
      </c>
      <c r="M319" s="139" t="s">
        <v>77</v>
      </c>
      <c r="N319" s="147">
        <v>612</v>
      </c>
      <c r="O319" s="145">
        <f>IFERROR(VLOOKUP('BASE DE DATOS 2026'!$I315,CATEGORIAS!$M$3:$O$13,2,FALSE),"")</f>
        <v>85000</v>
      </c>
      <c r="P319" s="139"/>
      <c r="Q319" s="146" t="s">
        <v>149</v>
      </c>
    </row>
    <row r="320" spans="1:17" ht="18.75" x14ac:dyDescent="0.25">
      <c r="A320" s="211">
        <f>SUBTOTAL(103,$B$3:B320)</f>
        <v>318</v>
      </c>
      <c r="B320" s="147">
        <v>613</v>
      </c>
      <c r="C320" s="139" t="s">
        <v>954</v>
      </c>
      <c r="D320" s="139" t="s">
        <v>1444</v>
      </c>
      <c r="E320" s="140">
        <v>1109550545</v>
      </c>
      <c r="F320" s="141" t="s">
        <v>1480</v>
      </c>
      <c r="G320" s="141">
        <v>40601</v>
      </c>
      <c r="H320" s="142">
        <f ca="1">IF('BASE DE DATOS 2026'!$G320="","",YEAR(NOW())-YEAR(G320))</f>
        <v>15</v>
      </c>
      <c r="I320" s="139" t="s">
        <v>15</v>
      </c>
      <c r="J320" s="143" t="str">
        <f t="shared" si="14"/>
        <v>EX</v>
      </c>
      <c r="K320" s="143" t="str">
        <f>YEAR('BASE DE DATOS 2026'!$G320)&amp;J320</f>
        <v>2011EX</v>
      </c>
      <c r="L320" s="144" t="str">
        <f t="shared" si="15"/>
        <v>EXPERTOS 15 Y 16 AÑOS</v>
      </c>
      <c r="M320" s="139" t="s">
        <v>167</v>
      </c>
      <c r="N320" s="147">
        <v>613</v>
      </c>
      <c r="O320" s="145">
        <f>IFERROR(VLOOKUP('BASE DE DATOS 2026'!$I316,CATEGORIAS!$M$3:$O$13,2,FALSE),"")</f>
        <v>85000</v>
      </c>
      <c r="P320" s="139"/>
      <c r="Q320" s="146" t="s">
        <v>149</v>
      </c>
    </row>
    <row r="321" spans="1:17" ht="18.75" x14ac:dyDescent="0.25">
      <c r="A321" s="211">
        <f>SUBTOTAL(103,$B$3:B321)</f>
        <v>319</v>
      </c>
      <c r="B321" s="149">
        <v>615</v>
      </c>
      <c r="C321" s="150" t="s">
        <v>570</v>
      </c>
      <c r="D321" s="150" t="s">
        <v>1521</v>
      </c>
      <c r="E321" s="151">
        <v>1110375065</v>
      </c>
      <c r="F321" s="152" t="s">
        <v>1480</v>
      </c>
      <c r="G321" s="152">
        <v>41557</v>
      </c>
      <c r="H321" s="142">
        <f ca="1">IF('BASE DE DATOS 2026'!$G321="","",YEAR(NOW())-YEAR(G321))</f>
        <v>13</v>
      </c>
      <c r="I321" s="150" t="s">
        <v>13</v>
      </c>
      <c r="J321" s="143" t="str">
        <f t="shared" si="14"/>
        <v>N</v>
      </c>
      <c r="K321" s="143" t="str">
        <f>YEAR('BASE DE DATOS 2026'!$G321)&amp;J321</f>
        <v>2013N</v>
      </c>
      <c r="L321" s="144" t="str">
        <f t="shared" si="15"/>
        <v>NOVATOS 13 Y 14 AÑOS</v>
      </c>
      <c r="M321" s="150" t="s">
        <v>50</v>
      </c>
      <c r="N321" s="153">
        <v>615</v>
      </c>
      <c r="O321" s="154">
        <f>IFERROR(VLOOKUP('BASE DE DATOS 2026'!$I317,CATEGORIAS!$M$3:$O$13,2,FALSE),"")</f>
        <v>85000</v>
      </c>
      <c r="P321" s="150"/>
      <c r="Q321" s="157" t="s">
        <v>149</v>
      </c>
    </row>
    <row r="322" spans="1:17" ht="18.75" x14ac:dyDescent="0.25">
      <c r="A322" s="211">
        <f>SUBTOTAL(103,$B$3:B322)</f>
        <v>320</v>
      </c>
      <c r="B322" s="138">
        <v>616</v>
      </c>
      <c r="C322" s="139" t="s">
        <v>957</v>
      </c>
      <c r="D322" s="139" t="s">
        <v>958</v>
      </c>
      <c r="E322" s="140">
        <v>1105935341</v>
      </c>
      <c r="F322" s="141" t="s">
        <v>1480</v>
      </c>
      <c r="G322" s="141">
        <v>43782</v>
      </c>
      <c r="H322" s="142">
        <f ca="1">IF('BASE DE DATOS 2026'!$G322="","",YEAR(NOW())-YEAR(G322))</f>
        <v>7</v>
      </c>
      <c r="I322" s="139" t="s">
        <v>13</v>
      </c>
      <c r="J322" s="143" t="str">
        <f t="shared" si="14"/>
        <v>N</v>
      </c>
      <c r="K322" s="143" t="str">
        <f>YEAR('BASE DE DATOS 2026'!$G322)&amp;J322</f>
        <v>2019N</v>
      </c>
      <c r="L322" s="144" t="str">
        <f t="shared" si="15"/>
        <v>NOVATOS 7 Y 8 AÑOS</v>
      </c>
      <c r="M322" s="139" t="s">
        <v>43</v>
      </c>
      <c r="N322" s="138">
        <v>616</v>
      </c>
      <c r="O322" s="145">
        <f>IFERROR(VLOOKUP('BASE DE DATOS 2026'!$I318,CATEGORIAS!$M$3:$O$13,2,FALSE),"")</f>
        <v>85000</v>
      </c>
      <c r="P322" s="139"/>
      <c r="Q322" s="156" t="s">
        <v>1530</v>
      </c>
    </row>
    <row r="323" spans="1:17" ht="18.75" x14ac:dyDescent="0.25">
      <c r="A323" s="211">
        <f>SUBTOTAL(103,$B$3:B323)</f>
        <v>321</v>
      </c>
      <c r="B323" s="147">
        <v>617</v>
      </c>
      <c r="C323" s="139" t="s">
        <v>436</v>
      </c>
      <c r="D323" s="139" t="s">
        <v>959</v>
      </c>
      <c r="E323" s="140">
        <v>1020319642</v>
      </c>
      <c r="F323" s="141" t="s">
        <v>1480</v>
      </c>
      <c r="G323" s="141">
        <v>41989</v>
      </c>
      <c r="H323" s="142">
        <f ca="1">IF('BASE DE DATOS 2026'!$G323="","",YEAR(NOW())-YEAR(G323))</f>
        <v>12</v>
      </c>
      <c r="I323" s="139" t="s">
        <v>13</v>
      </c>
      <c r="J323" s="143" t="str">
        <f t="shared" ref="J323:J386" si="16">VLOOKUP(I323,NH,2,0)</f>
        <v>N</v>
      </c>
      <c r="K323" s="143" t="str">
        <f>YEAR('BASE DE DATOS 2026'!$G323)&amp;J323</f>
        <v>2014N</v>
      </c>
      <c r="L323" s="144" t="str">
        <f t="shared" si="15"/>
        <v>NOVATOS 11 Y 12 AÑOS</v>
      </c>
      <c r="M323" s="139" t="s">
        <v>43</v>
      </c>
      <c r="N323" s="147">
        <v>617</v>
      </c>
      <c r="O323" s="145">
        <f>IFERROR(VLOOKUP('BASE DE DATOS 2026'!$I319,CATEGORIAS!$M$3:$O$13,2,FALSE),"")</f>
        <v>85000</v>
      </c>
      <c r="P323" s="139"/>
      <c r="Q323" s="156" t="s">
        <v>1531</v>
      </c>
    </row>
    <row r="324" spans="1:17" ht="18.75" x14ac:dyDescent="0.25">
      <c r="A324" s="211">
        <f>SUBTOTAL(103,$B$3:B324)</f>
        <v>322</v>
      </c>
      <c r="B324" s="138">
        <v>618</v>
      </c>
      <c r="C324" s="139" t="s">
        <v>960</v>
      </c>
      <c r="D324" s="139" t="s">
        <v>961</v>
      </c>
      <c r="E324" s="140">
        <v>1107869510</v>
      </c>
      <c r="F324" s="141" t="s">
        <v>1480</v>
      </c>
      <c r="G324" s="141">
        <v>42035</v>
      </c>
      <c r="H324" s="142">
        <f ca="1">IF('BASE DE DATOS 2026'!$G324="","",YEAR(NOW())-YEAR(G324))</f>
        <v>11</v>
      </c>
      <c r="I324" s="139" t="s">
        <v>13</v>
      </c>
      <c r="J324" s="143" t="str">
        <f t="shared" si="16"/>
        <v>N</v>
      </c>
      <c r="K324" s="143" t="str">
        <f>YEAR('BASE DE DATOS 2026'!$G324)&amp;J324</f>
        <v>2015N</v>
      </c>
      <c r="L324" s="144" t="str">
        <f t="shared" si="15"/>
        <v>NOVATOS 11 Y 12 AÑOS</v>
      </c>
      <c r="M324" s="139" t="s">
        <v>89</v>
      </c>
      <c r="N324" s="138">
        <v>618</v>
      </c>
      <c r="O324" s="145">
        <f>IFERROR(VLOOKUP('BASE DE DATOS 2026'!$I320,CATEGORIAS!$M$3:$O$13,2,FALSE),"")</f>
        <v>85000</v>
      </c>
      <c r="P324" s="139"/>
      <c r="Q324" s="146" t="s">
        <v>149</v>
      </c>
    </row>
    <row r="325" spans="1:17" ht="18.75" x14ac:dyDescent="0.25">
      <c r="A325" s="211">
        <f>SUBTOTAL(103,$B$3:B325)</f>
        <v>323</v>
      </c>
      <c r="B325" s="147">
        <v>619</v>
      </c>
      <c r="C325" s="139" t="s">
        <v>1257</v>
      </c>
      <c r="D325" s="139" t="s">
        <v>1258</v>
      </c>
      <c r="E325" s="140">
        <v>1111483904</v>
      </c>
      <c r="F325" s="141" t="s">
        <v>1480</v>
      </c>
      <c r="G325" s="141">
        <v>40127</v>
      </c>
      <c r="H325" s="142">
        <f ca="1">IF('BASE DE DATOS 2026'!$G325="","",YEAR(NOW())-YEAR(G325))</f>
        <v>17</v>
      </c>
      <c r="I325" s="139" t="s">
        <v>1173</v>
      </c>
      <c r="J325" s="143" t="str">
        <f t="shared" si="16"/>
        <v>SR</v>
      </c>
      <c r="K325" s="143" t="str">
        <f>YEAR('BASE DE DATOS 2026'!$G325)&amp;J325</f>
        <v>2009SR</v>
      </c>
      <c r="L325" s="144" t="str">
        <f t="shared" si="15"/>
        <v>SUPER RACING</v>
      </c>
      <c r="M325" s="139" t="s">
        <v>45</v>
      </c>
      <c r="N325" s="147">
        <v>619</v>
      </c>
      <c r="O325" s="145">
        <f>IFERROR(VLOOKUP('BASE DE DATOS 2026'!$I321,CATEGORIAS!$M$3:$O$13,2,FALSE),"")</f>
        <v>85000</v>
      </c>
      <c r="P325" s="139"/>
      <c r="Q325" s="146" t="s">
        <v>149</v>
      </c>
    </row>
    <row r="326" spans="1:17" ht="18.75" x14ac:dyDescent="0.25">
      <c r="A326" s="211">
        <f>SUBTOTAL(103,$B$3:B326)</f>
        <v>324</v>
      </c>
      <c r="B326" s="138">
        <v>620</v>
      </c>
      <c r="C326" s="139" t="s">
        <v>312</v>
      </c>
      <c r="D326" s="139" t="s">
        <v>964</v>
      </c>
      <c r="E326" s="140">
        <v>1061826083</v>
      </c>
      <c r="F326" s="141" t="s">
        <v>1480</v>
      </c>
      <c r="G326" s="141">
        <v>43676</v>
      </c>
      <c r="H326" s="142">
        <f ca="1">IF('BASE DE DATOS 2026'!$G326="","",YEAR(NOW())-YEAR(G326))</f>
        <v>7</v>
      </c>
      <c r="I326" s="139" t="s">
        <v>13</v>
      </c>
      <c r="J326" s="143" t="str">
        <f t="shared" si="16"/>
        <v>N</v>
      </c>
      <c r="K326" s="143" t="str">
        <f>YEAR('BASE DE DATOS 2026'!$G326)&amp;J326</f>
        <v>2019N</v>
      </c>
      <c r="L326" s="144" t="str">
        <f t="shared" si="15"/>
        <v>NOVATOS 7 Y 8 AÑOS</v>
      </c>
      <c r="M326" s="139" t="s">
        <v>110</v>
      </c>
      <c r="N326" s="138">
        <v>620</v>
      </c>
      <c r="O326" s="145">
        <f>IFERROR(VLOOKUP('BASE DE DATOS 2026'!$I322,CATEGORIAS!$M$3:$O$13,2,FALSE),"")</f>
        <v>85000</v>
      </c>
      <c r="P326" s="139"/>
      <c r="Q326" s="146" t="s">
        <v>149</v>
      </c>
    </row>
    <row r="327" spans="1:17" ht="18.75" x14ac:dyDescent="0.25">
      <c r="A327" s="211">
        <f>SUBTOTAL(103,$B$3:B327)</f>
        <v>325</v>
      </c>
      <c r="B327" s="147">
        <v>623</v>
      </c>
      <c r="C327" s="139" t="s">
        <v>724</v>
      </c>
      <c r="D327" s="139" t="s">
        <v>968</v>
      </c>
      <c r="E327" s="140">
        <v>1114550587</v>
      </c>
      <c r="F327" s="141" t="s">
        <v>1480</v>
      </c>
      <c r="G327" s="141">
        <v>42034</v>
      </c>
      <c r="H327" s="142">
        <f ca="1">IF('BASE DE DATOS 2026'!$G327="","",YEAR(NOW())-YEAR(G327))</f>
        <v>11</v>
      </c>
      <c r="I327" s="139" t="s">
        <v>13</v>
      </c>
      <c r="J327" s="143" t="str">
        <f t="shared" si="16"/>
        <v>N</v>
      </c>
      <c r="K327" s="143" t="str">
        <f>YEAR('BASE DE DATOS 2026'!$G327)&amp;J327</f>
        <v>2015N</v>
      </c>
      <c r="L327" s="144" t="str">
        <f t="shared" si="15"/>
        <v>NOVATOS 11 Y 12 AÑOS</v>
      </c>
      <c r="M327" s="139" t="s">
        <v>82</v>
      </c>
      <c r="N327" s="147">
        <v>623</v>
      </c>
      <c r="O327" s="145">
        <f>IFERROR(VLOOKUP('BASE DE DATOS 2026'!$I323,CATEGORIAS!$M$3:$O$13,2,FALSE),"")</f>
        <v>85000</v>
      </c>
      <c r="P327" s="139"/>
      <c r="Q327" s="146" t="s">
        <v>149</v>
      </c>
    </row>
    <row r="328" spans="1:17" ht="18.75" x14ac:dyDescent="0.25">
      <c r="A328" s="211">
        <f>SUBTOTAL(103,$B$3:B328)</f>
        <v>326</v>
      </c>
      <c r="B328" s="138">
        <v>624</v>
      </c>
      <c r="C328" s="139" t="s">
        <v>436</v>
      </c>
      <c r="D328" s="139" t="s">
        <v>969</v>
      </c>
      <c r="E328" s="140">
        <v>1114317114</v>
      </c>
      <c r="F328" s="141" t="s">
        <v>1480</v>
      </c>
      <c r="G328" s="141">
        <v>42218</v>
      </c>
      <c r="H328" s="142">
        <f ca="1">IF('BASE DE DATOS 2026'!$G328="","",YEAR(NOW())-YEAR(G328))</f>
        <v>11</v>
      </c>
      <c r="I328" s="139" t="s">
        <v>13</v>
      </c>
      <c r="J328" s="143" t="str">
        <f t="shared" si="16"/>
        <v>N</v>
      </c>
      <c r="K328" s="143" t="str">
        <f>YEAR('BASE DE DATOS 2026'!$G328)&amp;J328</f>
        <v>2015N</v>
      </c>
      <c r="L328" s="144" t="str">
        <f t="shared" si="15"/>
        <v>NOVATOS 11 Y 12 AÑOS</v>
      </c>
      <c r="M328" s="139" t="s">
        <v>82</v>
      </c>
      <c r="N328" s="138">
        <v>624</v>
      </c>
      <c r="O328" s="145">
        <f>IFERROR(VLOOKUP('BASE DE DATOS 2026'!$I324,CATEGORIAS!$M$3:$O$13,2,FALSE),"")</f>
        <v>85000</v>
      </c>
      <c r="P328" s="139"/>
      <c r="Q328" s="146" t="s">
        <v>149</v>
      </c>
    </row>
    <row r="329" spans="1:17" ht="18.75" x14ac:dyDescent="0.25">
      <c r="A329" s="211">
        <f>SUBTOTAL(103,$B$3:B329)</f>
        <v>327</v>
      </c>
      <c r="B329" s="147">
        <v>625</v>
      </c>
      <c r="C329" s="139" t="s">
        <v>319</v>
      </c>
      <c r="D329" s="139" t="s">
        <v>1211</v>
      </c>
      <c r="E329" s="140">
        <v>1110303615</v>
      </c>
      <c r="F329" s="141" t="s">
        <v>1480</v>
      </c>
      <c r="G329" s="141">
        <v>42811</v>
      </c>
      <c r="H329" s="142">
        <f ca="1">IF('BASE DE DATOS 2026'!$G329="","",YEAR(NOW())-YEAR(G329))</f>
        <v>9</v>
      </c>
      <c r="I329" s="139" t="s">
        <v>15</v>
      </c>
      <c r="J329" s="143" t="str">
        <f t="shared" si="16"/>
        <v>EX</v>
      </c>
      <c r="K329" s="143" t="str">
        <f>YEAR('BASE DE DATOS 2026'!$G329)&amp;J329</f>
        <v>2017EX</v>
      </c>
      <c r="L329" s="144" t="str">
        <f t="shared" si="15"/>
        <v>EXPERTOS 9 Y 10 AÑOS</v>
      </c>
      <c r="M329" s="139" t="s">
        <v>45</v>
      </c>
      <c r="N329" s="147">
        <v>625</v>
      </c>
      <c r="O329" s="145">
        <f>IFERROR(VLOOKUP('BASE DE DATOS 2026'!$I325,CATEGORIAS!$M$3:$O$13,2,FALSE),"")</f>
        <v>85000</v>
      </c>
      <c r="P329" s="139"/>
      <c r="Q329" s="146" t="s">
        <v>149</v>
      </c>
    </row>
    <row r="330" spans="1:17" ht="18.75" x14ac:dyDescent="0.25">
      <c r="A330" s="211">
        <f>SUBTOTAL(103,$B$3:B330)</f>
        <v>328</v>
      </c>
      <c r="B330" s="138">
        <v>626</v>
      </c>
      <c r="C330" s="139" t="s">
        <v>717</v>
      </c>
      <c r="D330" s="139" t="s">
        <v>1218</v>
      </c>
      <c r="E330" s="140">
        <v>1232804588</v>
      </c>
      <c r="F330" s="141" t="s">
        <v>1480</v>
      </c>
      <c r="G330" s="141">
        <v>43204</v>
      </c>
      <c r="H330" s="142">
        <f ca="1">IF('BASE DE DATOS 2026'!$G330="","",YEAR(NOW())-YEAR(G330))</f>
        <v>8</v>
      </c>
      <c r="I330" s="139" t="s">
        <v>15</v>
      </c>
      <c r="J330" s="143" t="str">
        <f t="shared" si="16"/>
        <v>EX</v>
      </c>
      <c r="K330" s="143" t="str">
        <f>YEAR('BASE DE DATOS 2026'!$G330)&amp;J330</f>
        <v>2018EX</v>
      </c>
      <c r="L330" s="144" t="str">
        <f t="shared" si="15"/>
        <v>EXPERTOS 8 AÑOS Y MENOS</v>
      </c>
      <c r="M330" s="139" t="s">
        <v>45</v>
      </c>
      <c r="N330" s="138">
        <v>626</v>
      </c>
      <c r="O330" s="145">
        <f>IFERROR(VLOOKUP('BASE DE DATOS 2026'!$I326,CATEGORIAS!$M$3:$O$13,2,FALSE),"")</f>
        <v>85000</v>
      </c>
      <c r="P330" s="139"/>
      <c r="Q330" s="146" t="s">
        <v>149</v>
      </c>
    </row>
    <row r="331" spans="1:17" ht="18.75" x14ac:dyDescent="0.25">
      <c r="A331" s="211">
        <f>SUBTOTAL(103,$B$3:B331)</f>
        <v>329</v>
      </c>
      <c r="B331" s="147">
        <v>627</v>
      </c>
      <c r="C331" s="139" t="s">
        <v>364</v>
      </c>
      <c r="D331" s="139" t="s">
        <v>972</v>
      </c>
      <c r="E331" s="140">
        <v>1109561187</v>
      </c>
      <c r="F331" s="141" t="s">
        <v>1480</v>
      </c>
      <c r="G331" s="141">
        <v>42594</v>
      </c>
      <c r="H331" s="142">
        <f ca="1">IF('BASE DE DATOS 2026'!$G331="","",YEAR(NOW())-YEAR(G331))</f>
        <v>10</v>
      </c>
      <c r="I331" s="139" t="s">
        <v>13</v>
      </c>
      <c r="J331" s="143" t="str">
        <f t="shared" si="16"/>
        <v>N</v>
      </c>
      <c r="K331" s="143" t="str">
        <f>YEAR('BASE DE DATOS 2026'!$G331)&amp;J331</f>
        <v>2016N</v>
      </c>
      <c r="L331" s="144" t="str">
        <f t="shared" si="15"/>
        <v>NOVATOS 9 Y 10 AÑOS</v>
      </c>
      <c r="M331" s="139" t="s">
        <v>45</v>
      </c>
      <c r="N331" s="147">
        <v>627</v>
      </c>
      <c r="O331" s="145">
        <f>IFERROR(VLOOKUP('BASE DE DATOS 2026'!$I327,CATEGORIAS!$M$3:$O$13,2,FALSE),"")</f>
        <v>85000</v>
      </c>
      <c r="P331" s="139"/>
      <c r="Q331" s="146" t="s">
        <v>149</v>
      </c>
    </row>
    <row r="332" spans="1:17" ht="18.75" x14ac:dyDescent="0.25">
      <c r="A332" s="211">
        <f>SUBTOTAL(103,$B$3:B332)</f>
        <v>330</v>
      </c>
      <c r="B332" s="138">
        <v>629</v>
      </c>
      <c r="C332" s="139" t="s">
        <v>303</v>
      </c>
      <c r="D332" s="139" t="s">
        <v>973</v>
      </c>
      <c r="E332" s="140">
        <v>1232788879</v>
      </c>
      <c r="F332" s="141" t="s">
        <v>1480</v>
      </c>
      <c r="G332" s="141">
        <v>41851</v>
      </c>
      <c r="H332" s="142">
        <f ca="1">IF('BASE DE DATOS 2026'!$G332="","",YEAR(NOW())-YEAR(G332))</f>
        <v>12</v>
      </c>
      <c r="I332" s="139" t="s">
        <v>67</v>
      </c>
      <c r="J332" s="143" t="str">
        <f t="shared" si="16"/>
        <v>P</v>
      </c>
      <c r="K332" s="143" t="str">
        <f>YEAR('BASE DE DATOS 2026'!$G332)&amp;J332</f>
        <v>2014P</v>
      </c>
      <c r="L332" s="144" t="str">
        <f t="shared" si="15"/>
        <v>PRINCIPIANTES 11 Y 12 AÑOS</v>
      </c>
      <c r="M332" s="139" t="s">
        <v>45</v>
      </c>
      <c r="N332" s="138">
        <v>629</v>
      </c>
      <c r="O332" s="145">
        <f>IFERROR(VLOOKUP('BASE DE DATOS 2026'!$I328,CATEGORIAS!$M$3:$O$13,2,FALSE),"")</f>
        <v>85000</v>
      </c>
      <c r="P332" s="139"/>
      <c r="Q332" s="146" t="s">
        <v>149</v>
      </c>
    </row>
    <row r="333" spans="1:17" ht="18.75" x14ac:dyDescent="0.25">
      <c r="A333" s="211">
        <f>SUBTOTAL(103,$B$3:B333)</f>
        <v>331</v>
      </c>
      <c r="B333" s="138">
        <v>630</v>
      </c>
      <c r="C333" s="139" t="s">
        <v>259</v>
      </c>
      <c r="D333" s="139" t="s">
        <v>974</v>
      </c>
      <c r="E333" s="140">
        <v>1105389999</v>
      </c>
      <c r="F333" s="141" t="s">
        <v>1480</v>
      </c>
      <c r="G333" s="141">
        <v>41783</v>
      </c>
      <c r="H333" s="142">
        <f ca="1">IF('BASE DE DATOS 2026'!$G333="","",YEAR(NOW())-YEAR(G333))</f>
        <v>12</v>
      </c>
      <c r="I333" s="139" t="s">
        <v>67</v>
      </c>
      <c r="J333" s="143" t="str">
        <f t="shared" si="16"/>
        <v>P</v>
      </c>
      <c r="K333" s="143" t="str">
        <f>YEAR('BASE DE DATOS 2026'!$G333)&amp;J333</f>
        <v>2014P</v>
      </c>
      <c r="L333" s="144" t="str">
        <f t="shared" si="15"/>
        <v>PRINCIPIANTES 11 Y 12 AÑOS</v>
      </c>
      <c r="M333" s="139" t="s">
        <v>50</v>
      </c>
      <c r="N333" s="138">
        <v>630</v>
      </c>
      <c r="O333" s="145">
        <f>IFERROR(VLOOKUP('BASE DE DATOS 2026'!$I329,CATEGORIAS!$M$3:$O$13,2,FALSE),"")</f>
        <v>85000</v>
      </c>
      <c r="P333" s="139"/>
      <c r="Q333" s="146" t="s">
        <v>1524</v>
      </c>
    </row>
    <row r="334" spans="1:17" ht="18.75" x14ac:dyDescent="0.25">
      <c r="A334" s="211">
        <f>SUBTOTAL(103,$B$3:B334)</f>
        <v>332</v>
      </c>
      <c r="B334" s="147">
        <v>632</v>
      </c>
      <c r="C334" s="139" t="s">
        <v>285</v>
      </c>
      <c r="D334" s="139" t="s">
        <v>977</v>
      </c>
      <c r="E334" s="140">
        <v>1109194380</v>
      </c>
      <c r="F334" s="141" t="s">
        <v>1481</v>
      </c>
      <c r="G334" s="141">
        <v>41470</v>
      </c>
      <c r="H334" s="142">
        <f ca="1">IF('BASE DE DATOS 2026'!$G334="","",YEAR(NOW())-YEAR(G334))</f>
        <v>13</v>
      </c>
      <c r="I334" s="139" t="s">
        <v>14</v>
      </c>
      <c r="J334" s="143" t="str">
        <f t="shared" si="16"/>
        <v>D</v>
      </c>
      <c r="K334" s="143" t="str">
        <f>YEAR('BASE DE DATOS 2026'!$G334)&amp;J334</f>
        <v>2013D</v>
      </c>
      <c r="L334" s="144" t="str">
        <f t="shared" si="15"/>
        <v>DAMAS 13 Y 14 AÑOS</v>
      </c>
      <c r="M334" s="139" t="s">
        <v>49</v>
      </c>
      <c r="N334" s="147">
        <v>632</v>
      </c>
      <c r="O334" s="145">
        <f>IFERROR(VLOOKUP('BASE DE DATOS 2026'!$I330,CATEGORIAS!$M$3:$O$13,2,FALSE),"")</f>
        <v>85000</v>
      </c>
      <c r="P334" s="139"/>
      <c r="Q334" s="146" t="s">
        <v>1637</v>
      </c>
    </row>
    <row r="335" spans="1:17" ht="18.75" x14ac:dyDescent="0.25">
      <c r="A335" s="211">
        <f>SUBTOTAL(103,$B$3:B335)</f>
        <v>333</v>
      </c>
      <c r="B335" s="147">
        <v>633</v>
      </c>
      <c r="C335" s="139" t="s">
        <v>978</v>
      </c>
      <c r="D335" s="139" t="s">
        <v>979</v>
      </c>
      <c r="E335" s="140">
        <v>1116381970</v>
      </c>
      <c r="F335" s="141" t="s">
        <v>1480</v>
      </c>
      <c r="G335" s="141">
        <v>43498</v>
      </c>
      <c r="H335" s="142">
        <f ca="1">IF('BASE DE DATOS 2026'!$G335="","",YEAR(NOW())-YEAR(G335))</f>
        <v>7</v>
      </c>
      <c r="I335" s="139" t="s">
        <v>13</v>
      </c>
      <c r="J335" s="143" t="str">
        <f t="shared" si="16"/>
        <v>N</v>
      </c>
      <c r="K335" s="143" t="str">
        <f>YEAR('BASE DE DATOS 2026'!$G335)&amp;J335</f>
        <v>2019N</v>
      </c>
      <c r="L335" s="144" t="str">
        <f t="shared" si="15"/>
        <v>NOVATOS 7 Y 8 AÑOS</v>
      </c>
      <c r="M335" s="139" t="s">
        <v>1465</v>
      </c>
      <c r="N335" s="147">
        <v>633</v>
      </c>
      <c r="O335" s="145">
        <f>IFERROR(VLOOKUP('BASE DE DATOS 2026'!$I331,CATEGORIAS!$M$3:$O$13,2,FALSE),"")</f>
        <v>85000</v>
      </c>
      <c r="P335" s="139"/>
      <c r="Q335" s="146" t="s">
        <v>149</v>
      </c>
    </row>
    <row r="336" spans="1:17" ht="18.75" x14ac:dyDescent="0.25">
      <c r="A336" s="211">
        <f>SUBTOTAL(103,$B$3:B336)</f>
        <v>334</v>
      </c>
      <c r="B336" s="138">
        <v>635</v>
      </c>
      <c r="C336" s="139" t="s">
        <v>981</v>
      </c>
      <c r="D336" s="139" t="s">
        <v>982</v>
      </c>
      <c r="E336" s="140">
        <v>1058939494</v>
      </c>
      <c r="F336" s="141" t="s">
        <v>1480</v>
      </c>
      <c r="G336" s="141">
        <v>43100</v>
      </c>
      <c r="H336" s="142">
        <f ca="1">IF('BASE DE DATOS 2026'!$G336="","",YEAR(NOW())-YEAR(G336))</f>
        <v>9</v>
      </c>
      <c r="I336" s="139" t="s">
        <v>67</v>
      </c>
      <c r="J336" s="143" t="str">
        <f t="shared" si="16"/>
        <v>P</v>
      </c>
      <c r="K336" s="143" t="str">
        <f>YEAR('BASE DE DATOS 2026'!$G336)&amp;J336</f>
        <v>2017P</v>
      </c>
      <c r="L336" s="144" t="str">
        <f t="shared" si="15"/>
        <v>PRINCIPIANTES 9 Y 10 AÑOS</v>
      </c>
      <c r="M336" s="139" t="s">
        <v>1330</v>
      </c>
      <c r="N336" s="138">
        <v>635</v>
      </c>
      <c r="O336" s="145">
        <f>IFERROR(VLOOKUP('BASE DE DATOS 2026'!$I332,CATEGORIAS!$M$3:$O$13,2,FALSE),"")</f>
        <v>85000</v>
      </c>
      <c r="P336" s="139"/>
      <c r="Q336" s="146" t="s">
        <v>149</v>
      </c>
    </row>
    <row r="337" spans="1:17" ht="18.75" x14ac:dyDescent="0.25">
      <c r="A337" s="211">
        <f>SUBTOTAL(103,$B$3:B337)</f>
        <v>335</v>
      </c>
      <c r="B337" s="147">
        <v>636</v>
      </c>
      <c r="C337" s="139" t="s">
        <v>356</v>
      </c>
      <c r="D337" s="139" t="s">
        <v>1361</v>
      </c>
      <c r="E337" s="140">
        <v>1061810722</v>
      </c>
      <c r="F337" s="141" t="s">
        <v>1480</v>
      </c>
      <c r="G337" s="141">
        <v>42370</v>
      </c>
      <c r="H337" s="142">
        <f ca="1">IF('BASE DE DATOS 2026'!$G337="","",YEAR(NOW())-YEAR(G337))</f>
        <v>10</v>
      </c>
      <c r="I337" s="139" t="s">
        <v>13</v>
      </c>
      <c r="J337" s="143" t="str">
        <f t="shared" si="16"/>
        <v>N</v>
      </c>
      <c r="K337" s="143" t="str">
        <f>YEAR('BASE DE DATOS 2026'!$G337)&amp;J337</f>
        <v>2016N</v>
      </c>
      <c r="L337" s="144" t="str">
        <f t="shared" si="15"/>
        <v>NOVATOS 9 Y 10 AÑOS</v>
      </c>
      <c r="M337" s="139" t="s">
        <v>52</v>
      </c>
      <c r="N337" s="147">
        <v>636</v>
      </c>
      <c r="O337" s="145">
        <f>IFERROR(VLOOKUP('BASE DE DATOS 2026'!$I333,CATEGORIAS!$M$3:$O$13,2,FALSE),"")</f>
        <v>85000</v>
      </c>
      <c r="P337" s="139"/>
      <c r="Q337" s="146" t="s">
        <v>149</v>
      </c>
    </row>
    <row r="338" spans="1:17" ht="18.75" x14ac:dyDescent="0.25">
      <c r="A338" s="211">
        <f>SUBTOTAL(103,$B$3:B338)</f>
        <v>336</v>
      </c>
      <c r="B338" s="138">
        <v>637</v>
      </c>
      <c r="C338" s="139" t="s">
        <v>1119</v>
      </c>
      <c r="D338" s="139" t="s">
        <v>984</v>
      </c>
      <c r="E338" s="140">
        <v>1058553035</v>
      </c>
      <c r="F338" s="141" t="s">
        <v>1480</v>
      </c>
      <c r="G338" s="141">
        <v>42769</v>
      </c>
      <c r="H338" s="142">
        <f ca="1">IF('BASE DE DATOS 2026'!$G338="","",YEAR(NOW())-YEAR(G338))</f>
        <v>9</v>
      </c>
      <c r="I338" s="139" t="s">
        <v>15</v>
      </c>
      <c r="J338" s="143" t="str">
        <f t="shared" si="16"/>
        <v>EX</v>
      </c>
      <c r="K338" s="143" t="str">
        <f>YEAR('BASE DE DATOS 2026'!$G338)&amp;J338</f>
        <v>2017EX</v>
      </c>
      <c r="L338" s="144" t="str">
        <f t="shared" si="15"/>
        <v>EXPERTOS 9 Y 10 AÑOS</v>
      </c>
      <c r="M338" s="139" t="s">
        <v>43</v>
      </c>
      <c r="N338" s="138">
        <v>637</v>
      </c>
      <c r="O338" s="145">
        <f>IFERROR(VLOOKUP('BASE DE DATOS 2026'!$I334,CATEGORIAS!$M$3:$O$13,2,FALSE),"")</f>
        <v>85000</v>
      </c>
      <c r="P338" s="139"/>
      <c r="Q338" s="146" t="s">
        <v>149</v>
      </c>
    </row>
    <row r="339" spans="1:17" ht="18.75" x14ac:dyDescent="0.25">
      <c r="A339" s="211">
        <f>SUBTOTAL(103,$B$3:B339)</f>
        <v>337</v>
      </c>
      <c r="B339" s="147">
        <v>638</v>
      </c>
      <c r="C339" s="139" t="s">
        <v>985</v>
      </c>
      <c r="D339" s="139" t="s">
        <v>793</v>
      </c>
      <c r="E339" s="140">
        <v>1232804452</v>
      </c>
      <c r="F339" s="141" t="s">
        <v>1480</v>
      </c>
      <c r="G339" s="141">
        <v>43101</v>
      </c>
      <c r="H339" s="142">
        <f ca="1">IF('BASE DE DATOS 2026'!$G339="","",YEAR(NOW())-YEAR(G339))</f>
        <v>8</v>
      </c>
      <c r="I339" s="139" t="s">
        <v>13</v>
      </c>
      <c r="J339" s="143" t="str">
        <f t="shared" si="16"/>
        <v>N</v>
      </c>
      <c r="K339" s="143" t="str">
        <f>YEAR('BASE DE DATOS 2026'!$G339)&amp;J339</f>
        <v>2018N</v>
      </c>
      <c r="L339" s="144" t="str">
        <f t="shared" si="15"/>
        <v>NOVATOS 7 Y 8 AÑOS</v>
      </c>
      <c r="M339" s="139" t="s">
        <v>51</v>
      </c>
      <c r="N339" s="147">
        <v>638</v>
      </c>
      <c r="O339" s="145">
        <f>IFERROR(VLOOKUP('BASE DE DATOS 2026'!$I335,CATEGORIAS!$M$3:$O$13,2,FALSE),"")</f>
        <v>85000</v>
      </c>
      <c r="P339" s="139"/>
      <c r="Q339" s="146" t="s">
        <v>149</v>
      </c>
    </row>
    <row r="340" spans="1:17" ht="18.75" x14ac:dyDescent="0.25">
      <c r="A340" s="211">
        <f>SUBTOTAL(103,$B$3:B340)</f>
        <v>338</v>
      </c>
      <c r="B340" s="138">
        <v>639</v>
      </c>
      <c r="C340" s="139" t="s">
        <v>986</v>
      </c>
      <c r="D340" s="139" t="s">
        <v>987</v>
      </c>
      <c r="E340" s="140">
        <v>1232805724</v>
      </c>
      <c r="F340" s="141" t="s">
        <v>1480</v>
      </c>
      <c r="G340" s="141">
        <v>43318</v>
      </c>
      <c r="H340" s="142">
        <f ca="1">IF('BASE DE DATOS 2026'!$G340="","",YEAR(NOW())-YEAR(G340))</f>
        <v>8</v>
      </c>
      <c r="I340" s="139" t="s">
        <v>13</v>
      </c>
      <c r="J340" s="143" t="str">
        <f t="shared" si="16"/>
        <v>N</v>
      </c>
      <c r="K340" s="143" t="str">
        <f>YEAR('BASE DE DATOS 2026'!$G340)&amp;J340</f>
        <v>2018N</v>
      </c>
      <c r="L340" s="144" t="str">
        <f t="shared" si="15"/>
        <v>NOVATOS 7 Y 8 AÑOS</v>
      </c>
      <c r="M340" s="139" t="s">
        <v>51</v>
      </c>
      <c r="N340" s="138">
        <v>639</v>
      </c>
      <c r="O340" s="145">
        <f>IFERROR(VLOOKUP('BASE DE DATOS 2026'!$I336,CATEGORIAS!$M$3:$O$13,2,FALSE),"")</f>
        <v>85000</v>
      </c>
      <c r="P340" s="139"/>
      <c r="Q340" s="146" t="s">
        <v>149</v>
      </c>
    </row>
    <row r="341" spans="1:17" ht="18.75" x14ac:dyDescent="0.25">
      <c r="A341" s="211">
        <f>SUBTOTAL(103,$B$3:B341)</f>
        <v>339</v>
      </c>
      <c r="B341" s="147">
        <v>640</v>
      </c>
      <c r="C341" s="139" t="s">
        <v>236</v>
      </c>
      <c r="D341" s="139" t="s">
        <v>988</v>
      </c>
      <c r="E341" s="140">
        <v>1232805211</v>
      </c>
      <c r="F341" s="141" t="s">
        <v>1480</v>
      </c>
      <c r="G341" s="141">
        <v>43269</v>
      </c>
      <c r="H341" s="142">
        <f ca="1">IF('BASE DE DATOS 2026'!$G341="","",YEAR(NOW())-YEAR(G341))</f>
        <v>8</v>
      </c>
      <c r="I341" s="139" t="s">
        <v>13</v>
      </c>
      <c r="J341" s="143" t="str">
        <f t="shared" si="16"/>
        <v>N</v>
      </c>
      <c r="K341" s="143" t="str">
        <f>YEAR('BASE DE DATOS 2026'!$G341)&amp;J341</f>
        <v>2018N</v>
      </c>
      <c r="L341" s="144" t="str">
        <f t="shared" si="15"/>
        <v>NOVATOS 7 Y 8 AÑOS</v>
      </c>
      <c r="M341" s="139" t="s">
        <v>51</v>
      </c>
      <c r="N341" s="147">
        <v>640</v>
      </c>
      <c r="O341" s="145">
        <f>IFERROR(VLOOKUP('BASE DE DATOS 2026'!$I337,CATEGORIAS!$M$3:$O$13,2,FALSE),"")</f>
        <v>85000</v>
      </c>
      <c r="P341" s="139"/>
      <c r="Q341" s="146" t="s">
        <v>149</v>
      </c>
    </row>
    <row r="342" spans="1:17" ht="18.75" x14ac:dyDescent="0.25">
      <c r="A342" s="211">
        <f>SUBTOTAL(103,$B$3:B342)</f>
        <v>340</v>
      </c>
      <c r="B342" s="138">
        <v>643</v>
      </c>
      <c r="C342" s="139" t="s">
        <v>301</v>
      </c>
      <c r="D342" s="139" t="s">
        <v>992</v>
      </c>
      <c r="E342" s="140">
        <v>1089619694</v>
      </c>
      <c r="F342" s="141" t="s">
        <v>1480</v>
      </c>
      <c r="G342" s="141">
        <v>41507</v>
      </c>
      <c r="H342" s="142">
        <f ca="1">IF('BASE DE DATOS 2026'!$G342="","",YEAR(NOW())-YEAR(G342))</f>
        <v>13</v>
      </c>
      <c r="I342" s="139" t="s">
        <v>13</v>
      </c>
      <c r="J342" s="143" t="str">
        <f t="shared" si="16"/>
        <v>N</v>
      </c>
      <c r="K342" s="143" t="str">
        <f>YEAR('BASE DE DATOS 2026'!$G342)&amp;J342</f>
        <v>2013N</v>
      </c>
      <c r="L342" s="144" t="str">
        <f t="shared" si="15"/>
        <v>NOVATOS 13 Y 14 AÑOS</v>
      </c>
      <c r="M342" s="139" t="s">
        <v>41</v>
      </c>
      <c r="N342" s="138">
        <v>643</v>
      </c>
      <c r="O342" s="145">
        <f>IFERROR(VLOOKUP('BASE DE DATOS 2026'!$I338,CATEGORIAS!$M$3:$O$13,2,FALSE),"")</f>
        <v>85000</v>
      </c>
      <c r="P342" s="139"/>
      <c r="Q342" s="146" t="s">
        <v>149</v>
      </c>
    </row>
    <row r="343" spans="1:17" ht="18.75" x14ac:dyDescent="0.25">
      <c r="A343" s="211">
        <f>SUBTOTAL(103,$B$3:B343)</f>
        <v>341</v>
      </c>
      <c r="B343" s="147">
        <v>644</v>
      </c>
      <c r="C343" s="139" t="s">
        <v>993</v>
      </c>
      <c r="D343" s="139" t="s">
        <v>994</v>
      </c>
      <c r="E343" s="140">
        <v>1081065402</v>
      </c>
      <c r="F343" s="141" t="s">
        <v>1480</v>
      </c>
      <c r="G343" s="141">
        <v>43375</v>
      </c>
      <c r="H343" s="142">
        <f ca="1">IF('BASE DE DATOS 2026'!$G343="","",YEAR(NOW())-YEAR(G343))</f>
        <v>8</v>
      </c>
      <c r="I343" s="139" t="s">
        <v>15</v>
      </c>
      <c r="J343" s="143" t="str">
        <f t="shared" si="16"/>
        <v>EX</v>
      </c>
      <c r="K343" s="143" t="str">
        <f>YEAR('BASE DE DATOS 2026'!$G343)&amp;J343</f>
        <v>2018EX</v>
      </c>
      <c r="L343" s="144" t="str">
        <f t="shared" si="15"/>
        <v>EXPERTOS 8 AÑOS Y MENOS</v>
      </c>
      <c r="M343" s="139" t="s">
        <v>45</v>
      </c>
      <c r="N343" s="147">
        <v>644</v>
      </c>
      <c r="O343" s="145">
        <f>IFERROR(VLOOKUP('BASE DE DATOS 2026'!$I339,CATEGORIAS!$M$3:$O$13,2,FALSE),"")</f>
        <v>85000</v>
      </c>
      <c r="P343" s="139"/>
      <c r="Q343" s="146" t="s">
        <v>149</v>
      </c>
    </row>
    <row r="344" spans="1:17" ht="18.75" x14ac:dyDescent="0.25">
      <c r="A344" s="211">
        <f>SUBTOTAL(103,$B$3:B344)</f>
        <v>342</v>
      </c>
      <c r="B344" s="138">
        <v>645</v>
      </c>
      <c r="C344" s="139" t="s">
        <v>995</v>
      </c>
      <c r="D344" s="139" t="s">
        <v>996</v>
      </c>
      <c r="E344" s="140">
        <v>1115091759</v>
      </c>
      <c r="F344" s="141" t="s">
        <v>1480</v>
      </c>
      <c r="G344" s="141">
        <v>42621</v>
      </c>
      <c r="H344" s="142">
        <f ca="1">IF('BASE DE DATOS 2026'!$G344="","",YEAR(NOW())-YEAR(G344))</f>
        <v>10</v>
      </c>
      <c r="I344" s="139" t="s">
        <v>67</v>
      </c>
      <c r="J344" s="143" t="str">
        <f t="shared" si="16"/>
        <v>P</v>
      </c>
      <c r="K344" s="143" t="str">
        <f>YEAR('BASE DE DATOS 2026'!$G344)&amp;J344</f>
        <v>2016P</v>
      </c>
      <c r="L344" s="144" t="str">
        <f t="shared" si="15"/>
        <v>PRINCIPIANTES 9 Y 10 AÑOS</v>
      </c>
      <c r="M344" s="139" t="s">
        <v>76</v>
      </c>
      <c r="N344" s="138">
        <v>645</v>
      </c>
      <c r="O344" s="145">
        <f>IFERROR(VLOOKUP('BASE DE DATOS 2026'!$I340,CATEGORIAS!$M$3:$O$13,2,FALSE),"")</f>
        <v>85000</v>
      </c>
      <c r="P344" s="139"/>
      <c r="Q344" s="146" t="s">
        <v>149</v>
      </c>
    </row>
    <row r="345" spans="1:17" ht="18.75" x14ac:dyDescent="0.25">
      <c r="A345" s="211">
        <f>SUBTOTAL(103,$B$3:B345)</f>
        <v>343</v>
      </c>
      <c r="B345" s="147">
        <v>646</v>
      </c>
      <c r="C345" s="139" t="s">
        <v>753</v>
      </c>
      <c r="D345" s="139" t="s">
        <v>997</v>
      </c>
      <c r="E345" s="140">
        <v>1105389914</v>
      </c>
      <c r="F345" s="141" t="s">
        <v>1480</v>
      </c>
      <c r="G345" s="141">
        <v>41776</v>
      </c>
      <c r="H345" s="142">
        <f ca="1">IF('BASE DE DATOS 2026'!$G345="","",YEAR(NOW())-YEAR(G345))</f>
        <v>12</v>
      </c>
      <c r="I345" s="139" t="s">
        <v>15</v>
      </c>
      <c r="J345" s="143" t="str">
        <f t="shared" si="16"/>
        <v>EX</v>
      </c>
      <c r="K345" s="143" t="str">
        <f>YEAR('BASE DE DATOS 2026'!$G345)&amp;J345</f>
        <v>2014EX</v>
      </c>
      <c r="L345" s="144" t="str">
        <f t="shared" si="15"/>
        <v>EXPERTOS 11 Y 12 AÑOS</v>
      </c>
      <c r="M345" s="139" t="s">
        <v>50</v>
      </c>
      <c r="N345" s="147">
        <v>646</v>
      </c>
      <c r="O345" s="145">
        <f>IFERROR(VLOOKUP('BASE DE DATOS 2026'!$I341,CATEGORIAS!$M$3:$O$13,2,FALSE),"")</f>
        <v>85000</v>
      </c>
      <c r="P345" s="139"/>
      <c r="Q345" s="146" t="s">
        <v>1525</v>
      </c>
    </row>
    <row r="346" spans="1:17" ht="18.75" x14ac:dyDescent="0.25">
      <c r="A346" s="211">
        <f>SUBTOTAL(103,$B$3:B346)</f>
        <v>344</v>
      </c>
      <c r="B346" s="138">
        <v>647</v>
      </c>
      <c r="C346" s="139" t="s">
        <v>319</v>
      </c>
      <c r="D346" s="139" t="s">
        <v>998</v>
      </c>
      <c r="E346" s="140">
        <v>1109679213</v>
      </c>
      <c r="F346" s="141" t="s">
        <v>1480</v>
      </c>
      <c r="G346" s="141">
        <v>41736</v>
      </c>
      <c r="H346" s="142">
        <f ca="1">IF('BASE DE DATOS 2026'!$G346="","",YEAR(NOW())-YEAR(G346))</f>
        <v>12</v>
      </c>
      <c r="I346" s="139" t="s">
        <v>15</v>
      </c>
      <c r="J346" s="143" t="str">
        <f t="shared" si="16"/>
        <v>EX</v>
      </c>
      <c r="K346" s="143" t="str">
        <f>YEAR('BASE DE DATOS 2026'!$G346)&amp;J346</f>
        <v>2014EX</v>
      </c>
      <c r="L346" s="144" t="str">
        <f t="shared" si="15"/>
        <v>EXPERTOS 11 Y 12 AÑOS</v>
      </c>
      <c r="M346" s="139" t="s">
        <v>50</v>
      </c>
      <c r="N346" s="138">
        <v>647</v>
      </c>
      <c r="O346" s="145">
        <f>IFERROR(VLOOKUP('BASE DE DATOS 2026'!$I342,CATEGORIAS!$M$3:$O$13,2,FALSE),"")</f>
        <v>85000</v>
      </c>
      <c r="P346" s="139"/>
      <c r="Q346" s="146" t="s">
        <v>1526</v>
      </c>
    </row>
    <row r="347" spans="1:17" ht="18.75" x14ac:dyDescent="0.25">
      <c r="A347" s="211">
        <f>SUBTOTAL(103,$B$3:B347)</f>
        <v>345</v>
      </c>
      <c r="B347" s="147">
        <v>649</v>
      </c>
      <c r="C347" s="139" t="s">
        <v>1001</v>
      </c>
      <c r="D347" s="139" t="s">
        <v>1002</v>
      </c>
      <c r="E347" s="140">
        <v>1113687816</v>
      </c>
      <c r="F347" s="141" t="s">
        <v>1480</v>
      </c>
      <c r="G347" s="141">
        <v>42269</v>
      </c>
      <c r="H347" s="142">
        <f ca="1">IF('BASE DE DATOS 2026'!$G347="","",YEAR(NOW())-YEAR(G347))</f>
        <v>11</v>
      </c>
      <c r="I347" s="139" t="s">
        <v>15</v>
      </c>
      <c r="J347" s="143" t="str">
        <f t="shared" si="16"/>
        <v>EX</v>
      </c>
      <c r="K347" s="143" t="str">
        <f>YEAR('BASE DE DATOS 2026'!$G347)&amp;J347</f>
        <v>2015EX</v>
      </c>
      <c r="L347" s="144" t="str">
        <f t="shared" si="15"/>
        <v>EXPERTOS 11 Y 12 AÑOS</v>
      </c>
      <c r="M347" s="139" t="s">
        <v>44</v>
      </c>
      <c r="N347" s="147">
        <v>649</v>
      </c>
      <c r="O347" s="145">
        <f>IFERROR(VLOOKUP('BASE DE DATOS 2026'!$I343,CATEGORIAS!$M$3:$O$13,2,FALSE),"")</f>
        <v>85000</v>
      </c>
      <c r="P347" s="139"/>
      <c r="Q347" s="146" t="s">
        <v>149</v>
      </c>
    </row>
    <row r="348" spans="1:17" ht="18.75" x14ac:dyDescent="0.25">
      <c r="A348" s="211">
        <f>SUBTOTAL(103,$B$3:B348)</f>
        <v>346</v>
      </c>
      <c r="B348" s="138">
        <v>650</v>
      </c>
      <c r="C348" s="139" t="s">
        <v>1183</v>
      </c>
      <c r="D348" s="139" t="s">
        <v>1004</v>
      </c>
      <c r="E348" s="140">
        <v>1232800535</v>
      </c>
      <c r="F348" s="141" t="s">
        <v>1480</v>
      </c>
      <c r="G348" s="141">
        <v>42846</v>
      </c>
      <c r="H348" s="142">
        <f ca="1">IF('BASE DE DATOS 2026'!$G348="","",YEAR(NOW())-YEAR(G348))</f>
        <v>9</v>
      </c>
      <c r="I348" s="139" t="s">
        <v>15</v>
      </c>
      <c r="J348" s="143" t="str">
        <f t="shared" si="16"/>
        <v>EX</v>
      </c>
      <c r="K348" s="143" t="str">
        <f>YEAR('BASE DE DATOS 2026'!$G348)&amp;J348</f>
        <v>2017EX</v>
      </c>
      <c r="L348" s="144" t="str">
        <f t="shared" si="15"/>
        <v>EXPERTOS 9 Y 10 AÑOS</v>
      </c>
      <c r="M348" s="139" t="s">
        <v>44</v>
      </c>
      <c r="N348" s="138">
        <v>650</v>
      </c>
      <c r="O348" s="145">
        <f>IFERROR(VLOOKUP('BASE DE DATOS 2026'!$I344,CATEGORIAS!$M$3:$O$13,2,FALSE),"")</f>
        <v>85000</v>
      </c>
      <c r="P348" s="139"/>
      <c r="Q348" s="146" t="s">
        <v>149</v>
      </c>
    </row>
    <row r="349" spans="1:17" ht="18.75" x14ac:dyDescent="0.25">
      <c r="A349" s="211">
        <f>SUBTOTAL(103,$B$3:B349)</f>
        <v>347</v>
      </c>
      <c r="B349" s="147">
        <v>651</v>
      </c>
      <c r="C349" s="139" t="s">
        <v>256</v>
      </c>
      <c r="D349" s="139" t="s">
        <v>1426</v>
      </c>
      <c r="E349" s="140">
        <v>1114548633</v>
      </c>
      <c r="F349" s="141" t="s">
        <v>1480</v>
      </c>
      <c r="G349" s="141">
        <v>41528</v>
      </c>
      <c r="H349" s="142">
        <f ca="1">IF('BASE DE DATOS 2026'!$G349="","",YEAR(NOW())-YEAR(G349))</f>
        <v>13</v>
      </c>
      <c r="I349" s="139" t="s">
        <v>15</v>
      </c>
      <c r="J349" s="143" t="str">
        <f t="shared" si="16"/>
        <v>EX</v>
      </c>
      <c r="K349" s="143" t="str">
        <f>YEAR('BASE DE DATOS 2026'!$G349)&amp;J349</f>
        <v>2013EX</v>
      </c>
      <c r="L349" s="144" t="str">
        <f t="shared" si="15"/>
        <v>EXPERTOS 13 Y 14 AÑOS</v>
      </c>
      <c r="M349" s="139" t="s">
        <v>82</v>
      </c>
      <c r="N349" s="147">
        <v>651</v>
      </c>
      <c r="O349" s="145">
        <f>IFERROR(VLOOKUP('BASE DE DATOS 2026'!$I345,CATEGORIAS!$M$3:$O$13,2,FALSE),"")</f>
        <v>85000</v>
      </c>
      <c r="P349" s="139"/>
      <c r="Q349" s="146" t="s">
        <v>149</v>
      </c>
    </row>
    <row r="350" spans="1:17" ht="18.75" x14ac:dyDescent="0.25">
      <c r="A350" s="211">
        <f>SUBTOTAL(103,$B$3:B350)</f>
        <v>348</v>
      </c>
      <c r="B350" s="138">
        <v>653</v>
      </c>
      <c r="C350" s="139" t="s">
        <v>766</v>
      </c>
      <c r="D350" s="139" t="s">
        <v>1007</v>
      </c>
      <c r="E350" s="140">
        <v>1107867374</v>
      </c>
      <c r="F350" s="141" t="s">
        <v>1480</v>
      </c>
      <c r="G350" s="141">
        <v>41062</v>
      </c>
      <c r="H350" s="142">
        <f ca="1">IF('BASE DE DATOS 2026'!$G350="","",YEAR(NOW())-YEAR(G350))</f>
        <v>14</v>
      </c>
      <c r="I350" s="139" t="s">
        <v>13</v>
      </c>
      <c r="J350" s="143" t="str">
        <f t="shared" si="16"/>
        <v>N</v>
      </c>
      <c r="K350" s="143" t="str">
        <f>YEAR('BASE DE DATOS 2026'!$G350)&amp;J350</f>
        <v>2012N</v>
      </c>
      <c r="L350" s="144" t="str">
        <f t="shared" si="15"/>
        <v>NOVATOS 13 Y 14 AÑOS</v>
      </c>
      <c r="M350" s="139" t="s">
        <v>46</v>
      </c>
      <c r="N350" s="138">
        <v>653</v>
      </c>
      <c r="O350" s="145">
        <f>IFERROR(VLOOKUP('BASE DE DATOS 2026'!$I346,CATEGORIAS!$M$3:$O$13,2,FALSE),"")</f>
        <v>85000</v>
      </c>
      <c r="P350" s="139"/>
      <c r="Q350" s="146" t="s">
        <v>149</v>
      </c>
    </row>
    <row r="351" spans="1:17" ht="18.75" x14ac:dyDescent="0.25">
      <c r="A351" s="211">
        <f>SUBTOTAL(103,$B$3:B351)</f>
        <v>349</v>
      </c>
      <c r="B351" s="138">
        <v>654</v>
      </c>
      <c r="C351" s="139" t="s">
        <v>1008</v>
      </c>
      <c r="D351" s="139" t="s">
        <v>1009</v>
      </c>
      <c r="E351" s="140">
        <v>1104839573</v>
      </c>
      <c r="F351" s="141" t="s">
        <v>1480</v>
      </c>
      <c r="G351" s="141">
        <v>42641</v>
      </c>
      <c r="H351" s="142">
        <f ca="1">IF('BASE DE DATOS 2026'!$G351="","",YEAR(NOW())-YEAR(G351))</f>
        <v>10</v>
      </c>
      <c r="I351" s="139" t="s">
        <v>15</v>
      </c>
      <c r="J351" s="143" t="str">
        <f t="shared" si="16"/>
        <v>EX</v>
      </c>
      <c r="K351" s="143" t="str">
        <f>YEAR('BASE DE DATOS 2026'!$G351)&amp;J351</f>
        <v>2016EX</v>
      </c>
      <c r="L351" s="144" t="str">
        <f t="shared" si="15"/>
        <v>EXPERTOS 9 Y 10 AÑOS</v>
      </c>
      <c r="M351" s="139" t="s">
        <v>167</v>
      </c>
      <c r="N351" s="138">
        <v>654</v>
      </c>
      <c r="O351" s="145">
        <f>IFERROR(VLOOKUP('BASE DE DATOS 2026'!$I347,CATEGORIAS!$M$3:$O$13,2,FALSE),"")</f>
        <v>85000</v>
      </c>
      <c r="P351" s="139"/>
      <c r="Q351" s="146" t="s">
        <v>149</v>
      </c>
    </row>
    <row r="352" spans="1:17" ht="18.75" x14ac:dyDescent="0.25">
      <c r="A352" s="211">
        <f>SUBTOTAL(103,$B$3:B352)</f>
        <v>350</v>
      </c>
      <c r="B352" s="138">
        <v>655</v>
      </c>
      <c r="C352" s="139" t="s">
        <v>470</v>
      </c>
      <c r="D352" s="139" t="s">
        <v>1010</v>
      </c>
      <c r="E352" s="140">
        <v>1232792372</v>
      </c>
      <c r="F352" s="141" t="s">
        <v>1480</v>
      </c>
      <c r="G352" s="141">
        <v>42122</v>
      </c>
      <c r="H352" s="142">
        <f ca="1">IF('BASE DE DATOS 2026'!$G352="","",YEAR(NOW())-YEAR(G352))</f>
        <v>11</v>
      </c>
      <c r="I352" s="139" t="s">
        <v>15</v>
      </c>
      <c r="J352" s="143" t="str">
        <f t="shared" si="16"/>
        <v>EX</v>
      </c>
      <c r="K352" s="143" t="str">
        <f>YEAR('BASE DE DATOS 2026'!$G352)&amp;J352</f>
        <v>2015EX</v>
      </c>
      <c r="L352" s="144" t="str">
        <f t="shared" si="15"/>
        <v>EXPERTOS 11 Y 12 AÑOS</v>
      </c>
      <c r="M352" s="139" t="s">
        <v>46</v>
      </c>
      <c r="N352" s="138">
        <v>655</v>
      </c>
      <c r="O352" s="145">
        <f>IFERROR(VLOOKUP('BASE DE DATOS 2026'!$I348,CATEGORIAS!$M$3:$O$13,2,FALSE),"")</f>
        <v>85000</v>
      </c>
      <c r="P352" s="139"/>
      <c r="Q352" s="146" t="s">
        <v>149</v>
      </c>
    </row>
    <row r="353" spans="1:17" ht="18.75" x14ac:dyDescent="0.25">
      <c r="A353" s="211">
        <f>SUBTOTAL(103,$B$3:B353)</f>
        <v>351</v>
      </c>
      <c r="B353" s="138">
        <v>656</v>
      </c>
      <c r="C353" s="139" t="s">
        <v>339</v>
      </c>
      <c r="D353" s="139" t="s">
        <v>1277</v>
      </c>
      <c r="E353" s="140">
        <v>1104821353</v>
      </c>
      <c r="F353" s="141" t="s">
        <v>1480</v>
      </c>
      <c r="G353" s="141">
        <v>39908</v>
      </c>
      <c r="H353" s="142">
        <f ca="1">IF('BASE DE DATOS 2026'!$G353="","",YEAR(NOW())-YEAR(G353))</f>
        <v>17</v>
      </c>
      <c r="I353" s="139" t="s">
        <v>15</v>
      </c>
      <c r="J353" s="143" t="str">
        <f t="shared" si="16"/>
        <v>EX</v>
      </c>
      <c r="K353" s="143" t="str">
        <f>YEAR('BASE DE DATOS 2026'!$G353)&amp;J353</f>
        <v>2009EX</v>
      </c>
      <c r="L353" s="144" t="str">
        <f t="shared" si="15"/>
        <v>EXPERTOS 17 AÑOS Y MAS</v>
      </c>
      <c r="M353" s="139" t="s">
        <v>46</v>
      </c>
      <c r="N353" s="138">
        <v>656</v>
      </c>
      <c r="O353" s="145">
        <f>IFERROR(VLOOKUP('BASE DE DATOS 2026'!$I349,CATEGORIAS!$M$3:$O$13,2,FALSE),"")</f>
        <v>85000</v>
      </c>
      <c r="P353" s="139"/>
      <c r="Q353" s="146" t="s">
        <v>149</v>
      </c>
    </row>
    <row r="354" spans="1:17" ht="18.75" x14ac:dyDescent="0.25">
      <c r="A354" s="211">
        <f>SUBTOTAL(103,$B$3:B354)</f>
        <v>352</v>
      </c>
      <c r="B354" s="138">
        <v>657</v>
      </c>
      <c r="C354" s="139" t="s">
        <v>436</v>
      </c>
      <c r="D354" s="139" t="s">
        <v>1012</v>
      </c>
      <c r="E354" s="140">
        <v>1112059954</v>
      </c>
      <c r="F354" s="141" t="s">
        <v>1480</v>
      </c>
      <c r="G354" s="141">
        <v>41870</v>
      </c>
      <c r="H354" s="142">
        <f ca="1">IF('BASE DE DATOS 2026'!$G354="","",YEAR(NOW())-YEAR(G354))</f>
        <v>12</v>
      </c>
      <c r="I354" s="139" t="s">
        <v>15</v>
      </c>
      <c r="J354" s="143" t="str">
        <f t="shared" si="16"/>
        <v>EX</v>
      </c>
      <c r="K354" s="143" t="str">
        <f>YEAR('BASE DE DATOS 2026'!$G354)&amp;J354</f>
        <v>2014EX</v>
      </c>
      <c r="L354" s="144" t="str">
        <f t="shared" ref="L354:L417" si="17">IFERROR(VLOOKUP(K354,CATEGORIAS,2,0),"")</f>
        <v>EXPERTOS 11 Y 12 AÑOS</v>
      </c>
      <c r="M354" s="139" t="s">
        <v>46</v>
      </c>
      <c r="N354" s="138">
        <v>657</v>
      </c>
      <c r="O354" s="145">
        <f>IFERROR(VLOOKUP('BASE DE DATOS 2026'!$I350,CATEGORIAS!$M$3:$O$13,2,FALSE),"")</f>
        <v>85000</v>
      </c>
      <c r="P354" s="139"/>
      <c r="Q354" s="146" t="s">
        <v>149</v>
      </c>
    </row>
    <row r="355" spans="1:17" ht="18.75" x14ac:dyDescent="0.25">
      <c r="A355" s="211">
        <f>SUBTOTAL(103,$B$3:B355)</f>
        <v>353</v>
      </c>
      <c r="B355" s="138">
        <v>658</v>
      </c>
      <c r="C355" s="139" t="s">
        <v>472</v>
      </c>
      <c r="D355" s="139" t="s">
        <v>1013</v>
      </c>
      <c r="E355" s="140">
        <v>1061538752</v>
      </c>
      <c r="F355" s="141" t="s">
        <v>1480</v>
      </c>
      <c r="G355" s="141">
        <v>41024</v>
      </c>
      <c r="H355" s="142">
        <f ca="1">IF('BASE DE DATOS 2026'!$G355="","",YEAR(NOW())-YEAR(G355))</f>
        <v>14</v>
      </c>
      <c r="I355" s="139" t="s">
        <v>15</v>
      </c>
      <c r="J355" s="143" t="str">
        <f t="shared" si="16"/>
        <v>EX</v>
      </c>
      <c r="K355" s="143" t="str">
        <f>YEAR('BASE DE DATOS 2026'!$G355)&amp;J355</f>
        <v>2012EX</v>
      </c>
      <c r="L355" s="144" t="str">
        <f t="shared" si="17"/>
        <v>EXPERTOS 13 Y 14 AÑOS</v>
      </c>
      <c r="M355" s="139" t="s">
        <v>80</v>
      </c>
      <c r="N355" s="138">
        <v>658</v>
      </c>
      <c r="O355" s="145">
        <f>IFERROR(VLOOKUP('BASE DE DATOS 2026'!$I351,CATEGORIAS!$M$3:$O$13,2,FALSE),"")</f>
        <v>85000</v>
      </c>
      <c r="P355" s="139"/>
      <c r="Q355" s="146" t="s">
        <v>149</v>
      </c>
    </row>
    <row r="356" spans="1:17" ht="18.75" x14ac:dyDescent="0.25">
      <c r="A356" s="211">
        <f>SUBTOTAL(103,$B$3:B356)</f>
        <v>354</v>
      </c>
      <c r="B356" s="138">
        <v>660</v>
      </c>
      <c r="C356" s="139" t="s">
        <v>795</v>
      </c>
      <c r="D356" s="139" t="s">
        <v>1015</v>
      </c>
      <c r="E356" s="140">
        <v>1110300357</v>
      </c>
      <c r="F356" s="141" t="s">
        <v>1480</v>
      </c>
      <c r="G356" s="141">
        <v>41066</v>
      </c>
      <c r="H356" s="142">
        <f ca="1">IF('BASE DE DATOS 2026'!$G356="","",YEAR(NOW())-YEAR(G356))</f>
        <v>14</v>
      </c>
      <c r="I356" s="139" t="s">
        <v>15</v>
      </c>
      <c r="J356" s="143" t="str">
        <f t="shared" si="16"/>
        <v>EX</v>
      </c>
      <c r="K356" s="143" t="str">
        <f>YEAR('BASE DE DATOS 2026'!$G356)&amp;J356</f>
        <v>2012EX</v>
      </c>
      <c r="L356" s="144" t="str">
        <f t="shared" si="17"/>
        <v>EXPERTOS 13 Y 14 AÑOS</v>
      </c>
      <c r="M356" s="139" t="s">
        <v>167</v>
      </c>
      <c r="N356" s="138">
        <v>660</v>
      </c>
      <c r="O356" s="145">
        <f>IFERROR(VLOOKUP('BASE DE DATOS 2026'!$I352,CATEGORIAS!$M$3:$O$13,2,FALSE),"")</f>
        <v>85000</v>
      </c>
      <c r="P356" s="139"/>
      <c r="Q356" s="146" t="s">
        <v>149</v>
      </c>
    </row>
    <row r="357" spans="1:17" ht="18.75" x14ac:dyDescent="0.25">
      <c r="A357" s="211">
        <f>SUBTOTAL(103,$B$3:B357)</f>
        <v>355</v>
      </c>
      <c r="B357" s="147">
        <v>662</v>
      </c>
      <c r="C357" s="139" t="s">
        <v>859</v>
      </c>
      <c r="D357" s="139" t="s">
        <v>1260</v>
      </c>
      <c r="E357" s="140">
        <v>1110282661</v>
      </c>
      <c r="F357" s="141" t="s">
        <v>1480</v>
      </c>
      <c r="G357" s="141">
        <v>37986</v>
      </c>
      <c r="H357" s="142">
        <f ca="1">IF('BASE DE DATOS 2026'!$G357="","",YEAR(NOW())-YEAR(G357))</f>
        <v>23</v>
      </c>
      <c r="I357" s="139" t="s">
        <v>15</v>
      </c>
      <c r="J357" s="143" t="str">
        <f t="shared" si="16"/>
        <v>EX</v>
      </c>
      <c r="K357" s="143" t="str">
        <f>YEAR('BASE DE DATOS 2026'!$G357)&amp;J357</f>
        <v>2003EX</v>
      </c>
      <c r="L357" s="144" t="str">
        <f t="shared" si="17"/>
        <v>EXPERTOS 17 AÑOS Y MAS</v>
      </c>
      <c r="M357" s="139" t="s">
        <v>89</v>
      </c>
      <c r="N357" s="147">
        <v>662</v>
      </c>
      <c r="O357" s="145">
        <f>IFERROR(VLOOKUP('BASE DE DATOS 2026'!$I353,CATEGORIAS!$M$3:$O$13,2,FALSE),"")</f>
        <v>85000</v>
      </c>
      <c r="P357" s="139"/>
      <c r="Q357" s="146" t="s">
        <v>149</v>
      </c>
    </row>
    <row r="358" spans="1:17" ht="18.75" x14ac:dyDescent="0.25">
      <c r="A358" s="211">
        <f>SUBTOTAL(103,$B$3:B358)</f>
        <v>356</v>
      </c>
      <c r="B358" s="138">
        <v>663</v>
      </c>
      <c r="C358" s="139" t="s">
        <v>837</v>
      </c>
      <c r="D358" s="139" t="s">
        <v>683</v>
      </c>
      <c r="E358" s="140">
        <v>1114010704</v>
      </c>
      <c r="F358" s="141" t="s">
        <v>1480</v>
      </c>
      <c r="G358" s="141">
        <v>42932</v>
      </c>
      <c r="H358" s="142">
        <f ca="1">IF('BASE DE DATOS 2026'!$G358="","",YEAR(NOW())-YEAR(G358))</f>
        <v>9</v>
      </c>
      <c r="I358" s="139" t="s">
        <v>13</v>
      </c>
      <c r="J358" s="143" t="str">
        <f t="shared" si="16"/>
        <v>N</v>
      </c>
      <c r="K358" s="143" t="str">
        <f>YEAR('BASE DE DATOS 2026'!$G358)&amp;J358</f>
        <v>2017N</v>
      </c>
      <c r="L358" s="144" t="str">
        <f t="shared" si="17"/>
        <v>NOVATOS 9 Y 10 AÑOS</v>
      </c>
      <c r="M358" s="139" t="s">
        <v>82</v>
      </c>
      <c r="N358" s="138">
        <v>663</v>
      </c>
      <c r="O358" s="145">
        <f>IFERROR(VLOOKUP('BASE DE DATOS 2026'!$I354,CATEGORIAS!$M$3:$O$13,2,FALSE),"")</f>
        <v>85000</v>
      </c>
      <c r="P358" s="139"/>
      <c r="Q358" s="146" t="s">
        <v>149</v>
      </c>
    </row>
    <row r="359" spans="1:17" ht="18.75" x14ac:dyDescent="0.25">
      <c r="A359" s="211">
        <f>SUBTOTAL(103,$B$3:B359)</f>
        <v>357</v>
      </c>
      <c r="B359" s="147">
        <v>664</v>
      </c>
      <c r="C359" s="139" t="s">
        <v>1019</v>
      </c>
      <c r="D359" s="139" t="s">
        <v>1020</v>
      </c>
      <c r="E359" s="140">
        <v>1109931330</v>
      </c>
      <c r="F359" s="141" t="s">
        <v>1480</v>
      </c>
      <c r="G359" s="141">
        <v>41985</v>
      </c>
      <c r="H359" s="142">
        <f ca="1">IF('BASE DE DATOS 2026'!$G359="","",YEAR(NOW())-YEAR(G359))</f>
        <v>12</v>
      </c>
      <c r="I359" s="139" t="s">
        <v>15</v>
      </c>
      <c r="J359" s="143" t="str">
        <f t="shared" si="16"/>
        <v>EX</v>
      </c>
      <c r="K359" s="143" t="str">
        <f>YEAR('BASE DE DATOS 2026'!$G359)&amp;J359</f>
        <v>2014EX</v>
      </c>
      <c r="L359" s="144" t="str">
        <f t="shared" si="17"/>
        <v>EXPERTOS 11 Y 12 AÑOS</v>
      </c>
      <c r="M359" s="139" t="s">
        <v>82</v>
      </c>
      <c r="N359" s="147">
        <v>664</v>
      </c>
      <c r="O359" s="145">
        <f>IFERROR(VLOOKUP('BASE DE DATOS 2026'!$I355,CATEGORIAS!$M$3:$O$13,2,FALSE),"")</f>
        <v>85000</v>
      </c>
      <c r="P359" s="139"/>
      <c r="Q359" s="156" t="s">
        <v>1535</v>
      </c>
    </row>
    <row r="360" spans="1:17" ht="18.75" x14ac:dyDescent="0.25">
      <c r="A360" s="211">
        <f>SUBTOTAL(103,$B$3:B360)</f>
        <v>358</v>
      </c>
      <c r="B360" s="138">
        <v>665</v>
      </c>
      <c r="C360" s="139" t="s">
        <v>271</v>
      </c>
      <c r="D360" s="139" t="s">
        <v>1202</v>
      </c>
      <c r="E360" s="140">
        <v>1021636543</v>
      </c>
      <c r="F360" s="141" t="s">
        <v>1480</v>
      </c>
      <c r="G360" s="141">
        <v>42429</v>
      </c>
      <c r="H360" s="142">
        <f ca="1">IF('BASE DE DATOS 2026'!$G360="","",YEAR(NOW())-YEAR(G360))</f>
        <v>10</v>
      </c>
      <c r="I360" s="139" t="s">
        <v>15</v>
      </c>
      <c r="J360" s="143" t="str">
        <f t="shared" si="16"/>
        <v>EX</v>
      </c>
      <c r="K360" s="143" t="str">
        <f>YEAR('BASE DE DATOS 2026'!$G360)&amp;J360</f>
        <v>2016EX</v>
      </c>
      <c r="L360" s="144" t="str">
        <f t="shared" si="17"/>
        <v>EXPERTOS 9 Y 10 AÑOS</v>
      </c>
      <c r="M360" s="139" t="s">
        <v>45</v>
      </c>
      <c r="N360" s="138">
        <v>665</v>
      </c>
      <c r="O360" s="145">
        <f>IFERROR(VLOOKUP('BASE DE DATOS 2026'!$I356,CATEGORIAS!$M$3:$O$13,2,FALSE),"")</f>
        <v>85000</v>
      </c>
      <c r="P360" s="139"/>
      <c r="Q360" s="156" t="s">
        <v>149</v>
      </c>
    </row>
    <row r="361" spans="1:17" ht="18.75" x14ac:dyDescent="0.25">
      <c r="A361" s="211">
        <f>SUBTOTAL(103,$B$3:B361)</f>
        <v>359</v>
      </c>
      <c r="B361" s="147">
        <v>666</v>
      </c>
      <c r="C361" s="139" t="s">
        <v>1022</v>
      </c>
      <c r="D361" s="139" t="s">
        <v>1023</v>
      </c>
      <c r="E361" s="140">
        <v>1116337704</v>
      </c>
      <c r="F361" s="141" t="s">
        <v>1480</v>
      </c>
      <c r="G361" s="141">
        <v>41535</v>
      </c>
      <c r="H361" s="142">
        <f ca="1">IF('BASE DE DATOS 2026'!$G361="","",YEAR(NOW())-YEAR(G361))</f>
        <v>13</v>
      </c>
      <c r="I361" s="139" t="s">
        <v>15</v>
      </c>
      <c r="J361" s="143" t="str">
        <f t="shared" si="16"/>
        <v>EX</v>
      </c>
      <c r="K361" s="143" t="str">
        <f>YEAR('BASE DE DATOS 2026'!$G361)&amp;J361</f>
        <v>2013EX</v>
      </c>
      <c r="L361" s="144" t="str">
        <f t="shared" si="17"/>
        <v>EXPERTOS 13 Y 14 AÑOS</v>
      </c>
      <c r="M361" s="139" t="s">
        <v>49</v>
      </c>
      <c r="N361" s="147">
        <v>666</v>
      </c>
      <c r="O361" s="145">
        <f>IFERROR(VLOOKUP('BASE DE DATOS 2026'!$I357,CATEGORIAS!$M$3:$O$13,2,FALSE),"")</f>
        <v>85000</v>
      </c>
      <c r="P361" s="139"/>
      <c r="Q361" s="156" t="s">
        <v>1577</v>
      </c>
    </row>
    <row r="362" spans="1:17" ht="18.75" x14ac:dyDescent="0.25">
      <c r="A362" s="211">
        <f>SUBTOTAL(103,$B$3:B362)</f>
        <v>360</v>
      </c>
      <c r="B362" s="138">
        <v>667</v>
      </c>
      <c r="C362" s="139" t="s">
        <v>1024</v>
      </c>
      <c r="D362" s="139" t="s">
        <v>1025</v>
      </c>
      <c r="E362" s="140">
        <v>1116376623</v>
      </c>
      <c r="F362" s="141" t="s">
        <v>1480</v>
      </c>
      <c r="G362" s="141">
        <v>40997</v>
      </c>
      <c r="H362" s="142">
        <f ca="1">IF('BASE DE DATOS 2026'!$G362="","",YEAR(NOW())-YEAR(G362))</f>
        <v>14</v>
      </c>
      <c r="I362" s="139" t="s">
        <v>15</v>
      </c>
      <c r="J362" s="143" t="str">
        <f t="shared" si="16"/>
        <v>EX</v>
      </c>
      <c r="K362" s="143" t="str">
        <f>YEAR('BASE DE DATOS 2026'!$G362)&amp;J362</f>
        <v>2012EX</v>
      </c>
      <c r="L362" s="144" t="str">
        <f t="shared" si="17"/>
        <v>EXPERTOS 13 Y 14 AÑOS</v>
      </c>
      <c r="M362" s="139" t="s">
        <v>1465</v>
      </c>
      <c r="N362" s="138">
        <v>667</v>
      </c>
      <c r="O362" s="145">
        <f>IFERROR(VLOOKUP('BASE DE DATOS 2026'!$I358,CATEGORIAS!$M$3:$O$13,2,FALSE),"")</f>
        <v>85000</v>
      </c>
      <c r="P362" s="139"/>
      <c r="Q362" s="156" t="s">
        <v>1577</v>
      </c>
    </row>
    <row r="363" spans="1:17" ht="18.75" x14ac:dyDescent="0.25">
      <c r="A363" s="211">
        <f>SUBTOTAL(103,$B$3:B363)</f>
        <v>361</v>
      </c>
      <c r="B363" s="147">
        <v>668</v>
      </c>
      <c r="C363" s="139" t="s">
        <v>1026</v>
      </c>
      <c r="D363" s="139" t="s">
        <v>1027</v>
      </c>
      <c r="E363" s="140">
        <v>1104832489</v>
      </c>
      <c r="F363" s="141" t="s">
        <v>1480</v>
      </c>
      <c r="G363" s="141">
        <v>41385</v>
      </c>
      <c r="H363" s="142">
        <f ca="1">IF('BASE DE DATOS 2026'!$G363="","",YEAR(NOW())-YEAR(G363))</f>
        <v>13</v>
      </c>
      <c r="I363" s="139" t="s">
        <v>15</v>
      </c>
      <c r="J363" s="143" t="str">
        <f t="shared" si="16"/>
        <v>EX</v>
      </c>
      <c r="K363" s="143" t="str">
        <f>YEAR('BASE DE DATOS 2026'!$G363)&amp;J363</f>
        <v>2013EX</v>
      </c>
      <c r="L363" s="144" t="str">
        <f t="shared" si="17"/>
        <v>EXPERTOS 13 Y 14 AÑOS</v>
      </c>
      <c r="M363" s="139" t="s">
        <v>51</v>
      </c>
      <c r="N363" s="147">
        <v>668</v>
      </c>
      <c r="O363" s="145">
        <f>IFERROR(VLOOKUP('BASE DE DATOS 2026'!$I359,CATEGORIAS!$M$3:$O$13,2,FALSE),"")</f>
        <v>85000</v>
      </c>
      <c r="P363" s="139"/>
      <c r="Q363" s="156" t="s">
        <v>149</v>
      </c>
    </row>
    <row r="364" spans="1:17" ht="18.75" x14ac:dyDescent="0.25">
      <c r="A364" s="211">
        <f>SUBTOTAL(103,$B$3:B364)</f>
        <v>362</v>
      </c>
      <c r="B364" s="138">
        <v>669</v>
      </c>
      <c r="C364" s="139" t="s">
        <v>1028</v>
      </c>
      <c r="D364" s="139" t="s">
        <v>1029</v>
      </c>
      <c r="E364" s="140">
        <v>1112061380</v>
      </c>
      <c r="F364" s="141" t="s">
        <v>1480</v>
      </c>
      <c r="G364" s="141">
        <v>42245</v>
      </c>
      <c r="H364" s="142">
        <f ca="1">IF('BASE DE DATOS 2026'!$G364="","",YEAR(NOW())-YEAR(G364))</f>
        <v>11</v>
      </c>
      <c r="I364" s="139" t="s">
        <v>15</v>
      </c>
      <c r="J364" s="143" t="str">
        <f t="shared" si="16"/>
        <v>EX</v>
      </c>
      <c r="K364" s="143" t="str">
        <f>YEAR('BASE DE DATOS 2026'!$G364)&amp;J364</f>
        <v>2015EX</v>
      </c>
      <c r="L364" s="144" t="str">
        <f t="shared" si="17"/>
        <v>EXPERTOS 11 Y 12 AÑOS</v>
      </c>
      <c r="M364" s="139" t="s">
        <v>51</v>
      </c>
      <c r="N364" s="138">
        <v>669</v>
      </c>
      <c r="O364" s="145">
        <f>IFERROR(VLOOKUP('BASE DE DATOS 2026'!$I360,CATEGORIAS!$M$3:$O$13,2,FALSE),"")</f>
        <v>85000</v>
      </c>
      <c r="P364" s="139"/>
      <c r="Q364" s="156" t="s">
        <v>149</v>
      </c>
    </row>
    <row r="365" spans="1:17" ht="18.75" x14ac:dyDescent="0.25">
      <c r="A365" s="211">
        <f>SUBTOTAL(103,$B$3:B365)</f>
        <v>363</v>
      </c>
      <c r="B365" s="138">
        <v>670</v>
      </c>
      <c r="C365" s="139" t="s">
        <v>1030</v>
      </c>
      <c r="D365" s="139" t="s">
        <v>1031</v>
      </c>
      <c r="E365" s="140">
        <v>1150690950</v>
      </c>
      <c r="F365" s="141" t="s">
        <v>1480</v>
      </c>
      <c r="G365" s="141">
        <v>41036</v>
      </c>
      <c r="H365" s="142">
        <f ca="1">IF('BASE DE DATOS 2026'!$G365="","",YEAR(NOW())-YEAR(G365))</f>
        <v>14</v>
      </c>
      <c r="I365" s="139" t="s">
        <v>15</v>
      </c>
      <c r="J365" s="143" t="str">
        <f t="shared" si="16"/>
        <v>EX</v>
      </c>
      <c r="K365" s="143" t="str">
        <f>YEAR('BASE DE DATOS 2026'!$G365)&amp;J365</f>
        <v>2012EX</v>
      </c>
      <c r="L365" s="144" t="str">
        <f t="shared" si="17"/>
        <v>EXPERTOS 13 Y 14 AÑOS</v>
      </c>
      <c r="M365" s="139" t="s">
        <v>51</v>
      </c>
      <c r="N365" s="138">
        <v>670</v>
      </c>
      <c r="O365" s="145">
        <f>IFERROR(VLOOKUP('BASE DE DATOS 2026'!$I361,CATEGORIAS!$M$3:$O$13,2,FALSE),"")</f>
        <v>85000</v>
      </c>
      <c r="P365" s="139"/>
      <c r="Q365" s="156" t="s">
        <v>1577</v>
      </c>
    </row>
    <row r="366" spans="1:17" ht="18.75" x14ac:dyDescent="0.25">
      <c r="A366" s="211">
        <f>SUBTOTAL(103,$B$3:B366)</f>
        <v>364</v>
      </c>
      <c r="B366" s="147">
        <v>672</v>
      </c>
      <c r="C366" s="139" t="s">
        <v>325</v>
      </c>
      <c r="D366" s="139" t="s">
        <v>1033</v>
      </c>
      <c r="E366" s="140">
        <v>1150693478</v>
      </c>
      <c r="F366" s="141" t="s">
        <v>1480</v>
      </c>
      <c r="G366" s="141">
        <v>42475</v>
      </c>
      <c r="H366" s="142">
        <f ca="1">IF('BASE DE DATOS 2026'!$G366="","",YEAR(NOW())-YEAR(G366))</f>
        <v>10</v>
      </c>
      <c r="I366" s="139" t="s">
        <v>15</v>
      </c>
      <c r="J366" s="143" t="str">
        <f t="shared" si="16"/>
        <v>EX</v>
      </c>
      <c r="K366" s="143" t="str">
        <f>YEAR('BASE DE DATOS 2026'!$G366)&amp;J366</f>
        <v>2016EX</v>
      </c>
      <c r="L366" s="144" t="str">
        <f t="shared" si="17"/>
        <v>EXPERTOS 9 Y 10 AÑOS</v>
      </c>
      <c r="M366" s="139" t="s">
        <v>51</v>
      </c>
      <c r="N366" s="147">
        <v>672</v>
      </c>
      <c r="O366" s="145">
        <f>IFERROR(VLOOKUP('BASE DE DATOS 2026'!$I362,CATEGORIAS!$M$3:$O$13,2,FALSE),"")</f>
        <v>85000</v>
      </c>
      <c r="P366" s="139"/>
      <c r="Q366" s="156" t="s">
        <v>1577</v>
      </c>
    </row>
    <row r="367" spans="1:17" ht="18.75" x14ac:dyDescent="0.25">
      <c r="A367" s="211">
        <f>SUBTOTAL(103,$B$3:B367)</f>
        <v>365</v>
      </c>
      <c r="B367" s="138">
        <v>674</v>
      </c>
      <c r="C367" s="139" t="s">
        <v>548</v>
      </c>
      <c r="D367" s="139" t="s">
        <v>1035</v>
      </c>
      <c r="E367" s="140">
        <v>1059244960</v>
      </c>
      <c r="F367" s="141" t="s">
        <v>1480</v>
      </c>
      <c r="G367" s="141">
        <v>40955</v>
      </c>
      <c r="H367" s="142">
        <f ca="1">IF('BASE DE DATOS 2026'!$G367="","",YEAR(NOW())-YEAR(G367))</f>
        <v>14</v>
      </c>
      <c r="I367" s="139" t="s">
        <v>15</v>
      </c>
      <c r="J367" s="143" t="str">
        <f t="shared" si="16"/>
        <v>EX</v>
      </c>
      <c r="K367" s="143" t="str">
        <f>YEAR('BASE DE DATOS 2026'!$G367)&amp;J367</f>
        <v>2012EX</v>
      </c>
      <c r="L367" s="144" t="str">
        <f t="shared" si="17"/>
        <v>EXPERTOS 13 Y 14 AÑOS</v>
      </c>
      <c r="M367" s="139" t="s">
        <v>1330</v>
      </c>
      <c r="N367" s="138">
        <v>674</v>
      </c>
      <c r="O367" s="145">
        <f>IFERROR(VLOOKUP('BASE DE DATOS 2026'!$I363,CATEGORIAS!$M$3:$O$13,2,FALSE),"")</f>
        <v>85000</v>
      </c>
      <c r="P367" s="139"/>
      <c r="Q367" s="156" t="s">
        <v>1547</v>
      </c>
    </row>
    <row r="368" spans="1:17" ht="18.75" x14ac:dyDescent="0.25">
      <c r="A368" s="211">
        <f>SUBTOTAL(103,$B$3:B368)</f>
        <v>366</v>
      </c>
      <c r="B368" s="147">
        <v>675</v>
      </c>
      <c r="C368" s="139" t="s">
        <v>828</v>
      </c>
      <c r="D368" s="139" t="s">
        <v>1036</v>
      </c>
      <c r="E368" s="140">
        <v>1029625102</v>
      </c>
      <c r="F368" s="141" t="s">
        <v>1480</v>
      </c>
      <c r="G368" s="141">
        <v>42940</v>
      </c>
      <c r="H368" s="142">
        <f ca="1">IF('BASE DE DATOS 2026'!$G368="","",YEAR(NOW())-YEAR(G368))</f>
        <v>9</v>
      </c>
      <c r="I368" s="139" t="s">
        <v>15</v>
      </c>
      <c r="J368" s="143" t="str">
        <f t="shared" si="16"/>
        <v>EX</v>
      </c>
      <c r="K368" s="143" t="str">
        <f>YEAR('BASE DE DATOS 2026'!$G368)&amp;J368</f>
        <v>2017EX</v>
      </c>
      <c r="L368" s="144" t="str">
        <f t="shared" si="17"/>
        <v>EXPERTOS 9 Y 10 AÑOS</v>
      </c>
      <c r="M368" s="139" t="s">
        <v>1330</v>
      </c>
      <c r="N368" s="147">
        <v>675</v>
      </c>
      <c r="O368" s="145">
        <f>IFERROR(VLOOKUP('BASE DE DATOS 2026'!$I364,CATEGORIAS!$M$3:$O$13,2,FALSE),"")</f>
        <v>85000</v>
      </c>
      <c r="P368" s="139"/>
      <c r="Q368" s="156" t="s">
        <v>1548</v>
      </c>
    </row>
    <row r="369" spans="1:17" ht="18.75" x14ac:dyDescent="0.25">
      <c r="A369" s="211">
        <f>SUBTOTAL(103,$B$3:B369)</f>
        <v>367</v>
      </c>
      <c r="B369" s="138">
        <v>677</v>
      </c>
      <c r="C369" s="139" t="s">
        <v>666</v>
      </c>
      <c r="D369" s="139" t="s">
        <v>704</v>
      </c>
      <c r="E369" s="140">
        <v>1112406248</v>
      </c>
      <c r="F369" s="141" t="s">
        <v>1481</v>
      </c>
      <c r="G369" s="141">
        <v>41471</v>
      </c>
      <c r="H369" s="142">
        <f ca="1">IF('BASE DE DATOS 2026'!$G369="","",YEAR(NOW())-YEAR(G369))</f>
        <v>13</v>
      </c>
      <c r="I369" s="139" t="s">
        <v>14</v>
      </c>
      <c r="J369" s="143" t="str">
        <f t="shared" si="16"/>
        <v>D</v>
      </c>
      <c r="K369" s="143" t="str">
        <f>YEAR('BASE DE DATOS 2026'!$G369)&amp;J369</f>
        <v>2013D</v>
      </c>
      <c r="L369" s="144" t="str">
        <f t="shared" si="17"/>
        <v>DAMAS 13 Y 14 AÑOS</v>
      </c>
      <c r="M369" s="139" t="s">
        <v>85</v>
      </c>
      <c r="N369" s="138">
        <v>677</v>
      </c>
      <c r="O369" s="145">
        <f>IFERROR(VLOOKUP('BASE DE DATOS 2026'!$I365,CATEGORIAS!$M$3:$O$13,2,FALSE),"")</f>
        <v>85000</v>
      </c>
      <c r="P369" s="139"/>
      <c r="Q369" s="146" t="s">
        <v>1505</v>
      </c>
    </row>
    <row r="370" spans="1:17" ht="18.75" x14ac:dyDescent="0.25">
      <c r="A370" s="211">
        <f>SUBTOTAL(103,$B$3:B370)</f>
        <v>368</v>
      </c>
      <c r="B370" s="147">
        <v>680</v>
      </c>
      <c r="C370" s="139" t="s">
        <v>325</v>
      </c>
      <c r="D370" s="139" t="s">
        <v>435</v>
      </c>
      <c r="E370" s="140">
        <v>1108564881</v>
      </c>
      <c r="F370" s="141" t="s">
        <v>1480</v>
      </c>
      <c r="G370" s="141">
        <v>38749</v>
      </c>
      <c r="H370" s="142">
        <f ca="1">IF('BASE DE DATOS 2026'!$G370="","",YEAR(NOW())-YEAR(G370))</f>
        <v>20</v>
      </c>
      <c r="I370" s="139" t="s">
        <v>15</v>
      </c>
      <c r="J370" s="143" t="str">
        <f t="shared" si="16"/>
        <v>EX</v>
      </c>
      <c r="K370" s="143" t="str">
        <f>YEAR('BASE DE DATOS 2026'!$G370)&amp;J370</f>
        <v>2006EX</v>
      </c>
      <c r="L370" s="144" t="str">
        <f t="shared" si="17"/>
        <v>EXPERTOS 17 AÑOS Y MAS</v>
      </c>
      <c r="M370" s="139" t="s">
        <v>55</v>
      </c>
      <c r="N370" s="147">
        <v>680</v>
      </c>
      <c r="O370" s="145">
        <f>IFERROR(VLOOKUP('BASE DE DATOS 2026'!$I366,CATEGORIAS!$M$3:$O$13,2,FALSE),"")</f>
        <v>85000</v>
      </c>
      <c r="P370" s="139"/>
      <c r="Q370" s="146" t="s">
        <v>149</v>
      </c>
    </row>
    <row r="371" spans="1:17" ht="18.75" x14ac:dyDescent="0.25">
      <c r="A371" s="211">
        <f>SUBTOTAL(103,$B$3:B371)</f>
        <v>369</v>
      </c>
      <c r="B371" s="147">
        <v>682</v>
      </c>
      <c r="C371" s="139" t="s">
        <v>312</v>
      </c>
      <c r="D371" s="139" t="s">
        <v>1043</v>
      </c>
      <c r="E371" s="140">
        <v>1109197150</v>
      </c>
      <c r="F371" s="141" t="s">
        <v>1480</v>
      </c>
      <c r="G371" s="141">
        <v>43103</v>
      </c>
      <c r="H371" s="142">
        <f ca="1">IF('BASE DE DATOS 2026'!$G371="","",YEAR(NOW())-YEAR(G371))</f>
        <v>8</v>
      </c>
      <c r="I371" s="139" t="s">
        <v>13</v>
      </c>
      <c r="J371" s="143" t="str">
        <f t="shared" si="16"/>
        <v>N</v>
      </c>
      <c r="K371" s="143" t="str">
        <f>YEAR('BASE DE DATOS 2026'!$G371)&amp;J371</f>
        <v>2018N</v>
      </c>
      <c r="L371" s="144" t="str">
        <f t="shared" si="17"/>
        <v>NOVATOS 7 Y 8 AÑOS</v>
      </c>
      <c r="M371" s="139" t="s">
        <v>41</v>
      </c>
      <c r="N371" s="147">
        <v>682</v>
      </c>
      <c r="O371" s="145">
        <f>IFERROR(VLOOKUP('BASE DE DATOS 2026'!$I367,CATEGORIAS!$M$3:$O$13,2,FALSE),"")</f>
        <v>85000</v>
      </c>
      <c r="P371" s="139"/>
      <c r="Q371" s="146" t="s">
        <v>149</v>
      </c>
    </row>
    <row r="372" spans="1:17" ht="18.75" x14ac:dyDescent="0.25">
      <c r="A372" s="211">
        <f>SUBTOTAL(103,$B$3:B372)</f>
        <v>370</v>
      </c>
      <c r="B372" s="138">
        <v>683</v>
      </c>
      <c r="C372" s="139" t="s">
        <v>828</v>
      </c>
      <c r="D372" s="139" t="s">
        <v>1116</v>
      </c>
      <c r="E372" s="140">
        <v>1232808342</v>
      </c>
      <c r="F372" s="141" t="s">
        <v>1480</v>
      </c>
      <c r="G372" s="141">
        <v>43575</v>
      </c>
      <c r="H372" s="142">
        <f ca="1">IF('BASE DE DATOS 2026'!$G372="","",YEAR(NOW())-YEAR(G372))</f>
        <v>7</v>
      </c>
      <c r="I372" s="139" t="s">
        <v>67</v>
      </c>
      <c r="J372" s="143" t="str">
        <f t="shared" si="16"/>
        <v>P</v>
      </c>
      <c r="K372" s="143" t="str">
        <f>YEAR('BASE DE DATOS 2026'!$G372)&amp;J372</f>
        <v>2019P</v>
      </c>
      <c r="L372" s="144" t="str">
        <f t="shared" si="17"/>
        <v>PRINCIPIANTES 7 Y 8 AÑOS</v>
      </c>
      <c r="M372" s="139" t="s">
        <v>55</v>
      </c>
      <c r="N372" s="138">
        <v>683</v>
      </c>
      <c r="O372" s="145">
        <f>IFERROR(VLOOKUP('BASE DE DATOS 2026'!$I368,CATEGORIAS!$M$3:$O$13,2,FALSE),"")</f>
        <v>85000</v>
      </c>
      <c r="P372" s="139"/>
      <c r="Q372" s="146" t="s">
        <v>149</v>
      </c>
    </row>
    <row r="373" spans="1:17" ht="18.75" x14ac:dyDescent="0.25">
      <c r="A373" s="211">
        <f>SUBTOTAL(103,$B$3:B373)</f>
        <v>371</v>
      </c>
      <c r="B373" s="147">
        <v>687</v>
      </c>
      <c r="C373" s="139" t="s">
        <v>1049</v>
      </c>
      <c r="D373" s="139" t="s">
        <v>1299</v>
      </c>
      <c r="E373" s="140">
        <v>1079100068</v>
      </c>
      <c r="F373" s="141" t="s">
        <v>1480</v>
      </c>
      <c r="G373" s="141">
        <v>40070</v>
      </c>
      <c r="H373" s="142">
        <f ca="1">IF('BASE DE DATOS 2026'!$G373="","",YEAR(NOW())-YEAR(G373))</f>
        <v>17</v>
      </c>
      <c r="I373" s="139" t="s">
        <v>15</v>
      </c>
      <c r="J373" s="143" t="str">
        <f t="shared" si="16"/>
        <v>EX</v>
      </c>
      <c r="K373" s="143" t="str">
        <f>YEAR('BASE DE DATOS 2026'!$G373)&amp;J373</f>
        <v>2009EX</v>
      </c>
      <c r="L373" s="144" t="str">
        <f t="shared" si="17"/>
        <v>EXPERTOS 17 AÑOS Y MAS</v>
      </c>
      <c r="M373" s="139" t="s">
        <v>53</v>
      </c>
      <c r="N373" s="147">
        <v>687</v>
      </c>
      <c r="O373" s="145">
        <f>IFERROR(VLOOKUP('BASE DE DATOS 2026'!$I369,CATEGORIAS!$M$3:$O$13,2,FALSE),"")</f>
        <v>85000</v>
      </c>
      <c r="P373" s="139"/>
      <c r="Q373" s="146" t="s">
        <v>149</v>
      </c>
    </row>
    <row r="374" spans="1:17" ht="18.75" x14ac:dyDescent="0.25">
      <c r="A374" s="211">
        <f>SUBTOTAL(103,$B$3:B374)</f>
        <v>372</v>
      </c>
      <c r="B374" s="138">
        <v>689</v>
      </c>
      <c r="C374" s="139" t="s">
        <v>1304</v>
      </c>
      <c r="D374" s="139" t="s">
        <v>1052</v>
      </c>
      <c r="E374" s="140">
        <v>1104832843</v>
      </c>
      <c r="F374" s="141" t="s">
        <v>1480</v>
      </c>
      <c r="G374" s="141">
        <v>41445</v>
      </c>
      <c r="H374" s="142">
        <f ca="1">IF('BASE DE DATOS 2026'!$G374="","",YEAR(NOW())-YEAR(G374))</f>
        <v>13</v>
      </c>
      <c r="I374" s="139" t="s">
        <v>15</v>
      </c>
      <c r="J374" s="143" t="str">
        <f t="shared" si="16"/>
        <v>EX</v>
      </c>
      <c r="K374" s="143" t="str">
        <f>YEAR('BASE DE DATOS 2026'!$G374)&amp;J374</f>
        <v>2013EX</v>
      </c>
      <c r="L374" s="144" t="str">
        <f t="shared" si="17"/>
        <v>EXPERTOS 13 Y 14 AÑOS</v>
      </c>
      <c r="M374" s="139" t="s">
        <v>53</v>
      </c>
      <c r="N374" s="138">
        <v>689</v>
      </c>
      <c r="O374" s="145">
        <f>IFERROR(VLOOKUP('BASE DE DATOS 2026'!$I370,CATEGORIAS!$M$3:$O$13,2,FALSE),"")</f>
        <v>85000</v>
      </c>
      <c r="P374" s="139"/>
      <c r="Q374" s="146" t="s">
        <v>149</v>
      </c>
    </row>
    <row r="375" spans="1:17" ht="18.75" x14ac:dyDescent="0.25">
      <c r="A375" s="211">
        <f>SUBTOTAL(103,$B$3:B375)</f>
        <v>373</v>
      </c>
      <c r="B375" s="138">
        <v>691</v>
      </c>
      <c r="C375" s="139" t="s">
        <v>259</v>
      </c>
      <c r="D375" s="139" t="s">
        <v>1433</v>
      </c>
      <c r="E375" s="140">
        <v>1108256435</v>
      </c>
      <c r="F375" s="141" t="s">
        <v>1480</v>
      </c>
      <c r="G375" s="141">
        <v>40462</v>
      </c>
      <c r="H375" s="142">
        <f ca="1">IF('BASE DE DATOS 2026'!$G375="","",YEAR(NOW())-YEAR(G375))</f>
        <v>16</v>
      </c>
      <c r="I375" s="174" t="s">
        <v>15</v>
      </c>
      <c r="J375" s="143" t="str">
        <f t="shared" si="16"/>
        <v>EX</v>
      </c>
      <c r="K375" s="143" t="str">
        <f>YEAR('BASE DE DATOS 2026'!$G375)&amp;J375</f>
        <v>2010EX</v>
      </c>
      <c r="L375" s="144" t="str">
        <f t="shared" si="17"/>
        <v>EXPERTOS 15 Y 16 AÑOS</v>
      </c>
      <c r="M375" s="139" t="s">
        <v>41</v>
      </c>
      <c r="N375" s="138">
        <v>691</v>
      </c>
      <c r="O375" s="145">
        <f>IFERROR(VLOOKUP('BASE DE DATOS 2026'!$I371,CATEGORIAS!$M$3:$O$13,2,FALSE),"")</f>
        <v>85000</v>
      </c>
      <c r="P375" s="139" t="s">
        <v>1460</v>
      </c>
      <c r="Q375" s="146" t="s">
        <v>149</v>
      </c>
    </row>
    <row r="376" spans="1:17" ht="18.75" x14ac:dyDescent="0.25">
      <c r="A376" s="211">
        <f>SUBTOTAL(103,$B$3:B376)</f>
        <v>374</v>
      </c>
      <c r="B376" s="147">
        <v>693</v>
      </c>
      <c r="C376" s="139" t="s">
        <v>248</v>
      </c>
      <c r="D376" s="139" t="s">
        <v>1059</v>
      </c>
      <c r="E376" s="140">
        <v>1058553996</v>
      </c>
      <c r="F376" s="141" t="s">
        <v>1480</v>
      </c>
      <c r="G376" s="141">
        <v>43536</v>
      </c>
      <c r="H376" s="142">
        <f ca="1">IF('BASE DE DATOS 2026'!$G376="","",YEAR(NOW())-YEAR(G376))</f>
        <v>7</v>
      </c>
      <c r="I376" s="139" t="s">
        <v>67</v>
      </c>
      <c r="J376" s="143" t="str">
        <f t="shared" si="16"/>
        <v>P</v>
      </c>
      <c r="K376" s="143" t="str">
        <f>YEAR('BASE DE DATOS 2026'!$G376)&amp;J376</f>
        <v>2019P</v>
      </c>
      <c r="L376" s="144" t="str">
        <f t="shared" si="17"/>
        <v>PRINCIPIANTES 7 Y 8 AÑOS</v>
      </c>
      <c r="M376" s="139" t="s">
        <v>1330</v>
      </c>
      <c r="N376" s="147">
        <v>693</v>
      </c>
      <c r="O376" s="145">
        <f>IFERROR(VLOOKUP('BASE DE DATOS 2026'!$I372,CATEGORIAS!$M$3:$O$13,2,FALSE),"")</f>
        <v>85000</v>
      </c>
      <c r="P376" s="139"/>
      <c r="Q376" s="146" t="s">
        <v>149</v>
      </c>
    </row>
    <row r="377" spans="1:17" ht="18.75" x14ac:dyDescent="0.25">
      <c r="A377" s="211">
        <f>SUBTOTAL(103,$B$3:B377)</f>
        <v>375</v>
      </c>
      <c r="B377" s="147">
        <v>695</v>
      </c>
      <c r="C377" s="139" t="s">
        <v>1453</v>
      </c>
      <c r="D377" s="139" t="s">
        <v>446</v>
      </c>
      <c r="E377" s="140">
        <v>1108567081</v>
      </c>
      <c r="F377" s="141" t="s">
        <v>1480</v>
      </c>
      <c r="G377" s="141">
        <v>39448</v>
      </c>
      <c r="H377" s="142">
        <f ca="1">IF('BASE DE DATOS 2026'!$G377="","",YEAR(NOW())-YEAR(G377))</f>
        <v>18</v>
      </c>
      <c r="I377" s="139" t="s">
        <v>15</v>
      </c>
      <c r="J377" s="143" t="str">
        <f t="shared" si="16"/>
        <v>EX</v>
      </c>
      <c r="K377" s="143" t="str">
        <f>YEAR('BASE DE DATOS 2026'!$G377)&amp;J377</f>
        <v>2008EX</v>
      </c>
      <c r="L377" s="144" t="str">
        <f t="shared" si="17"/>
        <v>EXPERTOS 17 AÑOS Y MAS</v>
      </c>
      <c r="M377" s="139" t="s">
        <v>55</v>
      </c>
      <c r="N377" s="147">
        <v>695</v>
      </c>
      <c r="O377" s="145">
        <f>IFERROR(VLOOKUP('BASE DE DATOS 2026'!$I373,CATEGORIAS!$M$3:$O$13,2,FALSE),"")</f>
        <v>85000</v>
      </c>
      <c r="P377" s="139"/>
      <c r="Q377" s="146" t="s">
        <v>149</v>
      </c>
    </row>
    <row r="378" spans="1:17" ht="18.75" x14ac:dyDescent="0.25">
      <c r="A378" s="211">
        <f>SUBTOTAL(103,$B$3:B378)</f>
        <v>376</v>
      </c>
      <c r="B378" s="138">
        <v>696</v>
      </c>
      <c r="C378" s="139" t="s">
        <v>795</v>
      </c>
      <c r="D378" s="139" t="s">
        <v>411</v>
      </c>
      <c r="E378" s="140">
        <v>1166467047</v>
      </c>
      <c r="F378" s="141" t="s">
        <v>1480</v>
      </c>
      <c r="G378" s="141">
        <v>42736</v>
      </c>
      <c r="H378" s="142">
        <f ca="1">IF('BASE DE DATOS 2026'!$G378="","",YEAR(NOW())-YEAR(G378))</f>
        <v>9</v>
      </c>
      <c r="I378" s="139" t="s">
        <v>13</v>
      </c>
      <c r="J378" s="143" t="str">
        <f t="shared" si="16"/>
        <v>N</v>
      </c>
      <c r="K378" s="143" t="str">
        <f>YEAR('BASE DE DATOS 2026'!$G378)&amp;J378</f>
        <v>2017N</v>
      </c>
      <c r="L378" s="144" t="str">
        <f t="shared" si="17"/>
        <v>NOVATOS 9 Y 10 AÑOS</v>
      </c>
      <c r="M378" s="139" t="s">
        <v>52</v>
      </c>
      <c r="N378" s="138">
        <v>696</v>
      </c>
      <c r="O378" s="145">
        <f>IFERROR(VLOOKUP('BASE DE DATOS 2026'!$I374,CATEGORIAS!$M$3:$O$13,2,FALSE),"")</f>
        <v>85000</v>
      </c>
      <c r="P378" s="139"/>
      <c r="Q378" s="146" t="s">
        <v>149</v>
      </c>
    </row>
    <row r="379" spans="1:17" ht="18.75" x14ac:dyDescent="0.25">
      <c r="A379" s="211">
        <f>SUBTOTAL(103,$B$3:B379)</f>
        <v>377</v>
      </c>
      <c r="B379" s="138">
        <v>698</v>
      </c>
      <c r="C379" s="139" t="s">
        <v>378</v>
      </c>
      <c r="D379" s="139" t="s">
        <v>461</v>
      </c>
      <c r="E379" s="140">
        <v>1109561974</v>
      </c>
      <c r="F379" s="141" t="s">
        <v>1480</v>
      </c>
      <c r="G379" s="141">
        <v>42733</v>
      </c>
      <c r="H379" s="142">
        <f ca="1">IF('BASE DE DATOS 2026'!$G379="","",YEAR(NOW())-YEAR(G379))</f>
        <v>10</v>
      </c>
      <c r="I379" s="139" t="s">
        <v>67</v>
      </c>
      <c r="J379" s="143" t="str">
        <f t="shared" si="16"/>
        <v>P</v>
      </c>
      <c r="K379" s="143" t="str">
        <f>YEAR('BASE DE DATOS 2026'!$G379)&amp;J379</f>
        <v>2016P</v>
      </c>
      <c r="L379" s="144" t="str">
        <f t="shared" si="17"/>
        <v>PRINCIPIANTES 9 Y 10 AÑOS</v>
      </c>
      <c r="M379" s="139" t="s">
        <v>43</v>
      </c>
      <c r="N379" s="138">
        <v>698</v>
      </c>
      <c r="O379" s="145">
        <f>IFERROR(VLOOKUP('BASE DE DATOS 2026'!$I375,CATEGORIAS!$M$3:$O$13,2,FALSE),"")</f>
        <v>85000</v>
      </c>
      <c r="P379" s="139"/>
      <c r="Q379" s="146" t="s">
        <v>149</v>
      </c>
    </row>
    <row r="380" spans="1:17" ht="18.75" x14ac:dyDescent="0.25">
      <c r="A380" s="211">
        <f>SUBTOTAL(103,$B$3:B380)</f>
        <v>378</v>
      </c>
      <c r="B380" s="138">
        <v>703</v>
      </c>
      <c r="C380" s="139" t="s">
        <v>828</v>
      </c>
      <c r="D380" s="139" t="s">
        <v>1073</v>
      </c>
      <c r="E380" s="140">
        <v>1105384235</v>
      </c>
      <c r="F380" s="141" t="s">
        <v>1480</v>
      </c>
      <c r="G380" s="141">
        <v>41400</v>
      </c>
      <c r="H380" s="142">
        <f ca="1">IF('BASE DE DATOS 2026'!$G380="","",YEAR(NOW())-YEAR(G380))</f>
        <v>13</v>
      </c>
      <c r="I380" s="139" t="s">
        <v>13</v>
      </c>
      <c r="J380" s="143" t="str">
        <f t="shared" si="16"/>
        <v>N</v>
      </c>
      <c r="K380" s="143" t="str">
        <f>YEAR('BASE DE DATOS 2026'!$G380)&amp;J380</f>
        <v>2013N</v>
      </c>
      <c r="L380" s="144" t="str">
        <f t="shared" si="17"/>
        <v>NOVATOS 13 Y 14 AÑOS</v>
      </c>
      <c r="M380" s="139" t="s">
        <v>46</v>
      </c>
      <c r="N380" s="147">
        <v>703</v>
      </c>
      <c r="O380" s="145">
        <f>IFERROR(VLOOKUP('BASE DE DATOS 2026'!$I376,CATEGORIAS!$M$3:$O$13,2,FALSE),"")</f>
        <v>85000</v>
      </c>
      <c r="P380" s="139"/>
      <c r="Q380" s="146" t="s">
        <v>149</v>
      </c>
    </row>
    <row r="381" spans="1:17" ht="18.75" x14ac:dyDescent="0.25">
      <c r="A381" s="211">
        <f>SUBTOTAL(103,$B$3:B381)</f>
        <v>379</v>
      </c>
      <c r="B381" s="147">
        <v>706</v>
      </c>
      <c r="C381" s="139" t="s">
        <v>1076</v>
      </c>
      <c r="D381" s="139" t="s">
        <v>1077</v>
      </c>
      <c r="E381" s="140">
        <v>1112405379</v>
      </c>
      <c r="F381" s="141" t="s">
        <v>1480</v>
      </c>
      <c r="G381" s="141">
        <v>41255</v>
      </c>
      <c r="H381" s="142">
        <f ca="1">IF('BASE DE DATOS 2026'!$G381="","",YEAR(NOW())-YEAR(G381))</f>
        <v>14</v>
      </c>
      <c r="I381" s="139" t="s">
        <v>13</v>
      </c>
      <c r="J381" s="143" t="str">
        <f t="shared" si="16"/>
        <v>N</v>
      </c>
      <c r="K381" s="143" t="str">
        <f>YEAR('BASE DE DATOS 2026'!$G381)&amp;J381</f>
        <v>2012N</v>
      </c>
      <c r="L381" s="144" t="str">
        <f t="shared" si="17"/>
        <v>NOVATOS 13 Y 14 AÑOS</v>
      </c>
      <c r="M381" s="139" t="s">
        <v>85</v>
      </c>
      <c r="N381" s="147">
        <v>706</v>
      </c>
      <c r="O381" s="145">
        <f>IFERROR(VLOOKUP('BASE DE DATOS 2026'!$I377,CATEGORIAS!$M$3:$O$13,2,FALSE),"")</f>
        <v>85000</v>
      </c>
      <c r="P381" s="139"/>
      <c r="Q381" s="146" t="s">
        <v>149</v>
      </c>
    </row>
    <row r="382" spans="1:17" ht="18.75" x14ac:dyDescent="0.25">
      <c r="A382" s="211">
        <f>SUBTOTAL(103,$B$3:B382)</f>
        <v>380</v>
      </c>
      <c r="B382" s="147">
        <v>707</v>
      </c>
      <c r="C382" s="139" t="s">
        <v>1078</v>
      </c>
      <c r="D382" s="139" t="s">
        <v>349</v>
      </c>
      <c r="E382" s="140">
        <v>1107868503</v>
      </c>
      <c r="F382" s="141" t="s">
        <v>1480</v>
      </c>
      <c r="G382" s="141">
        <v>41231</v>
      </c>
      <c r="H382" s="142">
        <f ca="1">IF('BASE DE DATOS 2026'!$G382="","",YEAR(NOW())-YEAR(G382))</f>
        <v>14</v>
      </c>
      <c r="I382" s="139" t="s">
        <v>15</v>
      </c>
      <c r="J382" s="143" t="str">
        <f t="shared" si="16"/>
        <v>EX</v>
      </c>
      <c r="K382" s="143" t="str">
        <f>YEAR('BASE DE DATOS 2026'!$G382)&amp;J382</f>
        <v>2012EX</v>
      </c>
      <c r="L382" s="144" t="str">
        <f t="shared" si="17"/>
        <v>EXPERTOS 13 Y 14 AÑOS</v>
      </c>
      <c r="M382" s="139" t="s">
        <v>51</v>
      </c>
      <c r="N382" s="147">
        <v>707</v>
      </c>
      <c r="O382" s="145">
        <f>IFERROR(VLOOKUP('BASE DE DATOS 2026'!$I378,CATEGORIAS!$M$3:$O$13,2,FALSE),"")</f>
        <v>85000</v>
      </c>
      <c r="P382" s="139"/>
      <c r="Q382" s="146" t="s">
        <v>149</v>
      </c>
    </row>
    <row r="383" spans="1:17" ht="18.75" x14ac:dyDescent="0.25">
      <c r="A383" s="211">
        <f>SUBTOTAL(103,$B$3:B383)</f>
        <v>381</v>
      </c>
      <c r="B383" s="138">
        <v>713</v>
      </c>
      <c r="C383" s="139" t="s">
        <v>766</v>
      </c>
      <c r="D383" s="139" t="s">
        <v>1084</v>
      </c>
      <c r="E383" s="140">
        <v>1080053461</v>
      </c>
      <c r="F383" s="141" t="s">
        <v>1480</v>
      </c>
      <c r="G383" s="141">
        <v>39737</v>
      </c>
      <c r="H383" s="142">
        <f ca="1">IF('BASE DE DATOS 2026'!$G383="","",YEAR(NOW())-YEAR(G383))</f>
        <v>18</v>
      </c>
      <c r="I383" s="139" t="s">
        <v>1173</v>
      </c>
      <c r="J383" s="143" t="str">
        <f t="shared" si="16"/>
        <v>SR</v>
      </c>
      <c r="K383" s="143" t="str">
        <f>YEAR('BASE DE DATOS 2026'!$G383)&amp;J383</f>
        <v>2008SR</v>
      </c>
      <c r="L383" s="144" t="str">
        <f t="shared" si="17"/>
        <v>SUPER RACING</v>
      </c>
      <c r="M383" s="139" t="s">
        <v>46</v>
      </c>
      <c r="N383" s="138">
        <v>713</v>
      </c>
      <c r="O383" s="145">
        <f>IFERROR(VLOOKUP('BASE DE DATOS 2026'!$I379,CATEGORIAS!$M$3:$O$13,2,FALSE),"")</f>
        <v>85000</v>
      </c>
      <c r="P383" s="139"/>
      <c r="Q383" s="146" t="s">
        <v>149</v>
      </c>
    </row>
    <row r="384" spans="1:17" ht="18.75" x14ac:dyDescent="0.25">
      <c r="A384" s="211">
        <f>SUBTOTAL(103,$B$3:B384)</f>
        <v>382</v>
      </c>
      <c r="B384" s="147">
        <v>715</v>
      </c>
      <c r="C384" s="139" t="s">
        <v>1085</v>
      </c>
      <c r="D384" s="139" t="s">
        <v>1086</v>
      </c>
      <c r="E384" s="140">
        <v>1114246403</v>
      </c>
      <c r="F384" s="141" t="s">
        <v>1480</v>
      </c>
      <c r="G384" s="141">
        <v>41207</v>
      </c>
      <c r="H384" s="142">
        <f ca="1">IF('BASE DE DATOS 2026'!$G384="","",YEAR(NOW())-YEAR(G384))</f>
        <v>14</v>
      </c>
      <c r="I384" s="139" t="s">
        <v>13</v>
      </c>
      <c r="J384" s="143" t="str">
        <f t="shared" si="16"/>
        <v>N</v>
      </c>
      <c r="K384" s="143" t="str">
        <f>YEAR('BASE DE DATOS 2026'!$G384)&amp;J384</f>
        <v>2012N</v>
      </c>
      <c r="L384" s="144" t="str">
        <f t="shared" si="17"/>
        <v>NOVATOS 13 Y 14 AÑOS</v>
      </c>
      <c r="M384" s="139" t="s">
        <v>44</v>
      </c>
      <c r="N384" s="147">
        <v>715</v>
      </c>
      <c r="O384" s="145">
        <f>IFERROR(VLOOKUP('BASE DE DATOS 2026'!$I380,CATEGORIAS!$M$3:$O$13,2,FALSE),"")</f>
        <v>85000</v>
      </c>
      <c r="P384" s="139"/>
      <c r="Q384" s="146" t="s">
        <v>149</v>
      </c>
    </row>
    <row r="385" spans="1:17" ht="18.75" x14ac:dyDescent="0.25">
      <c r="A385" s="211">
        <f>SUBTOTAL(103,$B$3:B385)</f>
        <v>383</v>
      </c>
      <c r="B385" s="138">
        <v>721</v>
      </c>
      <c r="C385" s="139" t="s">
        <v>1091</v>
      </c>
      <c r="D385" s="139" t="s">
        <v>1092</v>
      </c>
      <c r="E385" s="140">
        <v>1191216974</v>
      </c>
      <c r="F385" s="141" t="s">
        <v>1481</v>
      </c>
      <c r="G385" s="141">
        <v>40524</v>
      </c>
      <c r="H385" s="142">
        <f ca="1">IF('BASE DE DATOS 2026'!$G385="","",YEAR(NOW())-YEAR(G385))</f>
        <v>16</v>
      </c>
      <c r="I385" s="139" t="s">
        <v>13</v>
      </c>
      <c r="J385" s="143" t="str">
        <f t="shared" si="16"/>
        <v>N</v>
      </c>
      <c r="K385" s="143" t="str">
        <f>YEAR('BASE DE DATOS 2026'!$G385)&amp;J385</f>
        <v>2010N</v>
      </c>
      <c r="L385" s="144" t="str">
        <f t="shared" si="17"/>
        <v>NOVATOS 15 AÑOS Y MAS</v>
      </c>
      <c r="M385" s="139" t="s">
        <v>43</v>
      </c>
      <c r="N385" s="138">
        <v>721</v>
      </c>
      <c r="O385" s="145">
        <f>IFERROR(VLOOKUP('BASE DE DATOS 2026'!$I381,CATEGORIAS!$M$3:$O$13,2,FALSE),"")</f>
        <v>85000</v>
      </c>
      <c r="P385" s="139"/>
      <c r="Q385" s="146" t="s">
        <v>149</v>
      </c>
    </row>
    <row r="386" spans="1:17" ht="18.75" x14ac:dyDescent="0.25">
      <c r="A386" s="211">
        <f>SUBTOTAL(103,$B$3:B386)</f>
        <v>384</v>
      </c>
      <c r="B386" s="147">
        <v>722</v>
      </c>
      <c r="C386" s="139" t="s">
        <v>356</v>
      </c>
      <c r="D386" s="139" t="s">
        <v>1093</v>
      </c>
      <c r="E386" s="140">
        <v>7202131</v>
      </c>
      <c r="F386" s="141" t="s">
        <v>1480</v>
      </c>
      <c r="G386" s="141">
        <v>39930</v>
      </c>
      <c r="H386" s="142">
        <f ca="1">IF('BASE DE DATOS 2026'!$G386="","",YEAR(NOW())-YEAR(G386))</f>
        <v>17</v>
      </c>
      <c r="I386" s="139" t="s">
        <v>13</v>
      </c>
      <c r="J386" s="143" t="str">
        <f t="shared" si="16"/>
        <v>N</v>
      </c>
      <c r="K386" s="143" t="str">
        <f>YEAR('BASE DE DATOS 2026'!$G386)&amp;J386</f>
        <v>2009N</v>
      </c>
      <c r="L386" s="144" t="str">
        <f t="shared" si="17"/>
        <v>NOVATOS 15 AÑOS Y MAS</v>
      </c>
      <c r="M386" s="139" t="s">
        <v>43</v>
      </c>
      <c r="N386" s="147">
        <v>722</v>
      </c>
      <c r="O386" s="145">
        <f>IFERROR(VLOOKUP('BASE DE DATOS 2026'!$I382,CATEGORIAS!$M$3:$O$13,2,FALSE),"")</f>
        <v>85000</v>
      </c>
      <c r="P386" s="139"/>
      <c r="Q386" s="146" t="s">
        <v>149</v>
      </c>
    </row>
    <row r="387" spans="1:17" ht="18.75" x14ac:dyDescent="0.25">
      <c r="A387" s="211">
        <f>SUBTOTAL(103,$B$3:B387)</f>
        <v>385</v>
      </c>
      <c r="B387" s="147">
        <v>723</v>
      </c>
      <c r="C387" s="139" t="s">
        <v>259</v>
      </c>
      <c r="D387" s="139" t="s">
        <v>1095</v>
      </c>
      <c r="E387" s="140">
        <v>1110049772</v>
      </c>
      <c r="F387" s="141" t="s">
        <v>1480</v>
      </c>
      <c r="G387" s="141">
        <v>40623</v>
      </c>
      <c r="H387" s="142">
        <f ca="1">IF('BASE DE DATOS 2026'!$G387="","",YEAR(NOW())-YEAR(G387))</f>
        <v>15</v>
      </c>
      <c r="I387" s="139" t="s">
        <v>13</v>
      </c>
      <c r="J387" s="143" t="str">
        <f t="shared" ref="J387:J450" si="18">VLOOKUP(I387,NH,2,0)</f>
        <v>N</v>
      </c>
      <c r="K387" s="143" t="str">
        <f>YEAR('BASE DE DATOS 2026'!$G387)&amp;J387</f>
        <v>2011N</v>
      </c>
      <c r="L387" s="144" t="str">
        <f t="shared" si="17"/>
        <v>NOVATOS 15 AÑOS Y MAS</v>
      </c>
      <c r="M387" s="139" t="s">
        <v>89</v>
      </c>
      <c r="N387" s="138">
        <v>723</v>
      </c>
      <c r="O387" s="145">
        <f>IFERROR(VLOOKUP('BASE DE DATOS 2026'!$I383,CATEGORIAS!$M$3:$O$13,2,FALSE),"")</f>
        <v>85000</v>
      </c>
      <c r="P387" s="139"/>
      <c r="Q387" s="146" t="s">
        <v>149</v>
      </c>
    </row>
    <row r="388" spans="1:17" ht="18.75" x14ac:dyDescent="0.25">
      <c r="A388" s="211">
        <f>SUBTOTAL(103,$B$3:B388)</f>
        <v>386</v>
      </c>
      <c r="B388" s="147">
        <v>726</v>
      </c>
      <c r="C388" s="139" t="s">
        <v>1261</v>
      </c>
      <c r="D388" s="139" t="s">
        <v>1101</v>
      </c>
      <c r="E388" s="140">
        <v>1112058296</v>
      </c>
      <c r="F388" s="141" t="s">
        <v>1480</v>
      </c>
      <c r="G388" s="141">
        <v>41453</v>
      </c>
      <c r="H388" s="142">
        <f ca="1">IF('BASE DE DATOS 2026'!$G388="","",YEAR(NOW())-YEAR(G388))</f>
        <v>13</v>
      </c>
      <c r="I388" s="139" t="s">
        <v>13</v>
      </c>
      <c r="J388" s="143" t="str">
        <f t="shared" si="18"/>
        <v>N</v>
      </c>
      <c r="K388" s="143" t="str">
        <f>YEAR('BASE DE DATOS 2026'!$G388)&amp;J388</f>
        <v>2013N</v>
      </c>
      <c r="L388" s="144" t="str">
        <f t="shared" si="17"/>
        <v>NOVATOS 13 Y 14 AÑOS</v>
      </c>
      <c r="M388" s="139" t="s">
        <v>89</v>
      </c>
      <c r="N388" s="147">
        <v>726</v>
      </c>
      <c r="O388" s="145">
        <f>IFERROR(VLOOKUP('BASE DE DATOS 2026'!$I384,CATEGORIAS!$M$3:$O$13,2,FALSE),"")</f>
        <v>85000</v>
      </c>
      <c r="P388" s="139"/>
      <c r="Q388" s="146" t="s">
        <v>149</v>
      </c>
    </row>
    <row r="389" spans="1:17" ht="18.75" x14ac:dyDescent="0.25">
      <c r="A389" s="211">
        <f>SUBTOTAL(103,$B$3:B389)</f>
        <v>387</v>
      </c>
      <c r="B389" s="147">
        <v>727</v>
      </c>
      <c r="C389" s="139" t="s">
        <v>1300</v>
      </c>
      <c r="D389" s="139" t="s">
        <v>1301</v>
      </c>
      <c r="E389" s="140">
        <v>1191214585</v>
      </c>
      <c r="F389" s="141" t="s">
        <v>1481</v>
      </c>
      <c r="G389" s="141">
        <v>39987</v>
      </c>
      <c r="H389" s="142">
        <f ca="1">IF('BASE DE DATOS 2026'!$G389="","",YEAR(NOW())-YEAR(G389))</f>
        <v>17</v>
      </c>
      <c r="I389" s="139" t="s">
        <v>67</v>
      </c>
      <c r="J389" s="143" t="str">
        <f t="shared" si="18"/>
        <v>P</v>
      </c>
      <c r="K389" s="143" t="str">
        <f>YEAR('BASE DE DATOS 2026'!$G389)&amp;J389</f>
        <v>2009P</v>
      </c>
      <c r="L389" s="144" t="str">
        <f t="shared" si="17"/>
        <v>PRINCIPIANTES 15 AÑOS Y MAS</v>
      </c>
      <c r="M389" s="139" t="s">
        <v>53</v>
      </c>
      <c r="N389" s="138">
        <v>727</v>
      </c>
      <c r="O389" s="145">
        <f>IFERROR(VLOOKUP('BASE DE DATOS 2026'!$I385,CATEGORIAS!$M$3:$O$13,2,FALSE),"")</f>
        <v>85000</v>
      </c>
      <c r="P389" s="139"/>
      <c r="Q389" s="146" t="s">
        <v>149</v>
      </c>
    </row>
    <row r="390" spans="1:17" ht="18.75" x14ac:dyDescent="0.25">
      <c r="A390" s="211">
        <f>SUBTOTAL(103,$B$3:B390)</f>
        <v>388</v>
      </c>
      <c r="B390" s="147">
        <v>732</v>
      </c>
      <c r="C390" s="139" t="s">
        <v>1109</v>
      </c>
      <c r="D390" s="139" t="s">
        <v>1208</v>
      </c>
      <c r="E390" s="140">
        <v>1112301033</v>
      </c>
      <c r="F390" s="141" t="s">
        <v>1480</v>
      </c>
      <c r="G390" s="141">
        <v>40025</v>
      </c>
      <c r="H390" s="142">
        <f ca="1">IF('BASE DE DATOS 2026'!$G390="","",YEAR(NOW())-YEAR(G390))</f>
        <v>17</v>
      </c>
      <c r="I390" s="139" t="s">
        <v>15</v>
      </c>
      <c r="J390" s="143" t="str">
        <f t="shared" si="18"/>
        <v>EX</v>
      </c>
      <c r="K390" s="143" t="str">
        <f>YEAR('BASE DE DATOS 2026'!$G390)&amp;J390</f>
        <v>2009EX</v>
      </c>
      <c r="L390" s="144" t="str">
        <f t="shared" si="17"/>
        <v>EXPERTOS 17 AÑOS Y MAS</v>
      </c>
      <c r="M390" s="139" t="s">
        <v>55</v>
      </c>
      <c r="N390" s="147">
        <v>732</v>
      </c>
      <c r="O390" s="145">
        <f>IFERROR(VLOOKUP('BASE DE DATOS 2026'!$I386,CATEGORIAS!$M$3:$O$13,2,FALSE),"")</f>
        <v>85000</v>
      </c>
      <c r="P390" s="139"/>
      <c r="Q390" s="146" t="s">
        <v>149</v>
      </c>
    </row>
    <row r="391" spans="1:17" ht="18.75" x14ac:dyDescent="0.25">
      <c r="A391" s="211">
        <f>SUBTOTAL(103,$B$3:B391)</f>
        <v>389</v>
      </c>
      <c r="B391" s="147">
        <v>733</v>
      </c>
      <c r="C391" s="139" t="s">
        <v>308</v>
      </c>
      <c r="D391" s="139" t="s">
        <v>1111</v>
      </c>
      <c r="E391" s="140">
        <v>1104832455</v>
      </c>
      <c r="F391" s="141" t="s">
        <v>1480</v>
      </c>
      <c r="G391" s="141">
        <v>41275</v>
      </c>
      <c r="H391" s="142">
        <f ca="1">IF('BASE DE DATOS 2026'!$G391="","",YEAR(NOW())-YEAR(G391))</f>
        <v>13</v>
      </c>
      <c r="I391" s="139" t="s">
        <v>13</v>
      </c>
      <c r="J391" s="143" t="str">
        <f t="shared" si="18"/>
        <v>N</v>
      </c>
      <c r="K391" s="143" t="str">
        <f>YEAR('BASE DE DATOS 2026'!$G391)&amp;J391</f>
        <v>2013N</v>
      </c>
      <c r="L391" s="144" t="str">
        <f t="shared" si="17"/>
        <v>NOVATOS 13 Y 14 AÑOS</v>
      </c>
      <c r="M391" s="139" t="s">
        <v>51</v>
      </c>
      <c r="N391" s="138">
        <v>733</v>
      </c>
      <c r="O391" s="145">
        <f>IFERROR(VLOOKUP('BASE DE DATOS 2026'!$I387,CATEGORIAS!$M$3:$O$13,2,FALSE),"")</f>
        <v>85000</v>
      </c>
      <c r="P391" s="139"/>
      <c r="Q391" s="146" t="s">
        <v>205</v>
      </c>
    </row>
    <row r="392" spans="1:17" ht="18.75" x14ac:dyDescent="0.25">
      <c r="A392" s="211">
        <f>SUBTOTAL(103,$B$3:B392)</f>
        <v>390</v>
      </c>
      <c r="B392" s="138">
        <v>734</v>
      </c>
      <c r="C392" s="139" t="s">
        <v>308</v>
      </c>
      <c r="D392" s="139" t="s">
        <v>1112</v>
      </c>
      <c r="E392" s="140">
        <v>1118259594</v>
      </c>
      <c r="F392" s="141" t="s">
        <v>1480</v>
      </c>
      <c r="G392" s="141">
        <v>41623</v>
      </c>
      <c r="H392" s="142">
        <f ca="1">IF('BASE DE DATOS 2026'!$G392="","",YEAR(NOW())-YEAR(G392))</f>
        <v>13</v>
      </c>
      <c r="I392" s="139" t="s">
        <v>67</v>
      </c>
      <c r="J392" s="143" t="str">
        <f t="shared" si="18"/>
        <v>P</v>
      </c>
      <c r="K392" s="143" t="str">
        <f>YEAR('BASE DE DATOS 2026'!$G392)&amp;J392</f>
        <v>2013P</v>
      </c>
      <c r="L392" s="144" t="str">
        <f t="shared" si="17"/>
        <v>PRINCIPIANTES 13 Y 14 AÑOS</v>
      </c>
      <c r="M392" s="139" t="s">
        <v>79</v>
      </c>
      <c r="N392" s="138">
        <v>734</v>
      </c>
      <c r="O392" s="145">
        <f>IFERROR(VLOOKUP('BASE DE DATOS 2026'!$I388,CATEGORIAS!$M$3:$O$13,2,FALSE),"")</f>
        <v>85000</v>
      </c>
      <c r="P392" s="139"/>
      <c r="Q392" s="157" t="s">
        <v>149</v>
      </c>
    </row>
    <row r="393" spans="1:17" ht="18.75" x14ac:dyDescent="0.25">
      <c r="A393" s="211">
        <f>SUBTOTAL(103,$B$3:B393)</f>
        <v>391</v>
      </c>
      <c r="B393" s="147">
        <v>738</v>
      </c>
      <c r="C393" s="139" t="s">
        <v>1119</v>
      </c>
      <c r="D393" s="139" t="s">
        <v>1120</v>
      </c>
      <c r="E393" s="140">
        <v>1113700222</v>
      </c>
      <c r="F393" s="141" t="s">
        <v>1480</v>
      </c>
      <c r="G393" s="141">
        <v>43134</v>
      </c>
      <c r="H393" s="142">
        <f ca="1">IF('BASE DE DATOS 2026'!$G393="","",YEAR(NOW())-YEAR(G393))</f>
        <v>8</v>
      </c>
      <c r="I393" s="139" t="s">
        <v>67</v>
      </c>
      <c r="J393" s="143" t="str">
        <f t="shared" si="18"/>
        <v>P</v>
      </c>
      <c r="K393" s="143" t="str">
        <f>YEAR('BASE DE DATOS 2026'!$G393)&amp;J393</f>
        <v>2018P</v>
      </c>
      <c r="L393" s="144" t="str">
        <f t="shared" si="17"/>
        <v>PRINCIPIANTES 7 Y 8 AÑOS</v>
      </c>
      <c r="M393" s="139" t="s">
        <v>82</v>
      </c>
      <c r="N393" s="147">
        <v>738</v>
      </c>
      <c r="O393" s="145">
        <f>IFERROR(VLOOKUP('BASE DE DATOS 2026'!$I389,CATEGORIAS!$M$3:$O$13,2,FALSE),"")</f>
        <v>85000</v>
      </c>
      <c r="P393" s="139"/>
      <c r="Q393" s="146" t="s">
        <v>206</v>
      </c>
    </row>
    <row r="394" spans="1:17" ht="18.75" x14ac:dyDescent="0.25">
      <c r="A394" s="211">
        <f>SUBTOTAL(103,$B$3:B394)</f>
        <v>392</v>
      </c>
      <c r="B394" s="147">
        <v>739</v>
      </c>
      <c r="C394" s="139" t="s">
        <v>1121</v>
      </c>
      <c r="D394" s="139" t="s">
        <v>1122</v>
      </c>
      <c r="E394" s="140">
        <v>1112058430</v>
      </c>
      <c r="F394" s="141" t="s">
        <v>1480</v>
      </c>
      <c r="G394" s="141">
        <v>41485</v>
      </c>
      <c r="H394" s="142">
        <f ca="1">IF('BASE DE DATOS 2026'!$G394="","",YEAR(NOW())-YEAR(G394))</f>
        <v>13</v>
      </c>
      <c r="I394" s="139" t="s">
        <v>67</v>
      </c>
      <c r="J394" s="143" t="str">
        <f t="shared" si="18"/>
        <v>P</v>
      </c>
      <c r="K394" s="143" t="str">
        <f>YEAR('BASE DE DATOS 2026'!$G394)&amp;J394</f>
        <v>2013P</v>
      </c>
      <c r="L394" s="144" t="str">
        <f t="shared" si="17"/>
        <v>PRINCIPIANTES 13 Y 14 AÑOS</v>
      </c>
      <c r="M394" s="139" t="s">
        <v>46</v>
      </c>
      <c r="N394" s="138">
        <v>739</v>
      </c>
      <c r="O394" s="145">
        <f>IFERROR(VLOOKUP('BASE DE DATOS 2026'!$I390,CATEGORIAS!$M$3:$O$13,2,FALSE),"")</f>
        <v>85000</v>
      </c>
      <c r="P394" s="139"/>
      <c r="Q394" s="146" t="s">
        <v>208</v>
      </c>
    </row>
    <row r="395" spans="1:17" ht="18.75" x14ac:dyDescent="0.25">
      <c r="A395" s="211">
        <f>SUBTOTAL(103,$B$3:B395)</f>
        <v>393</v>
      </c>
      <c r="B395" s="147">
        <v>740</v>
      </c>
      <c r="C395" s="139" t="s">
        <v>1123</v>
      </c>
      <c r="D395" s="139" t="s">
        <v>1124</v>
      </c>
      <c r="E395" s="140">
        <v>1114247145</v>
      </c>
      <c r="F395" s="141" t="s">
        <v>1480</v>
      </c>
      <c r="G395" s="141">
        <v>41590</v>
      </c>
      <c r="H395" s="142">
        <f ca="1">IF('BASE DE DATOS 2026'!$G395="","",YEAR(NOW())-YEAR(G395))</f>
        <v>13</v>
      </c>
      <c r="I395" s="139" t="s">
        <v>67</v>
      </c>
      <c r="J395" s="143" t="str">
        <f t="shared" si="18"/>
        <v>P</v>
      </c>
      <c r="K395" s="143" t="str">
        <f>YEAR('BASE DE DATOS 2026'!$G395)&amp;J395</f>
        <v>2013P</v>
      </c>
      <c r="L395" s="144" t="str">
        <f t="shared" si="17"/>
        <v>PRINCIPIANTES 13 Y 14 AÑOS</v>
      </c>
      <c r="M395" s="139" t="s">
        <v>82</v>
      </c>
      <c r="N395" s="147">
        <v>740</v>
      </c>
      <c r="O395" s="145">
        <f>IFERROR(VLOOKUP('BASE DE DATOS 2026'!$I391,CATEGORIAS!$M$3:$O$13,2,FALSE),"")</f>
        <v>85000</v>
      </c>
      <c r="P395" s="139"/>
      <c r="Q395" s="146" t="s">
        <v>149</v>
      </c>
    </row>
    <row r="396" spans="1:17" ht="18.75" x14ac:dyDescent="0.25">
      <c r="A396" s="211">
        <f>SUBTOTAL(103,$B$3:B396)</f>
        <v>394</v>
      </c>
      <c r="B396" s="138">
        <v>741</v>
      </c>
      <c r="C396" s="139" t="s">
        <v>308</v>
      </c>
      <c r="D396" s="139" t="s">
        <v>1125</v>
      </c>
      <c r="E396" s="140">
        <v>1110295391</v>
      </c>
      <c r="F396" s="141" t="s">
        <v>1480</v>
      </c>
      <c r="G396" s="141">
        <v>39473</v>
      </c>
      <c r="H396" s="142">
        <f ca="1">IF('BASE DE DATOS 2026'!$G396="","",YEAR(NOW())-YEAR(G396))</f>
        <v>18</v>
      </c>
      <c r="I396" s="139" t="s">
        <v>15</v>
      </c>
      <c r="J396" s="143" t="str">
        <f t="shared" si="18"/>
        <v>EX</v>
      </c>
      <c r="K396" s="143" t="str">
        <f>YEAR('BASE DE DATOS 2026'!$G396)&amp;J396</f>
        <v>2008EX</v>
      </c>
      <c r="L396" s="144" t="str">
        <f t="shared" si="17"/>
        <v>EXPERTOS 17 AÑOS Y MAS</v>
      </c>
      <c r="M396" s="139" t="s">
        <v>112</v>
      </c>
      <c r="N396" s="138">
        <v>741</v>
      </c>
      <c r="O396" s="145">
        <f>IFERROR(VLOOKUP('BASE DE DATOS 2026'!$I392,CATEGORIAS!$M$3:$O$13,2,FALSE),"")</f>
        <v>85000</v>
      </c>
      <c r="P396" s="139"/>
      <c r="Q396" s="156" t="s">
        <v>1557</v>
      </c>
    </row>
    <row r="397" spans="1:17" ht="18.75" x14ac:dyDescent="0.25">
      <c r="A397" s="211">
        <f>SUBTOTAL(103,$B$3:B397)</f>
        <v>395</v>
      </c>
      <c r="B397" s="147">
        <v>744</v>
      </c>
      <c r="C397" s="139" t="s">
        <v>732</v>
      </c>
      <c r="D397" s="139" t="s">
        <v>1129</v>
      </c>
      <c r="E397" s="140">
        <v>1105378071</v>
      </c>
      <c r="F397" s="141" t="s">
        <v>1480</v>
      </c>
      <c r="G397" s="141">
        <v>40367</v>
      </c>
      <c r="H397" s="142">
        <f ca="1">IF('BASE DE DATOS 2026'!$G397="","",YEAR(NOW())-YEAR(G397))</f>
        <v>16</v>
      </c>
      <c r="I397" s="139" t="s">
        <v>15</v>
      </c>
      <c r="J397" s="143" t="str">
        <f t="shared" si="18"/>
        <v>EX</v>
      </c>
      <c r="K397" s="143" t="str">
        <f>YEAR('BASE DE DATOS 2026'!$G397)&amp;J397</f>
        <v>2010EX</v>
      </c>
      <c r="L397" s="144" t="str">
        <f t="shared" si="17"/>
        <v>EXPERTOS 15 Y 16 AÑOS</v>
      </c>
      <c r="M397" s="139" t="s">
        <v>112</v>
      </c>
      <c r="N397" s="147">
        <v>744</v>
      </c>
      <c r="O397" s="145">
        <f>IFERROR(VLOOKUP('BASE DE DATOS 2026'!$I393,CATEGORIAS!$M$3:$O$13,2,FALSE),"")</f>
        <v>85000</v>
      </c>
      <c r="P397" s="139"/>
      <c r="Q397" s="156" t="s">
        <v>1558</v>
      </c>
    </row>
    <row r="398" spans="1:17" ht="18.75" x14ac:dyDescent="0.25">
      <c r="A398" s="211">
        <f>SUBTOTAL(103,$B$3:B398)</f>
        <v>396</v>
      </c>
      <c r="B398" s="149">
        <v>746</v>
      </c>
      <c r="C398" s="150" t="s">
        <v>556</v>
      </c>
      <c r="D398" s="150" t="s">
        <v>1520</v>
      </c>
      <c r="E398" s="151">
        <v>1109551155</v>
      </c>
      <c r="F398" s="152" t="s">
        <v>1480</v>
      </c>
      <c r="G398" s="152">
        <v>40766</v>
      </c>
      <c r="H398" s="142">
        <f ca="1">IF('BASE DE DATOS 2026'!$G398="","",YEAR(NOW())-YEAR(G398))</f>
        <v>15</v>
      </c>
      <c r="I398" s="150" t="s">
        <v>67</v>
      </c>
      <c r="J398" s="143" t="str">
        <f t="shared" si="18"/>
        <v>P</v>
      </c>
      <c r="K398" s="143" t="str">
        <f>YEAR('BASE DE DATOS 2026'!$G398)&amp;J398</f>
        <v>2011P</v>
      </c>
      <c r="L398" s="144" t="str">
        <f t="shared" si="17"/>
        <v>PRINCIPIANTES 15 AÑOS Y MAS</v>
      </c>
      <c r="M398" s="150" t="s">
        <v>50</v>
      </c>
      <c r="N398" s="153">
        <v>746</v>
      </c>
      <c r="O398" s="154">
        <f>IFERROR(VLOOKUP('BASE DE DATOS 2026'!$I520,CATEGORIAS!$M$3:$O$13,2,FALSE),"")</f>
        <v>85000</v>
      </c>
      <c r="P398" s="150"/>
      <c r="Q398" s="146" t="s">
        <v>149</v>
      </c>
    </row>
    <row r="399" spans="1:17" ht="18.75" x14ac:dyDescent="0.25">
      <c r="A399" s="211">
        <f>SUBTOTAL(103,$B$3:B399)</f>
        <v>397</v>
      </c>
      <c r="B399" s="138">
        <v>748</v>
      </c>
      <c r="C399" s="139" t="s">
        <v>795</v>
      </c>
      <c r="D399" s="139" t="s">
        <v>1133</v>
      </c>
      <c r="E399" s="140">
        <v>1059245106</v>
      </c>
      <c r="F399" s="141" t="s">
        <v>1480</v>
      </c>
      <c r="G399" s="141">
        <v>40977</v>
      </c>
      <c r="H399" s="142">
        <f ca="1">IF('BASE DE DATOS 2026'!$G399="","",YEAR(NOW())-YEAR(G399))</f>
        <v>14</v>
      </c>
      <c r="I399" s="139" t="s">
        <v>67</v>
      </c>
      <c r="J399" s="143" t="str">
        <f t="shared" si="18"/>
        <v>P</v>
      </c>
      <c r="K399" s="143" t="str">
        <f>YEAR('BASE DE DATOS 2026'!$G399)&amp;J399</f>
        <v>2012P</v>
      </c>
      <c r="L399" s="144" t="str">
        <f t="shared" si="17"/>
        <v>PRINCIPIANTES 13 Y 14 AÑOS</v>
      </c>
      <c r="M399" s="139" t="s">
        <v>80</v>
      </c>
      <c r="N399" s="138">
        <v>748</v>
      </c>
      <c r="O399" s="145">
        <f>IFERROR(VLOOKUP('BASE DE DATOS 2026'!$I394,CATEGORIAS!$M$3:$O$13,2,FALSE),"")</f>
        <v>85000</v>
      </c>
      <c r="P399" s="139"/>
      <c r="Q399" s="146" t="s">
        <v>203</v>
      </c>
    </row>
    <row r="400" spans="1:17" ht="18.75" x14ac:dyDescent="0.25">
      <c r="A400" s="211">
        <f>SUBTOTAL(103,$B$3:B400)</f>
        <v>398</v>
      </c>
      <c r="B400" s="138">
        <v>749</v>
      </c>
      <c r="C400" s="139" t="s">
        <v>1134</v>
      </c>
      <c r="D400" s="139" t="s">
        <v>1135</v>
      </c>
      <c r="E400" s="140">
        <v>1006015177</v>
      </c>
      <c r="F400" s="141" t="s">
        <v>1480</v>
      </c>
      <c r="G400" s="141">
        <v>36747</v>
      </c>
      <c r="H400" s="142">
        <f ca="1">IF('BASE DE DATOS 2026'!$G400="","",YEAR(NOW())-YEAR(G400))</f>
        <v>26</v>
      </c>
      <c r="I400" s="139" t="s">
        <v>67</v>
      </c>
      <c r="J400" s="143" t="str">
        <f t="shared" si="18"/>
        <v>P</v>
      </c>
      <c r="K400" s="143" t="str">
        <f>YEAR('BASE DE DATOS 2026'!$G400)&amp;J400</f>
        <v>2000P</v>
      </c>
      <c r="L400" s="144" t="str">
        <f t="shared" si="17"/>
        <v>PRINCIPIANTES 15 AÑOS Y MAS</v>
      </c>
      <c r="M400" s="139" t="s">
        <v>167</v>
      </c>
      <c r="N400" s="138">
        <v>749</v>
      </c>
      <c r="O400" s="145">
        <f>IFERROR(VLOOKUP('BASE DE DATOS 2026'!$I395,CATEGORIAS!$M$3:$O$13,2,FALSE),"")</f>
        <v>85000</v>
      </c>
      <c r="P400" s="139"/>
      <c r="Q400" s="146" t="s">
        <v>149</v>
      </c>
    </row>
    <row r="401" spans="1:17" ht="18.75" x14ac:dyDescent="0.25">
      <c r="A401" s="211">
        <f>SUBTOTAL(103,$B$3:B401)</f>
        <v>399</v>
      </c>
      <c r="B401" s="138">
        <v>750</v>
      </c>
      <c r="C401" s="139" t="s">
        <v>356</v>
      </c>
      <c r="D401" s="139" t="s">
        <v>1135</v>
      </c>
      <c r="E401" s="140">
        <v>1104828982</v>
      </c>
      <c r="F401" s="141" t="s">
        <v>1480</v>
      </c>
      <c r="G401" s="141">
        <v>40820</v>
      </c>
      <c r="H401" s="142">
        <f ca="1">IF('BASE DE DATOS 2026'!$G401="","",YEAR(NOW())-YEAR(G401))</f>
        <v>15</v>
      </c>
      <c r="I401" s="139" t="s">
        <v>13</v>
      </c>
      <c r="J401" s="143" t="str">
        <f t="shared" si="18"/>
        <v>N</v>
      </c>
      <c r="K401" s="143" t="str">
        <f>YEAR('BASE DE DATOS 2026'!$G401)&amp;J401</f>
        <v>2011N</v>
      </c>
      <c r="L401" s="144" t="str">
        <f t="shared" si="17"/>
        <v>NOVATOS 15 AÑOS Y MAS</v>
      </c>
      <c r="M401" s="139" t="s">
        <v>167</v>
      </c>
      <c r="N401" s="138">
        <v>750</v>
      </c>
      <c r="O401" s="145">
        <f>IFERROR(VLOOKUP('BASE DE DATOS 2026'!$I396,CATEGORIAS!$M$3:$O$13,2,FALSE),"")</f>
        <v>85000</v>
      </c>
      <c r="P401" s="139"/>
      <c r="Q401" s="157" t="s">
        <v>149</v>
      </c>
    </row>
    <row r="402" spans="1:17" ht="18.75" x14ac:dyDescent="0.25">
      <c r="A402" s="211">
        <f>SUBTOTAL(103,$B$3:B402)</f>
        <v>400</v>
      </c>
      <c r="B402" s="149">
        <v>751</v>
      </c>
      <c r="C402" s="150" t="s">
        <v>321</v>
      </c>
      <c r="D402" s="150" t="s">
        <v>1564</v>
      </c>
      <c r="E402" s="151">
        <v>1109923412</v>
      </c>
      <c r="F402" s="152" t="s">
        <v>1480</v>
      </c>
      <c r="G402" s="152">
        <v>40617</v>
      </c>
      <c r="H402" s="142">
        <f ca="1">IF('BASE DE DATOS 2026'!$G402="","",YEAR(NOW())-YEAR(G402))</f>
        <v>15</v>
      </c>
      <c r="I402" s="150" t="s">
        <v>67</v>
      </c>
      <c r="J402" s="143" t="str">
        <f t="shared" si="18"/>
        <v>P</v>
      </c>
      <c r="K402" s="143" t="str">
        <f>YEAR('BASE DE DATOS 2026'!$G402)&amp;J402</f>
        <v>2011P</v>
      </c>
      <c r="L402" s="144" t="str">
        <f t="shared" si="17"/>
        <v>PRINCIPIANTES 15 AÑOS Y MAS</v>
      </c>
      <c r="M402" s="150" t="s">
        <v>53</v>
      </c>
      <c r="N402" s="153">
        <v>751</v>
      </c>
      <c r="O402" s="154">
        <f>IFERROR(VLOOKUP('BASE DE DATOS 2026'!$I397,CATEGORIAS!$M$3:$O$13,2,FALSE),"")</f>
        <v>85000</v>
      </c>
      <c r="P402" s="150"/>
      <c r="Q402" s="155" t="s">
        <v>149</v>
      </c>
    </row>
    <row r="403" spans="1:17" ht="18.75" x14ac:dyDescent="0.25">
      <c r="A403" s="211">
        <f>SUBTOTAL(103,$B$3:B403)</f>
        <v>401</v>
      </c>
      <c r="B403" s="147">
        <v>754</v>
      </c>
      <c r="C403" s="139" t="s">
        <v>236</v>
      </c>
      <c r="D403" s="139" t="s">
        <v>1139</v>
      </c>
      <c r="E403" s="140">
        <v>1109561509</v>
      </c>
      <c r="F403" s="141" t="s">
        <v>1480</v>
      </c>
      <c r="G403" s="141">
        <v>42647</v>
      </c>
      <c r="H403" s="142">
        <f ca="1">IF('BASE DE DATOS 2026'!$G403="","",YEAR(NOW())-YEAR(G403))</f>
        <v>10</v>
      </c>
      <c r="I403" s="139" t="s">
        <v>67</v>
      </c>
      <c r="J403" s="143" t="str">
        <f t="shared" si="18"/>
        <v>P</v>
      </c>
      <c r="K403" s="143" t="str">
        <f>YEAR('BASE DE DATOS 2026'!$G403)&amp;J403</f>
        <v>2016P</v>
      </c>
      <c r="L403" s="144" t="str">
        <f t="shared" si="17"/>
        <v>PRINCIPIANTES 9 Y 10 AÑOS</v>
      </c>
      <c r="M403" s="139" t="s">
        <v>46</v>
      </c>
      <c r="N403" s="147">
        <v>754</v>
      </c>
      <c r="O403" s="145">
        <f>IFERROR(VLOOKUP('BASE DE DATOS 2026'!$I398,CATEGORIAS!$M$3:$O$13,2,FALSE),"")</f>
        <v>85000</v>
      </c>
      <c r="P403" s="139"/>
      <c r="Q403" s="146" t="s">
        <v>149</v>
      </c>
    </row>
    <row r="404" spans="1:17" ht="18.75" x14ac:dyDescent="0.25">
      <c r="A404" s="211">
        <f>SUBTOTAL(103,$B$3:B404)</f>
        <v>402</v>
      </c>
      <c r="B404" s="138">
        <v>755</v>
      </c>
      <c r="C404" s="139" t="s">
        <v>256</v>
      </c>
      <c r="D404" s="139" t="s">
        <v>1140</v>
      </c>
      <c r="E404" s="140">
        <v>1191214820</v>
      </c>
      <c r="F404" s="141" t="s">
        <v>1480</v>
      </c>
      <c r="G404" s="141">
        <v>40026</v>
      </c>
      <c r="H404" s="142">
        <f ca="1">IF('BASE DE DATOS 2026'!$G404="","",YEAR(NOW())-YEAR(G404))</f>
        <v>17</v>
      </c>
      <c r="I404" s="139" t="s">
        <v>15</v>
      </c>
      <c r="J404" s="143" t="str">
        <f t="shared" si="18"/>
        <v>EX</v>
      </c>
      <c r="K404" s="143" t="str">
        <f>YEAR('BASE DE DATOS 2026'!$G404)&amp;J404</f>
        <v>2009EX</v>
      </c>
      <c r="L404" s="144" t="str">
        <f t="shared" si="17"/>
        <v>EXPERTOS 17 AÑOS Y MAS</v>
      </c>
      <c r="M404" s="139" t="s">
        <v>46</v>
      </c>
      <c r="N404" s="138">
        <v>755</v>
      </c>
      <c r="O404" s="145">
        <f>IFERROR(VLOOKUP('BASE DE DATOS 2026'!$I399,CATEGORIAS!$M$3:$O$13,2,FALSE),"")</f>
        <v>85000</v>
      </c>
      <c r="P404" s="139"/>
      <c r="Q404" s="146" t="s">
        <v>149</v>
      </c>
    </row>
    <row r="405" spans="1:17" ht="18.75" x14ac:dyDescent="0.25">
      <c r="A405" s="211">
        <f>SUBTOTAL(103,$B$3:B405)</f>
        <v>403</v>
      </c>
      <c r="B405" s="147">
        <v>756</v>
      </c>
      <c r="C405" s="139" t="s">
        <v>312</v>
      </c>
      <c r="D405" s="139" t="s">
        <v>838</v>
      </c>
      <c r="E405" s="140">
        <v>1059248438</v>
      </c>
      <c r="F405" s="141" t="s">
        <v>1480</v>
      </c>
      <c r="G405" s="141">
        <v>42965</v>
      </c>
      <c r="H405" s="142">
        <f ca="1">IF('BASE DE DATOS 2026'!$G405="","",YEAR(NOW())-YEAR(G405))</f>
        <v>9</v>
      </c>
      <c r="I405" s="139" t="s">
        <v>67</v>
      </c>
      <c r="J405" s="143" t="str">
        <f t="shared" si="18"/>
        <v>P</v>
      </c>
      <c r="K405" s="143" t="str">
        <f>YEAR('BASE DE DATOS 2026'!$G405)&amp;J405</f>
        <v>2017P</v>
      </c>
      <c r="L405" s="144" t="str">
        <f t="shared" si="17"/>
        <v>PRINCIPIANTES 9 Y 10 AÑOS</v>
      </c>
      <c r="M405" s="139" t="s">
        <v>52</v>
      </c>
      <c r="N405" s="147">
        <v>756</v>
      </c>
      <c r="O405" s="145">
        <f>IFERROR(VLOOKUP('BASE DE DATOS 2026'!$I400,CATEGORIAS!$M$3:$O$13,2,FALSE),"")</f>
        <v>85000</v>
      </c>
      <c r="P405" s="139"/>
      <c r="Q405" s="146" t="s">
        <v>149</v>
      </c>
    </row>
    <row r="406" spans="1:17" ht="18.75" x14ac:dyDescent="0.25">
      <c r="A406" s="211">
        <f>SUBTOTAL(103,$B$3:B406)</f>
        <v>404</v>
      </c>
      <c r="B406" s="138">
        <v>757</v>
      </c>
      <c r="C406" s="139" t="s">
        <v>1190</v>
      </c>
      <c r="D406" s="139" t="s">
        <v>1191</v>
      </c>
      <c r="E406" s="140">
        <v>1114321630</v>
      </c>
      <c r="F406" s="141" t="s">
        <v>1480</v>
      </c>
      <c r="G406" s="141">
        <v>44344</v>
      </c>
      <c r="H406" s="142">
        <f ca="1">IF('BASE DE DATOS 2026'!$G406="","",YEAR(NOW())-YEAR(G406))</f>
        <v>5</v>
      </c>
      <c r="I406" s="139" t="s">
        <v>12</v>
      </c>
      <c r="J406" s="143" t="str">
        <f t="shared" si="18"/>
        <v>S</v>
      </c>
      <c r="K406" s="143" t="str">
        <f>YEAR('BASE DE DATOS 2026'!$G406)&amp;J406</f>
        <v>2021S</v>
      </c>
      <c r="L406" s="144" t="str">
        <f t="shared" si="17"/>
        <v>STRIDERS 5 AÑOS</v>
      </c>
      <c r="M406" s="139" t="s">
        <v>44</v>
      </c>
      <c r="N406" s="138">
        <v>757</v>
      </c>
      <c r="O406" s="145">
        <f>IFERROR(VLOOKUP('BASE DE DATOS 2026'!$I401,CATEGORIAS!$M$3:$O$13,2,FALSE),"")</f>
        <v>85000</v>
      </c>
      <c r="P406" s="139"/>
      <c r="Q406" s="146" t="s">
        <v>149</v>
      </c>
    </row>
    <row r="407" spans="1:17" ht="18.75" x14ac:dyDescent="0.25">
      <c r="A407" s="211">
        <f>SUBTOTAL(103,$B$3:B407)</f>
        <v>405</v>
      </c>
      <c r="B407" s="147">
        <v>758</v>
      </c>
      <c r="C407" s="139" t="s">
        <v>301</v>
      </c>
      <c r="D407" s="139" t="s">
        <v>1192</v>
      </c>
      <c r="E407" s="140">
        <v>1114559142</v>
      </c>
      <c r="F407" s="141" t="s">
        <v>1480</v>
      </c>
      <c r="G407" s="141">
        <v>44482</v>
      </c>
      <c r="H407" s="142">
        <f ca="1">IF('BASE DE DATOS 2026'!$G407="","",YEAR(NOW())-YEAR(G407))</f>
        <v>5</v>
      </c>
      <c r="I407" s="139" t="s">
        <v>12</v>
      </c>
      <c r="J407" s="143" t="str">
        <f t="shared" si="18"/>
        <v>S</v>
      </c>
      <c r="K407" s="143" t="str">
        <f>YEAR('BASE DE DATOS 2026'!$G407)&amp;J407</f>
        <v>2021S</v>
      </c>
      <c r="L407" s="144" t="str">
        <f t="shared" si="17"/>
        <v>STRIDERS 5 AÑOS</v>
      </c>
      <c r="M407" s="139" t="s">
        <v>44</v>
      </c>
      <c r="N407" s="147">
        <v>758</v>
      </c>
      <c r="O407" s="145">
        <f>IFERROR(VLOOKUP('BASE DE DATOS 2026'!$I402,CATEGORIAS!$M$3:$O$13,2,FALSE),"")</f>
        <v>85000</v>
      </c>
      <c r="P407" s="139"/>
      <c r="Q407" s="146" t="s">
        <v>149</v>
      </c>
    </row>
    <row r="408" spans="1:17" ht="18.75" x14ac:dyDescent="0.25">
      <c r="A408" s="211">
        <f>SUBTOTAL(103,$B$3:B408)</f>
        <v>406</v>
      </c>
      <c r="B408" s="138">
        <v>759</v>
      </c>
      <c r="C408" s="139" t="s">
        <v>639</v>
      </c>
      <c r="D408" s="139" t="s">
        <v>1193</v>
      </c>
      <c r="E408" s="140">
        <v>1115196239</v>
      </c>
      <c r="F408" s="141" t="s">
        <v>1480</v>
      </c>
      <c r="G408" s="141">
        <v>44731</v>
      </c>
      <c r="H408" s="142">
        <f ca="1">IF('BASE DE DATOS 2026'!$G408="","",YEAR(NOW())-YEAR(G408))</f>
        <v>4</v>
      </c>
      <c r="I408" s="139" t="s">
        <v>12</v>
      </c>
      <c r="J408" s="143" t="str">
        <f t="shared" si="18"/>
        <v>S</v>
      </c>
      <c r="K408" s="143" t="str">
        <f>YEAR('BASE DE DATOS 2026'!$G408)&amp;J408</f>
        <v>2022S</v>
      </c>
      <c r="L408" s="144" t="str">
        <f t="shared" si="17"/>
        <v>STRIDERS 4 AÑOS</v>
      </c>
      <c r="M408" s="139" t="s">
        <v>44</v>
      </c>
      <c r="N408" s="138">
        <v>759</v>
      </c>
      <c r="O408" s="145">
        <f>IFERROR(VLOOKUP('BASE DE DATOS 2026'!$I403,CATEGORIAS!$M$3:$O$13,2,FALSE),"")</f>
        <v>85000</v>
      </c>
      <c r="P408" s="139"/>
      <c r="Q408" s="146" t="s">
        <v>149</v>
      </c>
    </row>
    <row r="409" spans="1:17" ht="18.75" x14ac:dyDescent="0.25">
      <c r="A409" s="211">
        <f>SUBTOTAL(103,$B$3:B409)</f>
        <v>407</v>
      </c>
      <c r="B409" s="147">
        <v>760</v>
      </c>
      <c r="C409" s="139" t="s">
        <v>729</v>
      </c>
      <c r="D409" s="139" t="s">
        <v>1209</v>
      </c>
      <c r="E409" s="140">
        <v>1232822233</v>
      </c>
      <c r="F409" s="141" t="s">
        <v>1480</v>
      </c>
      <c r="G409" s="141">
        <v>44881</v>
      </c>
      <c r="H409" s="142">
        <f ca="1">IF('BASE DE DATOS 2026'!$G409="","",YEAR(NOW())-YEAR(G409))</f>
        <v>4</v>
      </c>
      <c r="I409" s="139" t="s">
        <v>12</v>
      </c>
      <c r="J409" s="143" t="str">
        <f t="shared" si="18"/>
        <v>S</v>
      </c>
      <c r="K409" s="143" t="str">
        <f>YEAR('BASE DE DATOS 2026'!$G409)&amp;J409</f>
        <v>2022S</v>
      </c>
      <c r="L409" s="144" t="str">
        <f t="shared" si="17"/>
        <v>STRIDERS 4 AÑOS</v>
      </c>
      <c r="M409" s="139" t="s">
        <v>45</v>
      </c>
      <c r="N409" s="147">
        <v>760</v>
      </c>
      <c r="O409" s="145">
        <f>IFERROR(VLOOKUP('BASE DE DATOS 2026'!$I404,CATEGORIAS!$M$3:$O$13,2,FALSE),"")</f>
        <v>85000</v>
      </c>
      <c r="P409" s="139"/>
      <c r="Q409" s="146" t="s">
        <v>149</v>
      </c>
    </row>
    <row r="410" spans="1:17" ht="18.75" x14ac:dyDescent="0.25">
      <c r="A410" s="211">
        <f>SUBTOTAL(103,$B$3:B410)</f>
        <v>408</v>
      </c>
      <c r="B410" s="138">
        <v>761</v>
      </c>
      <c r="C410" s="139" t="s">
        <v>760</v>
      </c>
      <c r="D410" s="139" t="s">
        <v>1237</v>
      </c>
      <c r="E410" s="140">
        <v>1111488701</v>
      </c>
      <c r="F410" s="141" t="s">
        <v>1480</v>
      </c>
      <c r="G410" s="141">
        <v>44527</v>
      </c>
      <c r="H410" s="142">
        <f ca="1">IF('BASE DE DATOS 2026'!$G410="","",YEAR(NOW())-YEAR(G410))</f>
        <v>5</v>
      </c>
      <c r="I410" s="139" t="s">
        <v>12</v>
      </c>
      <c r="J410" s="143" t="str">
        <f t="shared" si="18"/>
        <v>S</v>
      </c>
      <c r="K410" s="143" t="str">
        <f>YEAR('BASE DE DATOS 2026'!$G410)&amp;J410</f>
        <v>2021S</v>
      </c>
      <c r="L410" s="144" t="str">
        <f t="shared" si="17"/>
        <v>STRIDERS 5 AÑOS</v>
      </c>
      <c r="M410" s="139" t="s">
        <v>80</v>
      </c>
      <c r="N410" s="138">
        <v>761</v>
      </c>
      <c r="O410" s="145">
        <f>IFERROR(VLOOKUP('BASE DE DATOS 2026'!$I405,CATEGORIAS!$M$3:$O$13,2,FALSE),"")</f>
        <v>85000</v>
      </c>
      <c r="P410" s="139"/>
      <c r="Q410" s="146" t="s">
        <v>149</v>
      </c>
    </row>
    <row r="411" spans="1:17" ht="18.75" x14ac:dyDescent="0.25">
      <c r="A411" s="211">
        <f>SUBTOTAL(103,$B$3:B411)</f>
        <v>409</v>
      </c>
      <c r="B411" s="147">
        <v>762</v>
      </c>
      <c r="C411" s="139" t="s">
        <v>240</v>
      </c>
      <c r="D411" s="139" t="s">
        <v>267</v>
      </c>
      <c r="E411" s="140">
        <v>1112071016</v>
      </c>
      <c r="F411" s="141" t="s">
        <v>1480</v>
      </c>
      <c r="G411" s="141">
        <v>44847</v>
      </c>
      <c r="H411" s="142">
        <f ca="1">IF('BASE DE DATOS 2026'!$G411="","",YEAR(NOW())-YEAR(G411))</f>
        <v>4</v>
      </c>
      <c r="I411" s="139" t="s">
        <v>12</v>
      </c>
      <c r="J411" s="143" t="str">
        <f t="shared" si="18"/>
        <v>S</v>
      </c>
      <c r="K411" s="143" t="str">
        <f>YEAR('BASE DE DATOS 2026'!$G411)&amp;J411</f>
        <v>2022S</v>
      </c>
      <c r="L411" s="144" t="str">
        <f t="shared" si="17"/>
        <v>STRIDERS 4 AÑOS</v>
      </c>
      <c r="M411" s="139" t="s">
        <v>45</v>
      </c>
      <c r="N411" s="147">
        <v>762</v>
      </c>
      <c r="O411" s="145">
        <f>IFERROR(VLOOKUP('BASE DE DATOS 2026'!$I406,CATEGORIAS!$M$3:$O$13,2,FALSE),"")</f>
        <v>85000</v>
      </c>
      <c r="P411" s="139"/>
      <c r="Q411" s="146" t="s">
        <v>149</v>
      </c>
    </row>
    <row r="412" spans="1:17" ht="18.75" x14ac:dyDescent="0.25">
      <c r="A412" s="211">
        <f>SUBTOTAL(103,$B$3:B412)</f>
        <v>410</v>
      </c>
      <c r="B412" s="138">
        <v>763</v>
      </c>
      <c r="C412" s="139" t="s">
        <v>299</v>
      </c>
      <c r="D412" s="139" t="s">
        <v>1251</v>
      </c>
      <c r="E412" s="140">
        <v>1232821862</v>
      </c>
      <c r="F412" s="141" t="s">
        <v>1480</v>
      </c>
      <c r="G412" s="141">
        <v>44853</v>
      </c>
      <c r="H412" s="142">
        <f ca="1">IF('BASE DE DATOS 2026'!$G412="","",YEAR(NOW())-YEAR(G412))</f>
        <v>4</v>
      </c>
      <c r="I412" s="139" t="s">
        <v>12</v>
      </c>
      <c r="J412" s="143" t="str">
        <f t="shared" si="18"/>
        <v>S</v>
      </c>
      <c r="K412" s="143" t="str">
        <f>YEAR('BASE DE DATOS 2026'!$G412)&amp;J412</f>
        <v>2022S</v>
      </c>
      <c r="L412" s="144" t="str">
        <f t="shared" si="17"/>
        <v>STRIDERS 4 AÑOS</v>
      </c>
      <c r="M412" s="139" t="s">
        <v>45</v>
      </c>
      <c r="N412" s="138">
        <v>763</v>
      </c>
      <c r="O412" s="145">
        <f>IFERROR(VLOOKUP('BASE DE DATOS 2026'!$I407,CATEGORIAS!$M$3:$O$13,2,FALSE),"")</f>
        <v>85000</v>
      </c>
      <c r="P412" s="139"/>
      <c r="Q412" s="146" t="s">
        <v>149</v>
      </c>
    </row>
    <row r="413" spans="1:17" ht="18.75" x14ac:dyDescent="0.25">
      <c r="A413" s="211">
        <f>SUBTOTAL(103,$B$3:B413)</f>
        <v>411</v>
      </c>
      <c r="B413" s="147">
        <v>764</v>
      </c>
      <c r="C413" s="139" t="s">
        <v>271</v>
      </c>
      <c r="D413" s="139" t="s">
        <v>1263</v>
      </c>
      <c r="E413" s="140">
        <v>1109571774</v>
      </c>
      <c r="F413" s="141" t="s">
        <v>1480</v>
      </c>
      <c r="G413" s="141">
        <v>44318</v>
      </c>
      <c r="H413" s="142">
        <f ca="1">IF('BASE DE DATOS 2026'!$G413="","",YEAR(NOW())-YEAR(G413))</f>
        <v>5</v>
      </c>
      <c r="I413" s="139" t="s">
        <v>12</v>
      </c>
      <c r="J413" s="143" t="str">
        <f t="shared" si="18"/>
        <v>S</v>
      </c>
      <c r="K413" s="143" t="str">
        <f>YEAR('BASE DE DATOS 2026'!$G413)&amp;J413</f>
        <v>2021S</v>
      </c>
      <c r="L413" s="144" t="str">
        <f t="shared" si="17"/>
        <v>STRIDERS 5 AÑOS</v>
      </c>
      <c r="M413" s="139" t="s">
        <v>1268</v>
      </c>
      <c r="N413" s="147">
        <v>764</v>
      </c>
      <c r="O413" s="145">
        <f>IFERROR(VLOOKUP('BASE DE DATOS 2026'!$I408,CATEGORIAS!$M$3:$O$13,2,FALSE),"")</f>
        <v>85000</v>
      </c>
      <c r="P413" s="139"/>
      <c r="Q413" s="146" t="s">
        <v>149</v>
      </c>
    </row>
    <row r="414" spans="1:17" ht="18.75" x14ac:dyDescent="0.25">
      <c r="A414" s="211">
        <f>SUBTOTAL(103,$B$3:B414)</f>
        <v>412</v>
      </c>
      <c r="B414" s="138">
        <v>765</v>
      </c>
      <c r="C414" s="139" t="s">
        <v>1434</v>
      </c>
      <c r="D414" s="139" t="s">
        <v>1435</v>
      </c>
      <c r="E414" s="140">
        <v>1232792403</v>
      </c>
      <c r="F414" s="141" t="s">
        <v>1480</v>
      </c>
      <c r="G414" s="141">
        <v>42125</v>
      </c>
      <c r="H414" s="142">
        <f ca="1">IF('BASE DE DATOS 2026'!$G414="","",YEAR(NOW())-YEAR(G414))</f>
        <v>11</v>
      </c>
      <c r="I414" s="174" t="s">
        <v>13</v>
      </c>
      <c r="J414" s="143" t="str">
        <f t="shared" si="18"/>
        <v>N</v>
      </c>
      <c r="K414" s="143" t="str">
        <f>YEAR('BASE DE DATOS 2026'!$G414)&amp;J414</f>
        <v>2015N</v>
      </c>
      <c r="L414" s="144" t="str">
        <f t="shared" si="17"/>
        <v>NOVATOS 11 Y 12 AÑOS</v>
      </c>
      <c r="M414" s="139" t="s">
        <v>41</v>
      </c>
      <c r="N414" s="138">
        <v>765</v>
      </c>
      <c r="O414" s="145">
        <f>IFERROR(VLOOKUP('BASE DE DATOS 2026'!$I409,CATEGORIAS!$M$3:$O$13,2,FALSE),"")</f>
        <v>85000</v>
      </c>
      <c r="P414" s="139" t="s">
        <v>1460</v>
      </c>
      <c r="Q414" s="146" t="s">
        <v>149</v>
      </c>
    </row>
    <row r="415" spans="1:17" ht="18.75" x14ac:dyDescent="0.25">
      <c r="A415" s="211">
        <f>SUBTOTAL(103,$B$3:B415)</f>
        <v>413</v>
      </c>
      <c r="B415" s="147">
        <v>766</v>
      </c>
      <c r="C415" s="139" t="s">
        <v>1295</v>
      </c>
      <c r="D415" s="139" t="s">
        <v>1296</v>
      </c>
      <c r="E415" s="140">
        <v>1232816254</v>
      </c>
      <c r="F415" s="141" t="s">
        <v>1480</v>
      </c>
      <c r="G415" s="141">
        <v>44276</v>
      </c>
      <c r="H415" s="142">
        <f ca="1">IF('BASE DE DATOS 2026'!$G415="","",YEAR(NOW())-YEAR(G415))</f>
        <v>5</v>
      </c>
      <c r="I415" s="139" t="s">
        <v>12</v>
      </c>
      <c r="J415" s="143" t="str">
        <f t="shared" si="18"/>
        <v>S</v>
      </c>
      <c r="K415" s="143" t="str">
        <f>YEAR('BASE DE DATOS 2026'!$G415)&amp;J415</f>
        <v>2021S</v>
      </c>
      <c r="L415" s="144" t="str">
        <f t="shared" si="17"/>
        <v>STRIDERS 5 AÑOS</v>
      </c>
      <c r="M415" s="139" t="s">
        <v>53</v>
      </c>
      <c r="N415" s="147">
        <v>766</v>
      </c>
      <c r="O415" s="145">
        <f>IFERROR(VLOOKUP('BASE DE DATOS 2026'!$I410,CATEGORIAS!$M$3:$O$13,2,FALSE),"")</f>
        <v>85000</v>
      </c>
      <c r="P415" s="139"/>
      <c r="Q415" s="146" t="s">
        <v>149</v>
      </c>
    </row>
    <row r="416" spans="1:17" ht="18.75" x14ac:dyDescent="0.25">
      <c r="A416" s="211">
        <f>SUBTOTAL(103,$B$3:B416)</f>
        <v>414</v>
      </c>
      <c r="B416" s="138">
        <v>767</v>
      </c>
      <c r="C416" s="139" t="s">
        <v>1332</v>
      </c>
      <c r="D416" s="139" t="s">
        <v>1333</v>
      </c>
      <c r="E416" s="140">
        <v>1112061359</v>
      </c>
      <c r="F416" s="141" t="s">
        <v>1480</v>
      </c>
      <c r="G416" s="141">
        <v>42241</v>
      </c>
      <c r="H416" s="142">
        <f ca="1">IF('BASE DE DATOS 2026'!$G416="","",YEAR(NOW())-YEAR(G416))</f>
        <v>11</v>
      </c>
      <c r="I416" s="139" t="s">
        <v>67</v>
      </c>
      <c r="J416" s="143" t="str">
        <f t="shared" si="18"/>
        <v>P</v>
      </c>
      <c r="K416" s="143" t="str">
        <f>YEAR('BASE DE DATOS 2026'!$G416)&amp;J416</f>
        <v>2015P</v>
      </c>
      <c r="L416" s="144" t="str">
        <f t="shared" si="17"/>
        <v>PRINCIPIANTES 11 Y 12 AÑOS</v>
      </c>
      <c r="M416" s="139" t="s">
        <v>1344</v>
      </c>
      <c r="N416" s="138">
        <v>767</v>
      </c>
      <c r="O416" s="145">
        <f>IFERROR(VLOOKUP('BASE DE DATOS 2026'!$I411,CATEGORIAS!$M$3:$O$13,2,FALSE),"")</f>
        <v>85000</v>
      </c>
      <c r="P416" s="139"/>
      <c r="Q416" s="146" t="s">
        <v>149</v>
      </c>
    </row>
    <row r="417" spans="1:17" ht="18.75" x14ac:dyDescent="0.25">
      <c r="A417" s="211">
        <f>SUBTOTAL(103,$B$3:B417)</f>
        <v>415</v>
      </c>
      <c r="B417" s="147">
        <v>768</v>
      </c>
      <c r="C417" s="139" t="s">
        <v>1297</v>
      </c>
      <c r="D417" s="139" t="s">
        <v>1298</v>
      </c>
      <c r="E417" s="140">
        <v>1109122634</v>
      </c>
      <c r="F417" s="141" t="s">
        <v>1481</v>
      </c>
      <c r="G417" s="141">
        <v>44884</v>
      </c>
      <c r="H417" s="142">
        <f ca="1">IF('BASE DE DATOS 2026'!$G417="","",YEAR(NOW())-YEAR(G417))</f>
        <v>4</v>
      </c>
      <c r="I417" s="139" t="s">
        <v>12</v>
      </c>
      <c r="J417" s="143" t="str">
        <f t="shared" si="18"/>
        <v>S</v>
      </c>
      <c r="K417" s="143" t="str">
        <f>YEAR('BASE DE DATOS 2026'!$G417)&amp;J417</f>
        <v>2022S</v>
      </c>
      <c r="L417" s="144" t="str">
        <f t="shared" si="17"/>
        <v>STRIDERS 4 AÑOS</v>
      </c>
      <c r="M417" s="139" t="s">
        <v>53</v>
      </c>
      <c r="N417" s="147">
        <v>768</v>
      </c>
      <c r="O417" s="145">
        <f>IFERROR(VLOOKUP('BASE DE DATOS 2026'!$I412,CATEGORIAS!$M$3:$O$13,2,FALSE),"")</f>
        <v>85000</v>
      </c>
      <c r="P417" s="139"/>
      <c r="Q417" s="146" t="s">
        <v>149</v>
      </c>
    </row>
    <row r="418" spans="1:17" ht="18.75" x14ac:dyDescent="0.25">
      <c r="A418" s="211">
        <f>SUBTOTAL(103,$B$3:B418)</f>
        <v>416</v>
      </c>
      <c r="B418" s="138">
        <v>769</v>
      </c>
      <c r="C418" s="139" t="s">
        <v>614</v>
      </c>
      <c r="D418" s="139" t="s">
        <v>615</v>
      </c>
      <c r="E418" s="140">
        <v>1123282948</v>
      </c>
      <c r="F418" s="141" t="s">
        <v>1480</v>
      </c>
      <c r="G418" s="141">
        <v>44905</v>
      </c>
      <c r="H418" s="142">
        <f ca="1">IF('BASE DE DATOS 2026'!$G418="","",YEAR(NOW())-YEAR(G418))</f>
        <v>4</v>
      </c>
      <c r="I418" s="139" t="s">
        <v>12</v>
      </c>
      <c r="J418" s="143" t="str">
        <f t="shared" si="18"/>
        <v>S</v>
      </c>
      <c r="K418" s="143" t="str">
        <f>YEAR('BASE DE DATOS 2026'!$G418)&amp;J418</f>
        <v>2022S</v>
      </c>
      <c r="L418" s="144" t="str">
        <f t="shared" ref="L418:L481" si="19">IFERROR(VLOOKUP(K418,CATEGORIAS,2,0),"")</f>
        <v>STRIDERS 4 AÑOS</v>
      </c>
      <c r="M418" s="139" t="s">
        <v>53</v>
      </c>
      <c r="N418" s="138">
        <v>769</v>
      </c>
      <c r="O418" s="145">
        <f>IFERROR(VLOOKUP('BASE DE DATOS 2026'!$I413,CATEGORIAS!$M$3:$O$13,2,FALSE),"")</f>
        <v>85000</v>
      </c>
      <c r="P418" s="139"/>
      <c r="Q418" s="146" t="s">
        <v>149</v>
      </c>
    </row>
    <row r="419" spans="1:17" ht="18.75" x14ac:dyDescent="0.25">
      <c r="A419" s="211">
        <f>SUBTOTAL(103,$B$3:B419)</f>
        <v>417</v>
      </c>
      <c r="B419" s="147">
        <v>770</v>
      </c>
      <c r="C419" s="139" t="s">
        <v>1338</v>
      </c>
      <c r="D419" s="139" t="s">
        <v>1339</v>
      </c>
      <c r="E419" s="140">
        <v>1114897024</v>
      </c>
      <c r="F419" s="141" t="s">
        <v>1480</v>
      </c>
      <c r="G419" s="141">
        <v>42107</v>
      </c>
      <c r="H419" s="142">
        <f ca="1">IF('BASE DE DATOS 2026'!$G419="","",YEAR(NOW())-YEAR(G419))</f>
        <v>11</v>
      </c>
      <c r="I419" s="139" t="s">
        <v>67</v>
      </c>
      <c r="J419" s="143" t="str">
        <f t="shared" si="18"/>
        <v>P</v>
      </c>
      <c r="K419" s="143" t="str">
        <f>YEAR('BASE DE DATOS 2026'!$G419)&amp;J419</f>
        <v>2015P</v>
      </c>
      <c r="L419" s="144" t="str">
        <f t="shared" si="19"/>
        <v>PRINCIPIANTES 11 Y 12 AÑOS</v>
      </c>
      <c r="M419" s="139" t="s">
        <v>1344</v>
      </c>
      <c r="N419" s="147">
        <v>770</v>
      </c>
      <c r="O419" s="145">
        <f>IFERROR(VLOOKUP('BASE DE DATOS 2026'!$I414,CATEGORIAS!$M$3:$O$13,2,FALSE),"")</f>
        <v>85000</v>
      </c>
      <c r="P419" s="139"/>
      <c r="Q419" s="146" t="s">
        <v>149</v>
      </c>
    </row>
    <row r="420" spans="1:17" ht="18.75" x14ac:dyDescent="0.25">
      <c r="A420" s="211">
        <f>SUBTOTAL(103,$B$3:B420)</f>
        <v>418</v>
      </c>
      <c r="B420" s="147">
        <v>771</v>
      </c>
      <c r="C420" s="139" t="s">
        <v>472</v>
      </c>
      <c r="D420" s="139" t="s">
        <v>1180</v>
      </c>
      <c r="E420" s="140">
        <v>1110608001</v>
      </c>
      <c r="F420" s="141" t="s">
        <v>1480</v>
      </c>
      <c r="G420" s="141">
        <v>44181</v>
      </c>
      <c r="H420" s="142">
        <f ca="1">IF('BASE DE DATOS 2026'!$G420="","",YEAR(NOW())-YEAR(G420))</f>
        <v>6</v>
      </c>
      <c r="I420" s="139" t="s">
        <v>67</v>
      </c>
      <c r="J420" s="143" t="str">
        <f t="shared" si="18"/>
        <v>P</v>
      </c>
      <c r="K420" s="143" t="str">
        <f>YEAR('BASE DE DATOS 2026'!$G420)&amp;J420</f>
        <v>2020P</v>
      </c>
      <c r="L420" s="144" t="str">
        <f t="shared" si="19"/>
        <v>PRINCIPIANTES 6 AÑOS Y MENOS</v>
      </c>
      <c r="M420" s="139" t="s">
        <v>79</v>
      </c>
      <c r="N420" s="147">
        <v>771</v>
      </c>
      <c r="O420" s="145">
        <f>IFERROR(VLOOKUP('BASE DE DATOS 2026'!$I415,CATEGORIAS!$M$3:$O$13,2,FALSE),"")</f>
        <v>85000</v>
      </c>
      <c r="P420" s="139"/>
      <c r="Q420" s="146" t="s">
        <v>149</v>
      </c>
    </row>
    <row r="421" spans="1:17" ht="18.75" x14ac:dyDescent="0.25">
      <c r="A421" s="211">
        <f>SUBTOTAL(103,$B$3:B421)</f>
        <v>419</v>
      </c>
      <c r="B421" s="138">
        <v>772</v>
      </c>
      <c r="C421" s="139" t="s">
        <v>1305</v>
      </c>
      <c r="D421" s="139" t="s">
        <v>1306</v>
      </c>
      <c r="E421" s="140">
        <v>1105474989</v>
      </c>
      <c r="F421" s="141" t="s">
        <v>1480</v>
      </c>
      <c r="G421" s="141">
        <v>42109</v>
      </c>
      <c r="H421" s="142">
        <f ca="1">IF('BASE DE DATOS 2026'!$G421="","",YEAR(NOW())-YEAR(G421))</f>
        <v>11</v>
      </c>
      <c r="I421" s="139" t="s">
        <v>67</v>
      </c>
      <c r="J421" s="143" t="str">
        <f t="shared" si="18"/>
        <v>P</v>
      </c>
      <c r="K421" s="143" t="str">
        <f>YEAR('BASE DE DATOS 2026'!$G421)&amp;J421</f>
        <v>2015P</v>
      </c>
      <c r="L421" s="144" t="str">
        <f t="shared" si="19"/>
        <v>PRINCIPIANTES 11 Y 12 AÑOS</v>
      </c>
      <c r="M421" s="139" t="s">
        <v>1328</v>
      </c>
      <c r="N421" s="138">
        <v>772</v>
      </c>
      <c r="O421" s="145">
        <f>IFERROR(VLOOKUP('BASE DE DATOS 2026'!$I416,CATEGORIAS!$M$3:$O$13,2,FALSE),"")</f>
        <v>85000</v>
      </c>
      <c r="P421" s="139"/>
      <c r="Q421" s="146" t="s">
        <v>149</v>
      </c>
    </row>
    <row r="422" spans="1:17" ht="18.75" x14ac:dyDescent="0.25">
      <c r="A422" s="211">
        <f>SUBTOTAL(103,$B$3:B422)</f>
        <v>420</v>
      </c>
      <c r="B422" s="147">
        <v>773</v>
      </c>
      <c r="C422" s="139" t="s">
        <v>303</v>
      </c>
      <c r="D422" s="139" t="s">
        <v>1311</v>
      </c>
      <c r="E422" s="140">
        <v>1107990595</v>
      </c>
      <c r="F422" s="141" t="s">
        <v>1480</v>
      </c>
      <c r="G422" s="141">
        <v>43635</v>
      </c>
      <c r="H422" s="142">
        <f ca="1">IF('BASE DE DATOS 2026'!$G422="","",YEAR(NOW())-YEAR(G422))</f>
        <v>7</v>
      </c>
      <c r="I422" s="139" t="s">
        <v>67</v>
      </c>
      <c r="J422" s="143" t="str">
        <f t="shared" si="18"/>
        <v>P</v>
      </c>
      <c r="K422" s="143" t="str">
        <f>YEAR('BASE DE DATOS 2026'!$G422)&amp;J422</f>
        <v>2019P</v>
      </c>
      <c r="L422" s="144" t="str">
        <f t="shared" si="19"/>
        <v>PRINCIPIANTES 7 Y 8 AÑOS</v>
      </c>
      <c r="M422" s="139" t="s">
        <v>1328</v>
      </c>
      <c r="N422" s="147">
        <v>773</v>
      </c>
      <c r="O422" s="145">
        <f>IFERROR(VLOOKUP('BASE DE DATOS 2026'!$I417,CATEGORIAS!$M$3:$O$13,2,FALSE),"")</f>
        <v>85000</v>
      </c>
      <c r="P422" s="139"/>
      <c r="Q422" s="146" t="s">
        <v>149</v>
      </c>
    </row>
    <row r="423" spans="1:17" ht="18.75" x14ac:dyDescent="0.25">
      <c r="A423" s="211">
        <f>SUBTOTAL(103,$B$3:B423)</f>
        <v>421</v>
      </c>
      <c r="B423" s="138">
        <v>774</v>
      </c>
      <c r="C423" s="139" t="s">
        <v>760</v>
      </c>
      <c r="D423" s="139" t="s">
        <v>1312</v>
      </c>
      <c r="E423" s="140">
        <v>1107987824</v>
      </c>
      <c r="F423" s="141" t="s">
        <v>1480</v>
      </c>
      <c r="G423" s="141">
        <v>42642</v>
      </c>
      <c r="H423" s="142">
        <f ca="1">IF('BASE DE DATOS 2026'!$G423="","",YEAR(NOW())-YEAR(G423))</f>
        <v>10</v>
      </c>
      <c r="I423" s="139" t="s">
        <v>67</v>
      </c>
      <c r="J423" s="143" t="str">
        <f t="shared" si="18"/>
        <v>P</v>
      </c>
      <c r="K423" s="143" t="str">
        <f>YEAR('BASE DE DATOS 2026'!$G423)&amp;J423</f>
        <v>2016P</v>
      </c>
      <c r="L423" s="144" t="str">
        <f t="shared" si="19"/>
        <v>PRINCIPIANTES 9 Y 10 AÑOS</v>
      </c>
      <c r="M423" s="139" t="s">
        <v>1328</v>
      </c>
      <c r="N423" s="138">
        <v>774</v>
      </c>
      <c r="O423" s="145">
        <f>IFERROR(VLOOKUP('BASE DE DATOS 2026'!$I418,CATEGORIAS!$M$3:$O$13,2,FALSE),"")</f>
        <v>85000</v>
      </c>
      <c r="P423" s="139"/>
      <c r="Q423" s="146" t="s">
        <v>149</v>
      </c>
    </row>
    <row r="424" spans="1:17" ht="18.75" x14ac:dyDescent="0.25">
      <c r="A424" s="211">
        <f>SUBTOTAL(103,$B$3:B424)</f>
        <v>422</v>
      </c>
      <c r="B424" s="147">
        <v>775</v>
      </c>
      <c r="C424" s="139" t="s">
        <v>825</v>
      </c>
      <c r="D424" s="139" t="s">
        <v>1313</v>
      </c>
      <c r="E424" s="140">
        <v>1106638899</v>
      </c>
      <c r="F424" s="141" t="s">
        <v>1480</v>
      </c>
      <c r="G424" s="141">
        <v>43439</v>
      </c>
      <c r="H424" s="142">
        <f ca="1">IF('BASE DE DATOS 2026'!$G424="","",YEAR(NOW())-YEAR(G424))</f>
        <v>8</v>
      </c>
      <c r="I424" s="139" t="s">
        <v>67</v>
      </c>
      <c r="J424" s="143" t="str">
        <f t="shared" si="18"/>
        <v>P</v>
      </c>
      <c r="K424" s="143" t="str">
        <f>YEAR('BASE DE DATOS 2026'!$G424)&amp;J424</f>
        <v>2018P</v>
      </c>
      <c r="L424" s="144" t="str">
        <f t="shared" si="19"/>
        <v>PRINCIPIANTES 7 Y 8 AÑOS</v>
      </c>
      <c r="M424" s="139" t="s">
        <v>1328</v>
      </c>
      <c r="N424" s="147">
        <v>775</v>
      </c>
      <c r="O424" s="145">
        <f>IFERROR(VLOOKUP('BASE DE DATOS 2026'!$I419,CATEGORIAS!$M$3:$O$13,2,FALSE),"")</f>
        <v>85000</v>
      </c>
      <c r="P424" s="139"/>
      <c r="Q424" s="146" t="s">
        <v>149</v>
      </c>
    </row>
    <row r="425" spans="1:17" ht="18.75" x14ac:dyDescent="0.25">
      <c r="A425" s="211">
        <f>SUBTOTAL(103,$B$3:B425)</f>
        <v>423</v>
      </c>
      <c r="B425" s="138">
        <v>776</v>
      </c>
      <c r="C425" s="139" t="s">
        <v>356</v>
      </c>
      <c r="D425" s="139" t="s">
        <v>1315</v>
      </c>
      <c r="E425" s="140">
        <v>1201230953</v>
      </c>
      <c r="F425" s="141" t="s">
        <v>1480</v>
      </c>
      <c r="G425" s="141">
        <v>41147</v>
      </c>
      <c r="H425" s="142">
        <f ca="1">IF('BASE DE DATOS 2026'!$G425="","",YEAR(NOW())-YEAR(G425))</f>
        <v>14</v>
      </c>
      <c r="I425" s="139" t="s">
        <v>67</v>
      </c>
      <c r="J425" s="143" t="str">
        <f t="shared" si="18"/>
        <v>P</v>
      </c>
      <c r="K425" s="143" t="str">
        <f>YEAR('BASE DE DATOS 2026'!$G425)&amp;J425</f>
        <v>2012P</v>
      </c>
      <c r="L425" s="144" t="str">
        <f t="shared" si="19"/>
        <v>PRINCIPIANTES 13 Y 14 AÑOS</v>
      </c>
      <c r="M425" s="139" t="s">
        <v>1328</v>
      </c>
      <c r="N425" s="138">
        <v>776</v>
      </c>
      <c r="O425" s="145">
        <f>IFERROR(VLOOKUP('BASE DE DATOS 2026'!$I420,CATEGORIAS!$M$3:$O$13,2,FALSE),"")</f>
        <v>85000</v>
      </c>
      <c r="P425" s="139"/>
      <c r="Q425" s="146" t="s">
        <v>149</v>
      </c>
    </row>
    <row r="426" spans="1:17" ht="18.75" x14ac:dyDescent="0.25">
      <c r="A426" s="211">
        <f>SUBTOTAL(103,$B$3:B426)</f>
        <v>424</v>
      </c>
      <c r="B426" s="147">
        <v>778</v>
      </c>
      <c r="C426" s="139" t="s">
        <v>436</v>
      </c>
      <c r="D426" s="139" t="s">
        <v>1315</v>
      </c>
      <c r="E426" s="140">
        <v>1197471867</v>
      </c>
      <c r="F426" s="141" t="s">
        <v>1480</v>
      </c>
      <c r="G426" s="141">
        <v>42843</v>
      </c>
      <c r="H426" s="142">
        <f ca="1">IF('BASE DE DATOS 2026'!$G426="","",YEAR(NOW())-YEAR(G426))</f>
        <v>9</v>
      </c>
      <c r="I426" s="139" t="s">
        <v>67</v>
      </c>
      <c r="J426" s="143" t="str">
        <f t="shared" si="18"/>
        <v>P</v>
      </c>
      <c r="K426" s="143" t="str">
        <f>YEAR('BASE DE DATOS 2026'!$G426)&amp;J426</f>
        <v>2017P</v>
      </c>
      <c r="L426" s="144" t="str">
        <f t="shared" si="19"/>
        <v>PRINCIPIANTES 9 Y 10 AÑOS</v>
      </c>
      <c r="M426" s="139" t="s">
        <v>1328</v>
      </c>
      <c r="N426" s="147">
        <v>778</v>
      </c>
      <c r="O426" s="145">
        <f>IFERROR(VLOOKUP('BASE DE DATOS 2026'!$I421,CATEGORIAS!$M$3:$O$13,2,FALSE),"")</f>
        <v>85000</v>
      </c>
      <c r="P426" s="139"/>
      <c r="Q426" s="146" t="s">
        <v>149</v>
      </c>
    </row>
    <row r="427" spans="1:17" ht="18.75" x14ac:dyDescent="0.25">
      <c r="A427" s="211">
        <f>SUBTOTAL(103,$B$3:B427)</f>
        <v>425</v>
      </c>
      <c r="B427" s="138">
        <v>779</v>
      </c>
      <c r="C427" s="139" t="s">
        <v>1355</v>
      </c>
      <c r="D427" s="139" t="s">
        <v>864</v>
      </c>
      <c r="E427" s="140">
        <v>1112065357</v>
      </c>
      <c r="F427" s="141" t="s">
        <v>1480</v>
      </c>
      <c r="G427" s="141">
        <v>43253</v>
      </c>
      <c r="H427" s="142">
        <f ca="1">IF('BASE DE DATOS 2026'!$G427="","",YEAR(NOW())-YEAR(G427))</f>
        <v>8</v>
      </c>
      <c r="I427" s="139" t="s">
        <v>67</v>
      </c>
      <c r="J427" s="143" t="str">
        <f t="shared" si="18"/>
        <v>P</v>
      </c>
      <c r="K427" s="143" t="str">
        <f>YEAR('BASE DE DATOS 2026'!$G427)&amp;J427</f>
        <v>2018P</v>
      </c>
      <c r="L427" s="144" t="str">
        <f t="shared" si="19"/>
        <v>PRINCIPIANTES 7 Y 8 AÑOS</v>
      </c>
      <c r="M427" s="139" t="s">
        <v>167</v>
      </c>
      <c r="N427" s="138">
        <v>779</v>
      </c>
      <c r="O427" s="145">
        <f>IFERROR(VLOOKUP('BASE DE DATOS 2026'!$I422,CATEGORIAS!$M$3:$O$13,2,FALSE),"")</f>
        <v>85000</v>
      </c>
      <c r="P427" s="139" t="s">
        <v>177</v>
      </c>
      <c r="Q427" s="146" t="s">
        <v>149</v>
      </c>
    </row>
    <row r="428" spans="1:17" ht="18.75" x14ac:dyDescent="0.25">
      <c r="A428" s="211">
        <f>SUBTOTAL(103,$B$3:B428)</f>
        <v>426</v>
      </c>
      <c r="B428" s="147">
        <v>780</v>
      </c>
      <c r="C428" s="139" t="s">
        <v>468</v>
      </c>
      <c r="D428" s="139" t="s">
        <v>1269</v>
      </c>
      <c r="E428" s="140">
        <v>1109576639</v>
      </c>
      <c r="F428" s="141" t="s">
        <v>1480</v>
      </c>
      <c r="G428" s="141">
        <v>45202</v>
      </c>
      <c r="H428" s="142">
        <f ca="1">IF('BASE DE DATOS 2026'!$G428="","",YEAR(NOW())-YEAR(G428))</f>
        <v>3</v>
      </c>
      <c r="I428" s="139" t="s">
        <v>12</v>
      </c>
      <c r="J428" s="143" t="str">
        <f t="shared" si="18"/>
        <v>S</v>
      </c>
      <c r="K428" s="143" t="str">
        <f>YEAR('BASE DE DATOS 2026'!$G428)&amp;J428</f>
        <v>2023S</v>
      </c>
      <c r="L428" s="144" t="str">
        <f t="shared" si="19"/>
        <v>STRIDERS 2 Y 3 AÑOS</v>
      </c>
      <c r="M428" s="139" t="s">
        <v>53</v>
      </c>
      <c r="N428" s="147">
        <v>780</v>
      </c>
      <c r="O428" s="145">
        <f>IFERROR(VLOOKUP('BASE DE DATOS 2026'!$I423,CATEGORIAS!$M$3:$O$13,2,FALSE),"")</f>
        <v>85000</v>
      </c>
      <c r="P428" s="139"/>
      <c r="Q428" s="146" t="s">
        <v>149</v>
      </c>
    </row>
    <row r="429" spans="1:17" ht="18.75" x14ac:dyDescent="0.25">
      <c r="A429" s="211">
        <f>SUBTOTAL(103,$B$3:B429)</f>
        <v>427</v>
      </c>
      <c r="B429" s="138">
        <v>781</v>
      </c>
      <c r="C429" s="139" t="s">
        <v>644</v>
      </c>
      <c r="D429" s="139" t="s">
        <v>1302</v>
      </c>
      <c r="E429" s="140">
        <v>1143883006</v>
      </c>
      <c r="F429" s="141" t="s">
        <v>1480</v>
      </c>
      <c r="G429" s="141">
        <v>44681</v>
      </c>
      <c r="H429" s="142">
        <f ca="1">IF('BASE DE DATOS 2026'!$G429="","",YEAR(NOW())-YEAR(G429))</f>
        <v>4</v>
      </c>
      <c r="I429" s="139" t="s">
        <v>12</v>
      </c>
      <c r="J429" s="143" t="str">
        <f t="shared" si="18"/>
        <v>S</v>
      </c>
      <c r="K429" s="143" t="str">
        <f>YEAR('BASE DE DATOS 2026'!$G429)&amp;J429</f>
        <v>2022S</v>
      </c>
      <c r="L429" s="144" t="str">
        <f t="shared" si="19"/>
        <v>STRIDERS 4 AÑOS</v>
      </c>
      <c r="M429" s="139" t="s">
        <v>53</v>
      </c>
      <c r="N429" s="138">
        <v>781</v>
      </c>
      <c r="O429" s="145">
        <f>IFERROR(VLOOKUP('BASE DE DATOS 2026'!$I424,CATEGORIAS!$M$3:$O$13,2,FALSE),"")</f>
        <v>85000</v>
      </c>
      <c r="P429" s="139"/>
      <c r="Q429" s="146" t="s">
        <v>149</v>
      </c>
    </row>
    <row r="430" spans="1:17" ht="18.75" x14ac:dyDescent="0.25">
      <c r="A430" s="211">
        <f>SUBTOTAL(103,$B$3:B430)</f>
        <v>428</v>
      </c>
      <c r="B430" s="147">
        <v>782</v>
      </c>
      <c r="C430" s="139" t="s">
        <v>378</v>
      </c>
      <c r="D430" s="139" t="s">
        <v>1303</v>
      </c>
      <c r="E430" s="140">
        <v>1110381202</v>
      </c>
      <c r="F430" s="141" t="s">
        <v>1480</v>
      </c>
      <c r="G430" s="141">
        <v>44813</v>
      </c>
      <c r="H430" s="142">
        <f ca="1">IF('BASE DE DATOS 2026'!$G430="","",YEAR(NOW())-YEAR(G430))</f>
        <v>4</v>
      </c>
      <c r="I430" s="139" t="s">
        <v>12</v>
      </c>
      <c r="J430" s="143" t="str">
        <f t="shared" si="18"/>
        <v>S</v>
      </c>
      <c r="K430" s="143" t="str">
        <f>YEAR('BASE DE DATOS 2026'!$G430)&amp;J430</f>
        <v>2022S</v>
      </c>
      <c r="L430" s="144" t="str">
        <f t="shared" si="19"/>
        <v>STRIDERS 4 AÑOS</v>
      </c>
      <c r="M430" s="139" t="s">
        <v>53</v>
      </c>
      <c r="N430" s="147">
        <v>782</v>
      </c>
      <c r="O430" s="145">
        <f>IFERROR(VLOOKUP('BASE DE DATOS 2026'!$I425,CATEGORIAS!$M$3:$O$13,2,FALSE),"")</f>
        <v>85000</v>
      </c>
      <c r="P430" s="139" t="s">
        <v>177</v>
      </c>
      <c r="Q430" s="146" t="s">
        <v>149</v>
      </c>
    </row>
    <row r="431" spans="1:17" ht="18.75" x14ac:dyDescent="0.25">
      <c r="A431" s="211">
        <f>SUBTOTAL(103,$B$3:B431)</f>
        <v>429</v>
      </c>
      <c r="B431" s="138">
        <v>783</v>
      </c>
      <c r="C431" s="139" t="s">
        <v>602</v>
      </c>
      <c r="D431" s="139" t="s">
        <v>1275</v>
      </c>
      <c r="E431" s="140">
        <v>1232822957</v>
      </c>
      <c r="F431" s="141" t="s">
        <v>1480</v>
      </c>
      <c r="G431" s="141">
        <v>44928</v>
      </c>
      <c r="H431" s="142">
        <f ca="1">IF('BASE DE DATOS 2026'!$G431="","",YEAR(NOW())-YEAR(G431))</f>
        <v>3</v>
      </c>
      <c r="I431" s="139" t="s">
        <v>12</v>
      </c>
      <c r="J431" s="143" t="str">
        <f t="shared" si="18"/>
        <v>S</v>
      </c>
      <c r="K431" s="143" t="str">
        <f>YEAR('BASE DE DATOS 2026'!$G431)&amp;J431</f>
        <v>2023S</v>
      </c>
      <c r="L431" s="144" t="str">
        <f t="shared" si="19"/>
        <v>STRIDERS 2 Y 3 AÑOS</v>
      </c>
      <c r="M431" s="139" t="s">
        <v>78</v>
      </c>
      <c r="N431" s="138">
        <v>783</v>
      </c>
      <c r="O431" s="145">
        <f>IFERROR(VLOOKUP('BASE DE DATOS 2026'!$I426,CATEGORIAS!$M$3:$O$13,2,FALSE),"")</f>
        <v>85000</v>
      </c>
      <c r="P431" s="139"/>
      <c r="Q431" s="146" t="s">
        <v>149</v>
      </c>
    </row>
    <row r="432" spans="1:17" ht="18.75" x14ac:dyDescent="0.25">
      <c r="A432" s="211">
        <f>SUBTOTAL(103,$B$3:B432)</f>
        <v>430</v>
      </c>
      <c r="B432" s="147">
        <v>784</v>
      </c>
      <c r="C432" s="139" t="s">
        <v>275</v>
      </c>
      <c r="D432" s="139" t="s">
        <v>1276</v>
      </c>
      <c r="E432" s="140">
        <v>1232823238</v>
      </c>
      <c r="F432" s="141" t="s">
        <v>1480</v>
      </c>
      <c r="G432" s="141">
        <v>44931</v>
      </c>
      <c r="H432" s="142">
        <f ca="1">IF('BASE DE DATOS 2026'!$G432="","",YEAR(NOW())-YEAR(G432))</f>
        <v>3</v>
      </c>
      <c r="I432" s="139" t="s">
        <v>12</v>
      </c>
      <c r="J432" s="143" t="str">
        <f t="shared" si="18"/>
        <v>S</v>
      </c>
      <c r="K432" s="143" t="str">
        <f>YEAR('BASE DE DATOS 2026'!$G432)&amp;J432</f>
        <v>2023S</v>
      </c>
      <c r="L432" s="144" t="str">
        <f t="shared" si="19"/>
        <v>STRIDERS 2 Y 3 AÑOS</v>
      </c>
      <c r="M432" s="139" t="s">
        <v>78</v>
      </c>
      <c r="N432" s="147">
        <v>784</v>
      </c>
      <c r="O432" s="145">
        <f>IFERROR(VLOOKUP('BASE DE DATOS 2026'!$I427,CATEGORIAS!$M$3:$O$13,2,FALSE),"")</f>
        <v>85000</v>
      </c>
      <c r="P432" s="139"/>
      <c r="Q432" s="146" t="s">
        <v>149</v>
      </c>
    </row>
    <row r="433" spans="1:17" ht="18.75" x14ac:dyDescent="0.25">
      <c r="A433" s="211">
        <f>SUBTOTAL(103,$B$3:B433)</f>
        <v>431</v>
      </c>
      <c r="B433" s="138">
        <v>785</v>
      </c>
      <c r="C433" s="139" t="s">
        <v>319</v>
      </c>
      <c r="D433" s="139" t="s">
        <v>1356</v>
      </c>
      <c r="E433" s="140">
        <v>1019844745</v>
      </c>
      <c r="F433" s="141" t="s">
        <v>1480</v>
      </c>
      <c r="G433" s="141">
        <v>40623</v>
      </c>
      <c r="H433" s="142">
        <f ca="1">IF('BASE DE DATOS 2026'!$G433="","",YEAR(NOW())-YEAR(G433))</f>
        <v>15</v>
      </c>
      <c r="I433" s="139" t="s">
        <v>67</v>
      </c>
      <c r="J433" s="143" t="str">
        <f t="shared" si="18"/>
        <v>P</v>
      </c>
      <c r="K433" s="143" t="str">
        <f>YEAR('BASE DE DATOS 2026'!$G433)&amp;J433</f>
        <v>2011P</v>
      </c>
      <c r="L433" s="144" t="str">
        <f t="shared" si="19"/>
        <v>PRINCIPIANTES 15 AÑOS Y MAS</v>
      </c>
      <c r="M433" s="139" t="s">
        <v>167</v>
      </c>
      <c r="N433" s="138">
        <v>785</v>
      </c>
      <c r="O433" s="145">
        <f>IFERROR(VLOOKUP('BASE DE DATOS 2026'!$I428,CATEGORIAS!$M$3:$O$13,2,FALSE),"")</f>
        <v>85000</v>
      </c>
      <c r="P433" s="139"/>
      <c r="Q433" s="146" t="s">
        <v>149</v>
      </c>
    </row>
    <row r="434" spans="1:17" ht="18.75" x14ac:dyDescent="0.25">
      <c r="A434" s="211">
        <f>SUBTOTAL(103,$B$3:B434)</f>
        <v>432</v>
      </c>
      <c r="B434" s="138">
        <v>787</v>
      </c>
      <c r="C434" s="139" t="s">
        <v>271</v>
      </c>
      <c r="D434" s="139" t="s">
        <v>1356</v>
      </c>
      <c r="E434" s="140">
        <v>1098337646</v>
      </c>
      <c r="F434" s="141" t="s">
        <v>1480</v>
      </c>
      <c r="G434" s="141">
        <v>43741</v>
      </c>
      <c r="H434" s="142">
        <f ca="1">IF('BASE DE DATOS 2026'!$G434="","",YEAR(NOW())-YEAR(G434))</f>
        <v>7</v>
      </c>
      <c r="I434" s="139" t="s">
        <v>67</v>
      </c>
      <c r="J434" s="143" t="str">
        <f t="shared" si="18"/>
        <v>P</v>
      </c>
      <c r="K434" s="143" t="str">
        <f>YEAR('BASE DE DATOS 2026'!$G434)&amp;J434</f>
        <v>2019P</v>
      </c>
      <c r="L434" s="144" t="str">
        <f t="shared" si="19"/>
        <v>PRINCIPIANTES 7 Y 8 AÑOS</v>
      </c>
      <c r="M434" s="139" t="s">
        <v>1467</v>
      </c>
      <c r="N434" s="138">
        <v>787</v>
      </c>
      <c r="O434" s="145">
        <f>IFERROR(VLOOKUP('BASE DE DATOS 2026'!$I429,CATEGORIAS!$M$3:$O$13,2,FALSE),"")</f>
        <v>85000</v>
      </c>
      <c r="P434" s="139"/>
      <c r="Q434" s="146" t="s">
        <v>149</v>
      </c>
    </row>
    <row r="435" spans="1:17" ht="18.75" x14ac:dyDescent="0.25">
      <c r="A435" s="211">
        <f>SUBTOTAL(103,$B$3:B435)</f>
        <v>433</v>
      </c>
      <c r="B435" s="147">
        <v>788</v>
      </c>
      <c r="C435" s="139" t="s">
        <v>1335</v>
      </c>
      <c r="D435" s="139" t="s">
        <v>1336</v>
      </c>
      <c r="E435" s="140">
        <v>1114905533</v>
      </c>
      <c r="F435" s="141" t="s">
        <v>1480</v>
      </c>
      <c r="G435" s="141">
        <v>44727</v>
      </c>
      <c r="H435" s="142">
        <f ca="1">IF('BASE DE DATOS 2026'!$G435="","",YEAR(NOW())-YEAR(G435))</f>
        <v>4</v>
      </c>
      <c r="I435" s="139" t="s">
        <v>12</v>
      </c>
      <c r="J435" s="143" t="str">
        <f t="shared" si="18"/>
        <v>S</v>
      </c>
      <c r="K435" s="143" t="str">
        <f>YEAR('BASE DE DATOS 2026'!$G435)&amp;J435</f>
        <v>2022S</v>
      </c>
      <c r="L435" s="144" t="str">
        <f t="shared" si="19"/>
        <v>STRIDERS 4 AÑOS</v>
      </c>
      <c r="M435" s="139" t="s">
        <v>1344</v>
      </c>
      <c r="N435" s="147">
        <v>788</v>
      </c>
      <c r="O435" s="145">
        <f>IFERROR(VLOOKUP('BASE DE DATOS 2026'!$I430,CATEGORIAS!$M$3:$O$13,2,FALSE),"")</f>
        <v>85000</v>
      </c>
      <c r="P435" s="139"/>
      <c r="Q435" s="146" t="s">
        <v>149</v>
      </c>
    </row>
    <row r="436" spans="1:17" ht="18.75" x14ac:dyDescent="0.25">
      <c r="A436" s="211">
        <f>SUBTOTAL(103,$B$3:B436)</f>
        <v>434</v>
      </c>
      <c r="B436" s="138">
        <v>789</v>
      </c>
      <c r="C436" s="139" t="s">
        <v>544</v>
      </c>
      <c r="D436" s="139" t="s">
        <v>1337</v>
      </c>
      <c r="E436" s="140">
        <v>1232817142</v>
      </c>
      <c r="F436" s="141" t="s">
        <v>1480</v>
      </c>
      <c r="G436" s="141">
        <v>44422</v>
      </c>
      <c r="H436" s="142">
        <f ca="1">IF('BASE DE DATOS 2026'!$G436="","",YEAR(NOW())-YEAR(G436))</f>
        <v>5</v>
      </c>
      <c r="I436" s="139" t="s">
        <v>12</v>
      </c>
      <c r="J436" s="143" t="str">
        <f t="shared" si="18"/>
        <v>S</v>
      </c>
      <c r="K436" s="143" t="str">
        <f>YEAR('BASE DE DATOS 2026'!$G436)&amp;J436</f>
        <v>2021S</v>
      </c>
      <c r="L436" s="144" t="str">
        <f t="shared" si="19"/>
        <v>STRIDERS 5 AÑOS</v>
      </c>
      <c r="M436" s="139" t="s">
        <v>1344</v>
      </c>
      <c r="N436" s="138">
        <v>789</v>
      </c>
      <c r="O436" s="145">
        <f>IFERROR(VLOOKUP('BASE DE DATOS 2026'!$I431,CATEGORIAS!$M$3:$O$13,2,FALSE),"")</f>
        <v>85000</v>
      </c>
      <c r="P436" s="139"/>
      <c r="Q436" s="146" t="s">
        <v>149</v>
      </c>
    </row>
    <row r="437" spans="1:17" ht="18.75" x14ac:dyDescent="0.25">
      <c r="A437" s="211">
        <f>SUBTOTAL(103,$B$3:B437)</f>
        <v>435</v>
      </c>
      <c r="B437" s="147">
        <v>790</v>
      </c>
      <c r="C437" s="139" t="s">
        <v>314</v>
      </c>
      <c r="D437" s="139" t="s">
        <v>1357</v>
      </c>
      <c r="E437" s="140">
        <v>10331117379</v>
      </c>
      <c r="F437" s="141" t="s">
        <v>1480</v>
      </c>
      <c r="G437" s="141">
        <v>42222</v>
      </c>
      <c r="H437" s="142">
        <f ca="1">IF('BASE DE DATOS 2026'!$G437="","",YEAR(NOW())-YEAR(G437))</f>
        <v>11</v>
      </c>
      <c r="I437" s="139" t="s">
        <v>67</v>
      </c>
      <c r="J437" s="143" t="str">
        <f t="shared" si="18"/>
        <v>P</v>
      </c>
      <c r="K437" s="143" t="str">
        <f>YEAR('BASE DE DATOS 2026'!$G437)&amp;J437</f>
        <v>2015P</v>
      </c>
      <c r="L437" s="144" t="str">
        <f t="shared" si="19"/>
        <v>PRINCIPIANTES 11 Y 12 AÑOS</v>
      </c>
      <c r="M437" s="139" t="s">
        <v>167</v>
      </c>
      <c r="N437" s="147">
        <v>790</v>
      </c>
      <c r="O437" s="145">
        <f>IFERROR(VLOOKUP('BASE DE DATOS 2026'!$I432,CATEGORIAS!$M$3:$O$13,2,FALSE),"")</f>
        <v>85000</v>
      </c>
      <c r="P437" s="139"/>
      <c r="Q437" s="146" t="s">
        <v>149</v>
      </c>
    </row>
    <row r="438" spans="1:17" ht="18.75" x14ac:dyDescent="0.25">
      <c r="A438" s="211">
        <f>SUBTOTAL(103,$B$3:B438)</f>
        <v>436</v>
      </c>
      <c r="B438" s="138">
        <v>791</v>
      </c>
      <c r="C438" s="139" t="s">
        <v>236</v>
      </c>
      <c r="D438" s="139" t="s">
        <v>1417</v>
      </c>
      <c r="E438" s="140">
        <v>1105381226</v>
      </c>
      <c r="F438" s="141" t="s">
        <v>1480</v>
      </c>
      <c r="G438" s="141">
        <v>40868</v>
      </c>
      <c r="H438" s="142">
        <f ca="1">IF('BASE DE DATOS 2026'!$G438="","",YEAR(NOW())-YEAR(G438))</f>
        <v>15</v>
      </c>
      <c r="I438" s="139" t="s">
        <v>67</v>
      </c>
      <c r="J438" s="143" t="str">
        <f t="shared" si="18"/>
        <v>P</v>
      </c>
      <c r="K438" s="143" t="str">
        <f>YEAR('BASE DE DATOS 2026'!$G438)&amp;J438</f>
        <v>2011P</v>
      </c>
      <c r="L438" s="144" t="str">
        <f t="shared" si="19"/>
        <v>PRINCIPIANTES 15 AÑOS Y MAS</v>
      </c>
      <c r="M438" s="139" t="s">
        <v>168</v>
      </c>
      <c r="N438" s="138">
        <v>791</v>
      </c>
      <c r="O438" s="145">
        <f>IFERROR(VLOOKUP('BASE DE DATOS 2026'!$I433,CATEGORIAS!$M$3:$O$13,2,FALSE),"")</f>
        <v>85000</v>
      </c>
      <c r="P438" s="139"/>
      <c r="Q438" s="146" t="s">
        <v>149</v>
      </c>
    </row>
    <row r="439" spans="1:17" ht="18.75" x14ac:dyDescent="0.25">
      <c r="A439" s="211">
        <f>SUBTOTAL(103,$B$3:B439)</f>
        <v>437</v>
      </c>
      <c r="B439" s="147">
        <v>792</v>
      </c>
      <c r="C439" s="139" t="s">
        <v>303</v>
      </c>
      <c r="D439" s="139" t="s">
        <v>1413</v>
      </c>
      <c r="E439" s="140">
        <v>1109560006</v>
      </c>
      <c r="F439" s="141" t="s">
        <v>1480</v>
      </c>
      <c r="G439" s="141">
        <v>42390</v>
      </c>
      <c r="H439" s="142">
        <f ca="1">IF('BASE DE DATOS 2026'!$G439="","",YEAR(NOW())-YEAR(G439))</f>
        <v>10</v>
      </c>
      <c r="I439" s="139" t="s">
        <v>67</v>
      </c>
      <c r="J439" s="143" t="str">
        <f t="shared" si="18"/>
        <v>P</v>
      </c>
      <c r="K439" s="143" t="str">
        <f>YEAR('BASE DE DATOS 2026'!$G439)&amp;J439</f>
        <v>2016P</v>
      </c>
      <c r="L439" s="144" t="str">
        <f t="shared" si="19"/>
        <v>PRINCIPIANTES 9 Y 10 AÑOS</v>
      </c>
      <c r="M439" s="139" t="s">
        <v>77</v>
      </c>
      <c r="N439" s="147">
        <v>792</v>
      </c>
      <c r="O439" s="145">
        <f>IFERROR(VLOOKUP('BASE DE DATOS 2026'!$I434,CATEGORIAS!$M$3:$O$13,2,FALSE),"")</f>
        <v>85000</v>
      </c>
      <c r="P439" s="139"/>
      <c r="Q439" s="146" t="s">
        <v>149</v>
      </c>
    </row>
    <row r="440" spans="1:17" ht="18.75" x14ac:dyDescent="0.25">
      <c r="A440" s="211">
        <f>SUBTOTAL(103,$B$3:B440)</f>
        <v>438</v>
      </c>
      <c r="B440" s="138">
        <v>793</v>
      </c>
      <c r="C440" s="139" t="s">
        <v>236</v>
      </c>
      <c r="D440" s="139" t="s">
        <v>504</v>
      </c>
      <c r="E440" s="140">
        <v>1110055627</v>
      </c>
      <c r="F440" s="141" t="s">
        <v>1480</v>
      </c>
      <c r="G440" s="141">
        <v>42249</v>
      </c>
      <c r="H440" s="142">
        <f ca="1">IF('BASE DE DATOS 2026'!$G440="","",YEAR(NOW())-YEAR(G440))</f>
        <v>11</v>
      </c>
      <c r="I440" s="139" t="s">
        <v>67</v>
      </c>
      <c r="J440" s="143" t="str">
        <f t="shared" si="18"/>
        <v>P</v>
      </c>
      <c r="K440" s="143" t="str">
        <f>YEAR('BASE DE DATOS 2026'!$G440)&amp;J440</f>
        <v>2015P</v>
      </c>
      <c r="L440" s="144" t="str">
        <f t="shared" si="19"/>
        <v>PRINCIPIANTES 11 Y 12 AÑOS</v>
      </c>
      <c r="M440" s="139" t="s">
        <v>77</v>
      </c>
      <c r="N440" s="138">
        <v>793</v>
      </c>
      <c r="O440" s="145">
        <f>IFERROR(VLOOKUP('BASE DE DATOS 2026'!$I435,CATEGORIAS!$M$3:$O$13,2,FALSE),"")</f>
        <v>85000</v>
      </c>
      <c r="P440" s="139"/>
      <c r="Q440" s="146" t="s">
        <v>149</v>
      </c>
    </row>
    <row r="441" spans="1:17" ht="18.75" x14ac:dyDescent="0.25">
      <c r="A441" s="211">
        <f>SUBTOTAL(103,$B$3:B441)</f>
        <v>439</v>
      </c>
      <c r="B441" s="147">
        <v>794</v>
      </c>
      <c r="C441" s="139" t="s">
        <v>303</v>
      </c>
      <c r="D441" s="139" t="s">
        <v>1286</v>
      </c>
      <c r="E441" s="140">
        <v>1080065514</v>
      </c>
      <c r="F441" s="141" t="s">
        <v>1480</v>
      </c>
      <c r="G441" s="141">
        <v>42418</v>
      </c>
      <c r="H441" s="142">
        <f ca="1">IF('BASE DE DATOS 2026'!$G441="","",YEAR(NOW())-YEAR(G441))</f>
        <v>10</v>
      </c>
      <c r="I441" s="139" t="s">
        <v>67</v>
      </c>
      <c r="J441" s="143" t="str">
        <f t="shared" si="18"/>
        <v>P</v>
      </c>
      <c r="K441" s="143" t="str">
        <f>YEAR('BASE DE DATOS 2026'!$G441)&amp;J441</f>
        <v>2016P</v>
      </c>
      <c r="L441" s="144" t="str">
        <f t="shared" si="19"/>
        <v>PRINCIPIANTES 9 Y 10 AÑOS</v>
      </c>
      <c r="M441" s="139" t="s">
        <v>1329</v>
      </c>
      <c r="N441" s="147">
        <v>794</v>
      </c>
      <c r="O441" s="145">
        <f>IFERROR(VLOOKUP('BASE DE DATOS 2026'!$I436,CATEGORIAS!$M$3:$O$13,2,FALSE),"")</f>
        <v>85000</v>
      </c>
      <c r="P441" s="139"/>
      <c r="Q441" s="146" t="s">
        <v>149</v>
      </c>
    </row>
    <row r="442" spans="1:17" ht="18.75" x14ac:dyDescent="0.25">
      <c r="A442" s="211">
        <f>SUBTOTAL(103,$B$3:B442)</f>
        <v>440</v>
      </c>
      <c r="B442" s="138">
        <v>795</v>
      </c>
      <c r="C442" s="139" t="s">
        <v>436</v>
      </c>
      <c r="D442" s="139" t="s">
        <v>1207</v>
      </c>
      <c r="E442" s="140">
        <v>1110302936</v>
      </c>
      <c r="F442" s="141" t="s">
        <v>1480</v>
      </c>
      <c r="G442" s="141">
        <v>42344</v>
      </c>
      <c r="H442" s="142">
        <f ca="1">IF('BASE DE DATOS 2026'!$G442="","",YEAR(NOW())-YEAR(G442))</f>
        <v>11</v>
      </c>
      <c r="I442" s="139" t="s">
        <v>67</v>
      </c>
      <c r="J442" s="143" t="str">
        <f t="shared" si="18"/>
        <v>P</v>
      </c>
      <c r="K442" s="143" t="str">
        <f>YEAR('BASE DE DATOS 2026'!$G442)&amp;J442</f>
        <v>2015P</v>
      </c>
      <c r="L442" s="144" t="str">
        <f t="shared" si="19"/>
        <v>PRINCIPIANTES 11 Y 12 AÑOS</v>
      </c>
      <c r="M442" s="139" t="s">
        <v>45</v>
      </c>
      <c r="N442" s="138">
        <v>795</v>
      </c>
      <c r="O442" s="145">
        <f>IFERROR(VLOOKUP('BASE DE DATOS 2026'!$I437,CATEGORIAS!$M$3:$O$13,2,FALSE),"")</f>
        <v>85000</v>
      </c>
      <c r="P442" s="139"/>
      <c r="Q442" s="146" t="s">
        <v>149</v>
      </c>
    </row>
    <row r="443" spans="1:17" ht="18.75" x14ac:dyDescent="0.25">
      <c r="A443" s="211">
        <f>SUBTOTAL(103,$B$3:B443)</f>
        <v>441</v>
      </c>
      <c r="B443" s="147">
        <v>796</v>
      </c>
      <c r="C443" s="139" t="s">
        <v>308</v>
      </c>
      <c r="D443" s="139" t="s">
        <v>1213</v>
      </c>
      <c r="E443" s="140">
        <v>1114247705</v>
      </c>
      <c r="F443" s="141" t="s">
        <v>1480</v>
      </c>
      <c r="G443" s="141">
        <v>42179</v>
      </c>
      <c r="H443" s="142">
        <f ca="1">IF('BASE DE DATOS 2026'!$G443="","",YEAR(NOW())-YEAR(G443))</f>
        <v>11</v>
      </c>
      <c r="I443" s="139" t="s">
        <v>67</v>
      </c>
      <c r="J443" s="143" t="str">
        <f t="shared" si="18"/>
        <v>P</v>
      </c>
      <c r="K443" s="143" t="str">
        <f>YEAR('BASE DE DATOS 2026'!$G443)&amp;J443</f>
        <v>2015P</v>
      </c>
      <c r="L443" s="144" t="str">
        <f t="shared" si="19"/>
        <v>PRINCIPIANTES 11 Y 12 AÑOS</v>
      </c>
      <c r="M443" s="139" t="s">
        <v>45</v>
      </c>
      <c r="N443" s="147">
        <v>796</v>
      </c>
      <c r="O443" s="145">
        <f>IFERROR(VLOOKUP('BASE DE DATOS 2026'!$I438,CATEGORIAS!$M$3:$O$13,2,FALSE),"")</f>
        <v>85000</v>
      </c>
      <c r="P443" s="139"/>
      <c r="Q443" s="146" t="s">
        <v>149</v>
      </c>
    </row>
    <row r="444" spans="1:17" ht="18.75" x14ac:dyDescent="0.25">
      <c r="A444" s="211">
        <f>SUBTOTAL(103,$B$3:B444)</f>
        <v>442</v>
      </c>
      <c r="B444" s="138">
        <v>797</v>
      </c>
      <c r="C444" s="139" t="s">
        <v>429</v>
      </c>
      <c r="D444" s="139" t="s">
        <v>1249</v>
      </c>
      <c r="E444" s="140">
        <v>1232790401</v>
      </c>
      <c r="F444" s="141" t="s">
        <v>1480</v>
      </c>
      <c r="G444" s="141">
        <v>41966</v>
      </c>
      <c r="H444" s="142">
        <f ca="1">IF('BASE DE DATOS 2026'!$G444="","",YEAR(NOW())-YEAR(G444))</f>
        <v>12</v>
      </c>
      <c r="I444" s="139" t="s">
        <v>67</v>
      </c>
      <c r="J444" s="143" t="str">
        <f t="shared" si="18"/>
        <v>P</v>
      </c>
      <c r="K444" s="143" t="str">
        <f>YEAR('BASE DE DATOS 2026'!$G444)&amp;J444</f>
        <v>2014P</v>
      </c>
      <c r="L444" s="144" t="str">
        <f t="shared" si="19"/>
        <v>PRINCIPIANTES 11 Y 12 AÑOS</v>
      </c>
      <c r="M444" s="139" t="s">
        <v>45</v>
      </c>
      <c r="N444" s="138">
        <v>797</v>
      </c>
      <c r="O444" s="145">
        <f>IFERROR(VLOOKUP('BASE DE DATOS 2026'!$I439,CATEGORIAS!$M$3:$O$13,2,FALSE),"")</f>
        <v>85000</v>
      </c>
      <c r="P444" s="139"/>
      <c r="Q444" s="146" t="s">
        <v>149</v>
      </c>
    </row>
    <row r="445" spans="1:17" ht="18.75" x14ac:dyDescent="0.25">
      <c r="A445" s="211">
        <f>SUBTOTAL(103,$B$3:B445)</f>
        <v>443</v>
      </c>
      <c r="B445" s="147">
        <v>798</v>
      </c>
      <c r="C445" s="139" t="s">
        <v>1255</v>
      </c>
      <c r="D445" s="139" t="s">
        <v>1256</v>
      </c>
      <c r="E445" s="140">
        <v>1111486914</v>
      </c>
      <c r="F445" s="141" t="s">
        <v>1480</v>
      </c>
      <c r="G445" s="141">
        <v>41424</v>
      </c>
      <c r="H445" s="142">
        <f ca="1">IF('BASE DE DATOS 2026'!$G445="","",YEAR(NOW())-YEAR(G445))</f>
        <v>13</v>
      </c>
      <c r="I445" s="139" t="s">
        <v>67</v>
      </c>
      <c r="J445" s="143" t="str">
        <f t="shared" si="18"/>
        <v>P</v>
      </c>
      <c r="K445" s="143" t="str">
        <f>YEAR('BASE DE DATOS 2026'!$G445)&amp;J445</f>
        <v>2013P</v>
      </c>
      <c r="L445" s="144" t="str">
        <f t="shared" si="19"/>
        <v>PRINCIPIANTES 13 Y 14 AÑOS</v>
      </c>
      <c r="M445" s="139" t="s">
        <v>45</v>
      </c>
      <c r="N445" s="147">
        <v>798</v>
      </c>
      <c r="O445" s="145">
        <f>IFERROR(VLOOKUP('BASE DE DATOS 2026'!$I440,CATEGORIAS!$M$3:$O$13,2,FALSE),"")</f>
        <v>85000</v>
      </c>
      <c r="P445" s="139"/>
      <c r="Q445" s="146" t="s">
        <v>149</v>
      </c>
    </row>
    <row r="446" spans="1:17" ht="18.75" x14ac:dyDescent="0.25">
      <c r="A446" s="211">
        <f>SUBTOTAL(103,$B$3:B446)</f>
        <v>444</v>
      </c>
      <c r="B446" s="138">
        <v>799</v>
      </c>
      <c r="C446" s="139" t="s">
        <v>271</v>
      </c>
      <c r="D446" s="139" t="s">
        <v>1011</v>
      </c>
      <c r="E446" s="140">
        <v>1112055482</v>
      </c>
      <c r="F446" s="141" t="s">
        <v>1480</v>
      </c>
      <c r="G446" s="141">
        <v>40780</v>
      </c>
      <c r="H446" s="142">
        <f ca="1">IF('BASE DE DATOS 2026'!$G446="","",YEAR(NOW())-YEAR(G446))</f>
        <v>15</v>
      </c>
      <c r="I446" s="139" t="s">
        <v>67</v>
      </c>
      <c r="J446" s="143" t="str">
        <f t="shared" si="18"/>
        <v>P</v>
      </c>
      <c r="K446" s="143" t="str">
        <f>YEAR('BASE DE DATOS 2026'!$G446)&amp;J446</f>
        <v>2011P</v>
      </c>
      <c r="L446" s="144" t="str">
        <f t="shared" si="19"/>
        <v>PRINCIPIANTES 15 AÑOS Y MAS</v>
      </c>
      <c r="M446" s="139" t="s">
        <v>55</v>
      </c>
      <c r="N446" s="138">
        <v>799</v>
      </c>
      <c r="O446" s="145">
        <f>IFERROR(VLOOKUP('BASE DE DATOS 2026'!$I441,CATEGORIAS!$M$3:$O$13,2,FALSE),"")</f>
        <v>85000</v>
      </c>
      <c r="P446" s="139"/>
      <c r="Q446" s="146" t="s">
        <v>149</v>
      </c>
    </row>
    <row r="447" spans="1:17" ht="18.75" x14ac:dyDescent="0.25">
      <c r="A447" s="211">
        <f>SUBTOTAL(103,$B$3:B447)</f>
        <v>445</v>
      </c>
      <c r="B447" s="147">
        <v>800</v>
      </c>
      <c r="C447" s="139" t="s">
        <v>319</v>
      </c>
      <c r="D447" s="139" t="s">
        <v>1230</v>
      </c>
      <c r="E447" s="140">
        <v>1089942394</v>
      </c>
      <c r="F447" s="141" t="s">
        <v>1480</v>
      </c>
      <c r="G447" s="141">
        <v>43721</v>
      </c>
      <c r="H447" s="142">
        <f ca="1">IF('BASE DE DATOS 2026'!$G447="","",YEAR(NOW())-YEAR(G447))</f>
        <v>7</v>
      </c>
      <c r="I447" s="139" t="s">
        <v>13</v>
      </c>
      <c r="J447" s="143" t="str">
        <f t="shared" si="18"/>
        <v>N</v>
      </c>
      <c r="K447" s="143" t="str">
        <f>YEAR('BASE DE DATOS 2026'!$G447)&amp;J447</f>
        <v>2019N</v>
      </c>
      <c r="L447" s="144" t="str">
        <f t="shared" si="19"/>
        <v>NOVATOS 7 Y 8 AÑOS</v>
      </c>
      <c r="M447" s="139" t="s">
        <v>1231</v>
      </c>
      <c r="N447" s="147">
        <v>800</v>
      </c>
      <c r="O447" s="145">
        <f>IFERROR(VLOOKUP('BASE DE DATOS 2026'!$I442,CATEGORIAS!$M$3:$O$13,2,FALSE),"")</f>
        <v>85000</v>
      </c>
      <c r="P447" s="139"/>
      <c r="Q447" s="146" t="s">
        <v>149</v>
      </c>
    </row>
    <row r="448" spans="1:17" ht="18.75" x14ac:dyDescent="0.25">
      <c r="A448" s="211">
        <f>SUBTOTAL(103,$B$3:B448)</f>
        <v>446</v>
      </c>
      <c r="B448" s="138">
        <v>801</v>
      </c>
      <c r="C448" s="139" t="s">
        <v>1319</v>
      </c>
      <c r="D448" s="139" t="s">
        <v>1320</v>
      </c>
      <c r="E448" s="140">
        <v>1080064259</v>
      </c>
      <c r="F448" s="141" t="s">
        <v>1480</v>
      </c>
      <c r="G448" s="141">
        <v>42055</v>
      </c>
      <c r="H448" s="142">
        <f ca="1">IF('BASE DE DATOS 2026'!$G448="","",YEAR(NOW())-YEAR(G448))</f>
        <v>11</v>
      </c>
      <c r="I448" s="139" t="s">
        <v>13</v>
      </c>
      <c r="J448" s="143" t="str">
        <f t="shared" si="18"/>
        <v>N</v>
      </c>
      <c r="K448" s="143" t="str">
        <f>YEAR('BASE DE DATOS 2026'!$G448)&amp;J448</f>
        <v>2015N</v>
      </c>
      <c r="L448" s="144" t="str">
        <f t="shared" si="19"/>
        <v>NOVATOS 11 Y 12 AÑOS</v>
      </c>
      <c r="M448" s="139" t="s">
        <v>1330</v>
      </c>
      <c r="N448" s="138">
        <v>801</v>
      </c>
      <c r="O448" s="145">
        <f>IFERROR(VLOOKUP('BASE DE DATOS 2026'!$I443,CATEGORIAS!$M$3:$O$13,2,FALSE),"")</f>
        <v>85000</v>
      </c>
      <c r="P448" s="139"/>
      <c r="Q448" s="146" t="s">
        <v>1578</v>
      </c>
    </row>
    <row r="449" spans="1:17" ht="18.75" x14ac:dyDescent="0.25">
      <c r="A449" s="211">
        <f>SUBTOTAL(103,$B$3:B449)</f>
        <v>447</v>
      </c>
      <c r="B449" s="147">
        <v>802</v>
      </c>
      <c r="C449" s="139" t="s">
        <v>259</v>
      </c>
      <c r="D449" s="139" t="s">
        <v>1199</v>
      </c>
      <c r="E449" s="140">
        <v>1109927661</v>
      </c>
      <c r="F449" s="141" t="s">
        <v>1480</v>
      </c>
      <c r="G449" s="141">
        <v>41282</v>
      </c>
      <c r="H449" s="142">
        <f ca="1">IF('BASE DE DATOS 2026'!$G449="","",YEAR(NOW())-YEAR(G449))</f>
        <v>13</v>
      </c>
      <c r="I449" s="139" t="s">
        <v>13</v>
      </c>
      <c r="J449" s="143" t="str">
        <f t="shared" si="18"/>
        <v>N</v>
      </c>
      <c r="K449" s="143" t="str">
        <f>YEAR('BASE DE DATOS 2026'!$G449)&amp;J449</f>
        <v>2013N</v>
      </c>
      <c r="L449" s="144" t="str">
        <f t="shared" si="19"/>
        <v>NOVATOS 13 Y 14 AÑOS</v>
      </c>
      <c r="M449" s="139" t="s">
        <v>1330</v>
      </c>
      <c r="N449" s="147">
        <v>802</v>
      </c>
      <c r="O449" s="145">
        <f>IFERROR(VLOOKUP('BASE DE DATOS 2026'!$I444,CATEGORIAS!$M$3:$O$13,2,FALSE),"")</f>
        <v>85000</v>
      </c>
      <c r="P449" s="139"/>
      <c r="Q449" s="146" t="s">
        <v>149</v>
      </c>
    </row>
    <row r="450" spans="1:17" ht="18.75" x14ac:dyDescent="0.25">
      <c r="A450" s="211">
        <f>SUBTOTAL(103,$B$3:B450)</f>
        <v>448</v>
      </c>
      <c r="B450" s="138">
        <v>803</v>
      </c>
      <c r="C450" s="139" t="s">
        <v>236</v>
      </c>
      <c r="D450" s="139" t="s">
        <v>1225</v>
      </c>
      <c r="E450" s="140">
        <v>1091206979</v>
      </c>
      <c r="F450" s="141" t="s">
        <v>1480</v>
      </c>
      <c r="G450" s="141">
        <v>42837</v>
      </c>
      <c r="H450" s="142">
        <f ca="1">IF('BASE DE DATOS 2026'!$G450="","",YEAR(NOW())-YEAR(G450))</f>
        <v>9</v>
      </c>
      <c r="I450" s="139" t="s">
        <v>67</v>
      </c>
      <c r="J450" s="143" t="str">
        <f t="shared" si="18"/>
        <v>P</v>
      </c>
      <c r="K450" s="143" t="str">
        <f>YEAR('BASE DE DATOS 2026'!$G450)&amp;J450</f>
        <v>2017P</v>
      </c>
      <c r="L450" s="144" t="str">
        <f t="shared" si="19"/>
        <v>PRINCIPIANTES 9 Y 10 AÑOS</v>
      </c>
      <c r="M450" s="139" t="s">
        <v>1227</v>
      </c>
      <c r="N450" s="138">
        <v>803</v>
      </c>
      <c r="O450" s="145">
        <f>IFERROR(VLOOKUP('BASE DE DATOS 2026'!$I445,CATEGORIAS!$M$3:$O$13,2,FALSE),"")</f>
        <v>85000</v>
      </c>
      <c r="P450" s="139"/>
      <c r="Q450" s="146" t="s">
        <v>149</v>
      </c>
    </row>
    <row r="451" spans="1:17" ht="18.75" x14ac:dyDescent="0.25">
      <c r="A451" s="211">
        <f>SUBTOTAL(103,$B$3:B451)</f>
        <v>449</v>
      </c>
      <c r="B451" s="138">
        <v>804</v>
      </c>
      <c r="C451" s="139" t="s">
        <v>1362</v>
      </c>
      <c r="D451" s="139" t="s">
        <v>1363</v>
      </c>
      <c r="E451" s="140">
        <v>1114904412</v>
      </c>
      <c r="F451" s="141" t="s">
        <v>1481</v>
      </c>
      <c r="G451" s="141">
        <v>44247</v>
      </c>
      <c r="H451" s="142">
        <f ca="1">IF('BASE DE DATOS 2026'!$G451="","",YEAR(NOW())-YEAR(G451))</f>
        <v>5</v>
      </c>
      <c r="I451" s="139" t="s">
        <v>12</v>
      </c>
      <c r="J451" s="143" t="str">
        <f t="shared" ref="J451:J514" si="20">VLOOKUP(I451,NH,2,0)</f>
        <v>S</v>
      </c>
      <c r="K451" s="143" t="str">
        <f>YEAR('BASE DE DATOS 2026'!$G451)&amp;J451</f>
        <v>2021S</v>
      </c>
      <c r="L451" s="144" t="str">
        <f t="shared" si="19"/>
        <v>STRIDERS 5 AÑOS</v>
      </c>
      <c r="M451" s="139" t="s">
        <v>1344</v>
      </c>
      <c r="N451" s="138">
        <v>804</v>
      </c>
      <c r="O451" s="145">
        <f>IFERROR(VLOOKUP('BASE DE DATOS 2026'!$I446,CATEGORIAS!$M$3:$O$13,2,FALSE),"")</f>
        <v>85000</v>
      </c>
      <c r="P451" s="139"/>
      <c r="Q451" s="146" t="s">
        <v>149</v>
      </c>
    </row>
    <row r="452" spans="1:17" ht="18.75" x14ac:dyDescent="0.25">
      <c r="A452" s="211">
        <f>SUBTOTAL(103,$B$3:B452)</f>
        <v>450</v>
      </c>
      <c r="B452" s="147">
        <v>806</v>
      </c>
      <c r="C452" s="139" t="s">
        <v>301</v>
      </c>
      <c r="D452" s="139" t="s">
        <v>1443</v>
      </c>
      <c r="E452" s="140">
        <v>123803233</v>
      </c>
      <c r="F452" s="141" t="s">
        <v>1480</v>
      </c>
      <c r="G452" s="141">
        <v>42370</v>
      </c>
      <c r="H452" s="142">
        <f ca="1">IF('BASE DE DATOS 2026'!$G452="","",YEAR(NOW())-YEAR(G452))</f>
        <v>10</v>
      </c>
      <c r="I452" s="139" t="s">
        <v>100</v>
      </c>
      <c r="J452" s="143" t="str">
        <f t="shared" si="20"/>
        <v>E</v>
      </c>
      <c r="K452" s="143" t="str">
        <f>YEAR('BASE DE DATOS 2026'!$G452)&amp;J452</f>
        <v>2016E</v>
      </c>
      <c r="L452" s="144" t="str">
        <f t="shared" si="19"/>
        <v>MINIRIDERS 9 Y 10 AÑOS</v>
      </c>
      <c r="M452" s="139" t="s">
        <v>1268</v>
      </c>
      <c r="N452" s="147">
        <v>806</v>
      </c>
      <c r="O452" s="145">
        <f>IFERROR(VLOOKUP('BASE DE DATOS 2026'!$I447,CATEGORIAS!$M$3:$O$13,2,FALSE),"")</f>
        <v>85000</v>
      </c>
      <c r="P452" s="139"/>
      <c r="Q452" s="146" t="s">
        <v>149</v>
      </c>
    </row>
    <row r="453" spans="1:17" ht="18.75" x14ac:dyDescent="0.25">
      <c r="A453" s="211">
        <f>SUBTOTAL(103,$B$3:B453)</f>
        <v>451</v>
      </c>
      <c r="B453" s="138">
        <v>807</v>
      </c>
      <c r="C453" s="139" t="s">
        <v>378</v>
      </c>
      <c r="D453" s="139" t="s">
        <v>1345</v>
      </c>
      <c r="E453" s="140">
        <v>1058943184</v>
      </c>
      <c r="F453" s="141" t="s">
        <v>1480</v>
      </c>
      <c r="G453" s="141">
        <v>44848</v>
      </c>
      <c r="H453" s="142">
        <f ca="1">IF('BASE DE DATOS 2026'!$G453="","",YEAR(NOW())-YEAR(G453))</f>
        <v>4</v>
      </c>
      <c r="I453" s="139" t="s">
        <v>12</v>
      </c>
      <c r="J453" s="143" t="str">
        <f t="shared" si="20"/>
        <v>S</v>
      </c>
      <c r="K453" s="143" t="str">
        <f>YEAR('BASE DE DATOS 2026'!$G453)&amp;J453</f>
        <v>2022S</v>
      </c>
      <c r="L453" s="144" t="str">
        <f t="shared" si="19"/>
        <v>STRIDERS 4 AÑOS</v>
      </c>
      <c r="M453" s="139" t="s">
        <v>110</v>
      </c>
      <c r="N453" s="138">
        <v>807</v>
      </c>
      <c r="O453" s="145">
        <f>IFERROR(VLOOKUP('BASE DE DATOS 2026'!$I448,CATEGORIAS!$M$3:$O$13,2,FALSE),"")</f>
        <v>85000</v>
      </c>
      <c r="P453" s="139"/>
      <c r="Q453" s="146" t="s">
        <v>149</v>
      </c>
    </row>
    <row r="454" spans="1:17" ht="18.75" x14ac:dyDescent="0.25">
      <c r="A454" s="211">
        <f>SUBTOTAL(103,$B$3:B454)</f>
        <v>452</v>
      </c>
      <c r="B454" s="147">
        <v>808</v>
      </c>
      <c r="C454" s="139" t="s">
        <v>1401</v>
      </c>
      <c r="D454" s="139" t="s">
        <v>1402</v>
      </c>
      <c r="E454" s="140">
        <v>1112165455</v>
      </c>
      <c r="F454" s="141" t="s">
        <v>1480</v>
      </c>
      <c r="G454" s="141">
        <v>44436</v>
      </c>
      <c r="H454" s="142">
        <f ca="1">IF('BASE DE DATOS 2026'!$G454="","",YEAR(NOW())-YEAR(G454))</f>
        <v>5</v>
      </c>
      <c r="I454" s="139" t="s">
        <v>12</v>
      </c>
      <c r="J454" s="143" t="str">
        <f t="shared" si="20"/>
        <v>S</v>
      </c>
      <c r="K454" s="143" t="str">
        <f>YEAR('BASE DE DATOS 2026'!$G454)&amp;J454</f>
        <v>2021S</v>
      </c>
      <c r="L454" s="144" t="str">
        <f t="shared" si="19"/>
        <v>STRIDERS 5 AÑOS</v>
      </c>
      <c r="M454" s="139" t="s">
        <v>85</v>
      </c>
      <c r="N454" s="147">
        <v>808</v>
      </c>
      <c r="O454" s="145">
        <f>IFERROR(VLOOKUP('BASE DE DATOS 2026'!$I449,CATEGORIAS!$M$3:$O$13,2,FALSE),"")</f>
        <v>85000</v>
      </c>
      <c r="P454" s="139"/>
      <c r="Q454" s="146" t="s">
        <v>149</v>
      </c>
    </row>
    <row r="455" spans="1:17" ht="18.75" x14ac:dyDescent="0.25">
      <c r="A455" s="211">
        <f>SUBTOTAL(103,$B$3:B455)</f>
        <v>453</v>
      </c>
      <c r="B455" s="138">
        <v>809</v>
      </c>
      <c r="C455" s="139" t="s">
        <v>1438</v>
      </c>
      <c r="D455" s="139" t="s">
        <v>1439</v>
      </c>
      <c r="E455" s="140">
        <v>450416144</v>
      </c>
      <c r="F455" s="141" t="s">
        <v>1480</v>
      </c>
      <c r="G455" s="141">
        <v>43895</v>
      </c>
      <c r="H455" s="142">
        <f ca="1">IF('BASE DE DATOS 2026'!$G455="","",YEAR(NOW())-YEAR(G455))</f>
        <v>6</v>
      </c>
      <c r="I455" s="139" t="s">
        <v>100</v>
      </c>
      <c r="J455" s="143" t="str">
        <f t="shared" si="20"/>
        <v>E</v>
      </c>
      <c r="K455" s="143" t="str">
        <f>YEAR('BASE DE DATOS 2026'!$G455)&amp;J455</f>
        <v>2020E</v>
      </c>
      <c r="L455" s="144" t="str">
        <f t="shared" si="19"/>
        <v>MINIRIDERS 6 AÑOS</v>
      </c>
      <c r="M455" s="139" t="s">
        <v>1440</v>
      </c>
      <c r="N455" s="138">
        <v>809</v>
      </c>
      <c r="O455" s="145">
        <f>IFERROR(VLOOKUP('BASE DE DATOS 2026'!$I450,CATEGORIAS!$M$3:$O$13,2,FALSE),"")</f>
        <v>85000</v>
      </c>
      <c r="P455" s="139"/>
      <c r="Q455" s="146" t="s">
        <v>149</v>
      </c>
    </row>
    <row r="456" spans="1:17" ht="18.75" x14ac:dyDescent="0.25">
      <c r="A456" s="211">
        <f>SUBTOTAL(103,$B$3:B456)</f>
        <v>454</v>
      </c>
      <c r="B456" s="147">
        <v>810</v>
      </c>
      <c r="C456" s="139" t="s">
        <v>1409</v>
      </c>
      <c r="D456" s="139" t="s">
        <v>1410</v>
      </c>
      <c r="E456" s="140">
        <v>1150696290</v>
      </c>
      <c r="F456" s="141" t="s">
        <v>1481</v>
      </c>
      <c r="G456" s="141">
        <v>44274</v>
      </c>
      <c r="H456" s="142">
        <f ca="1">IF('BASE DE DATOS 2026'!$G456="","",YEAR(NOW())-YEAR(G456))</f>
        <v>5</v>
      </c>
      <c r="I456" s="139" t="s">
        <v>12</v>
      </c>
      <c r="J456" s="143" t="str">
        <f t="shared" si="20"/>
        <v>S</v>
      </c>
      <c r="K456" s="143" t="str">
        <f>YEAR('BASE DE DATOS 2026'!$G456)&amp;J456</f>
        <v>2021S</v>
      </c>
      <c r="L456" s="144" t="str">
        <f t="shared" si="19"/>
        <v>STRIDERS 5 AÑOS</v>
      </c>
      <c r="M456" s="139" t="s">
        <v>77</v>
      </c>
      <c r="N456" s="147">
        <v>810</v>
      </c>
      <c r="O456" s="145">
        <f>IFERROR(VLOOKUP('BASE DE DATOS 2026'!$I451,CATEGORIAS!$M$3:$O$13,2,FALSE),"")</f>
        <v>85000</v>
      </c>
      <c r="P456" s="139"/>
      <c r="Q456" s="146" t="s">
        <v>149</v>
      </c>
    </row>
    <row r="457" spans="1:17" ht="18.75" x14ac:dyDescent="0.25">
      <c r="A457" s="211">
        <f>SUBTOTAL(103,$B$3:B457)</f>
        <v>455</v>
      </c>
      <c r="B457" s="138">
        <v>811</v>
      </c>
      <c r="C457" s="139" t="s">
        <v>1418</v>
      </c>
      <c r="D457" s="139" t="s">
        <v>1419</v>
      </c>
      <c r="E457" s="140">
        <v>1108572797</v>
      </c>
      <c r="F457" s="141" t="s">
        <v>1481</v>
      </c>
      <c r="G457" s="141">
        <v>44738</v>
      </c>
      <c r="H457" s="142">
        <f ca="1">IF('BASE DE DATOS 2026'!$G457="","",YEAR(NOW())-YEAR(G457))</f>
        <v>4</v>
      </c>
      <c r="I457" s="139" t="s">
        <v>12</v>
      </c>
      <c r="J457" s="143" t="str">
        <f t="shared" si="20"/>
        <v>S</v>
      </c>
      <c r="K457" s="143" t="str">
        <f>YEAR('BASE DE DATOS 2026'!$G457)&amp;J457</f>
        <v>2022S</v>
      </c>
      <c r="L457" s="144" t="str">
        <f t="shared" si="19"/>
        <v>STRIDERS 4 AÑOS</v>
      </c>
      <c r="M457" s="139" t="s">
        <v>168</v>
      </c>
      <c r="N457" s="138">
        <v>811</v>
      </c>
      <c r="O457" s="145">
        <f>IFERROR(VLOOKUP('BASE DE DATOS 2026'!$I452,CATEGORIAS!$M$3:$O$13,2,FALSE),"")</f>
        <v>85000</v>
      </c>
      <c r="P457" s="139"/>
      <c r="Q457" s="146" t="s">
        <v>149</v>
      </c>
    </row>
    <row r="458" spans="1:17" ht="18.75" x14ac:dyDescent="0.25">
      <c r="A458" s="211">
        <f>SUBTOTAL(103,$B$3:B458)</f>
        <v>456</v>
      </c>
      <c r="B458" s="147">
        <v>812</v>
      </c>
      <c r="C458" s="139" t="s">
        <v>1420</v>
      </c>
      <c r="D458" s="139" t="s">
        <v>1421</v>
      </c>
      <c r="E458" s="140">
        <v>1109571828</v>
      </c>
      <c r="F458" s="141" t="s">
        <v>1480</v>
      </c>
      <c r="G458" s="141">
        <v>44326</v>
      </c>
      <c r="H458" s="142">
        <f ca="1">IF('BASE DE DATOS 2026'!$G458="","",YEAR(NOW())-YEAR(G458))</f>
        <v>5</v>
      </c>
      <c r="I458" s="139" t="s">
        <v>12</v>
      </c>
      <c r="J458" s="143" t="str">
        <f t="shared" si="20"/>
        <v>S</v>
      </c>
      <c r="K458" s="143" t="str">
        <f>YEAR('BASE DE DATOS 2026'!$G458)&amp;J458</f>
        <v>2021S</v>
      </c>
      <c r="L458" s="144" t="str">
        <f t="shared" si="19"/>
        <v>STRIDERS 5 AÑOS</v>
      </c>
      <c r="M458" s="139" t="s">
        <v>168</v>
      </c>
      <c r="N458" s="147">
        <v>812</v>
      </c>
      <c r="O458" s="145">
        <f>IFERROR(VLOOKUP('BASE DE DATOS 2026'!$I453,CATEGORIAS!$M$3:$O$13,2,FALSE),"")</f>
        <v>85000</v>
      </c>
      <c r="P458" s="139"/>
      <c r="Q458" s="146" t="s">
        <v>149</v>
      </c>
    </row>
    <row r="459" spans="1:17" ht="18.75" x14ac:dyDescent="0.25">
      <c r="A459" s="211">
        <f>SUBTOTAL(103,$B$3:B459)</f>
        <v>457</v>
      </c>
      <c r="B459" s="138">
        <v>813</v>
      </c>
      <c r="C459" s="139" t="s">
        <v>1422</v>
      </c>
      <c r="D459" s="139" t="s">
        <v>1423</v>
      </c>
      <c r="E459" s="140">
        <v>1114015721</v>
      </c>
      <c r="F459" s="141" t="s">
        <v>1480</v>
      </c>
      <c r="G459" s="141">
        <v>45003</v>
      </c>
      <c r="H459" s="142">
        <f ca="1">IF('BASE DE DATOS 2026'!$G459="","",YEAR(NOW())-YEAR(G459))</f>
        <v>3</v>
      </c>
      <c r="I459" s="139" t="s">
        <v>12</v>
      </c>
      <c r="J459" s="143" t="str">
        <f t="shared" si="20"/>
        <v>S</v>
      </c>
      <c r="K459" s="143" t="str">
        <f>YEAR('BASE DE DATOS 2026'!$G459)&amp;J459</f>
        <v>2023S</v>
      </c>
      <c r="L459" s="144" t="str">
        <f t="shared" si="19"/>
        <v>STRIDERS 2 Y 3 AÑOS</v>
      </c>
      <c r="M459" s="139" t="s">
        <v>82</v>
      </c>
      <c r="N459" s="138">
        <v>813</v>
      </c>
      <c r="O459" s="145">
        <f>IFERROR(VLOOKUP('BASE DE DATOS 2026'!$I454,CATEGORIAS!$M$3:$O$13,2,FALSE),"")</f>
        <v>85000</v>
      </c>
      <c r="P459" s="139"/>
      <c r="Q459" s="146" t="s">
        <v>149</v>
      </c>
    </row>
    <row r="460" spans="1:17" ht="18.75" x14ac:dyDescent="0.25">
      <c r="A460" s="211">
        <f>SUBTOTAL(103,$B$3:B460)</f>
        <v>458</v>
      </c>
      <c r="B460" s="147">
        <v>814</v>
      </c>
      <c r="C460" s="139" t="s">
        <v>1424</v>
      </c>
      <c r="D460" s="139" t="s">
        <v>1425</v>
      </c>
      <c r="E460" s="140">
        <v>1092865149</v>
      </c>
      <c r="F460" s="141" t="s">
        <v>1480</v>
      </c>
      <c r="G460" s="141">
        <v>44440</v>
      </c>
      <c r="H460" s="142">
        <f ca="1">IF('BASE DE DATOS 2026'!$G460="","",YEAR(NOW())-YEAR(G460))</f>
        <v>5</v>
      </c>
      <c r="I460" s="139" t="s">
        <v>12</v>
      </c>
      <c r="J460" s="143" t="str">
        <f t="shared" si="20"/>
        <v>S</v>
      </c>
      <c r="K460" s="143" t="str">
        <f>YEAR('BASE DE DATOS 2026'!$G460)&amp;J460</f>
        <v>2021S</v>
      </c>
      <c r="L460" s="144" t="str">
        <f t="shared" si="19"/>
        <v>STRIDERS 5 AÑOS</v>
      </c>
      <c r="M460" s="139" t="s">
        <v>82</v>
      </c>
      <c r="N460" s="147">
        <v>814</v>
      </c>
      <c r="O460" s="145">
        <f>IFERROR(VLOOKUP('BASE DE DATOS 2026'!$I455,CATEGORIAS!$M$3:$O$13,2,FALSE),"")</f>
        <v>85000</v>
      </c>
      <c r="P460" s="139"/>
      <c r="Q460" s="146" t="s">
        <v>149</v>
      </c>
    </row>
    <row r="461" spans="1:17" ht="18.75" x14ac:dyDescent="0.25">
      <c r="A461" s="211">
        <f>SUBTOTAL(103,$B$3:B461)</f>
        <v>459</v>
      </c>
      <c r="B461" s="138">
        <v>815</v>
      </c>
      <c r="C461" s="139" t="s">
        <v>837</v>
      </c>
      <c r="D461" s="139" t="s">
        <v>1188</v>
      </c>
      <c r="E461" s="140">
        <v>1114320088</v>
      </c>
      <c r="F461" s="141" t="s">
        <v>1480</v>
      </c>
      <c r="G461" s="141">
        <v>43762</v>
      </c>
      <c r="H461" s="142">
        <f ca="1">IF('BASE DE DATOS 2026'!$G461="","",YEAR(NOW())-YEAR(G461))</f>
        <v>7</v>
      </c>
      <c r="I461" s="139" t="s">
        <v>100</v>
      </c>
      <c r="J461" s="143" t="str">
        <f t="shared" si="20"/>
        <v>E</v>
      </c>
      <c r="K461" s="143" t="str">
        <f>YEAR('BASE DE DATOS 2026'!$G461)&amp;J461</f>
        <v>2019E</v>
      </c>
      <c r="L461" s="144" t="str">
        <f t="shared" si="19"/>
        <v>MINIRIDERS 7 Y 8 AÑOS</v>
      </c>
      <c r="M461" s="139" t="s">
        <v>44</v>
      </c>
      <c r="N461" s="138">
        <v>815</v>
      </c>
      <c r="O461" s="145">
        <f>IFERROR(VLOOKUP('BASE DE DATOS 2026'!$I456,CATEGORIAS!$M$3:$O$13,2,FALSE),"")</f>
        <v>85000</v>
      </c>
      <c r="P461" s="139"/>
      <c r="Q461" s="146" t="s">
        <v>149</v>
      </c>
    </row>
    <row r="462" spans="1:17" ht="18.75" x14ac:dyDescent="0.25">
      <c r="A462" s="211">
        <f>SUBTOTAL(103,$B$3:B462)</f>
        <v>460</v>
      </c>
      <c r="B462" s="147">
        <v>816</v>
      </c>
      <c r="C462" s="139" t="s">
        <v>928</v>
      </c>
      <c r="D462" s="139" t="s">
        <v>1189</v>
      </c>
      <c r="E462" s="140">
        <v>1114320574</v>
      </c>
      <c r="F462" s="141" t="s">
        <v>1481</v>
      </c>
      <c r="G462" s="141">
        <v>43962</v>
      </c>
      <c r="H462" s="142">
        <f ca="1">IF('BASE DE DATOS 2026'!$G462="","",YEAR(NOW())-YEAR(G462))</f>
        <v>6</v>
      </c>
      <c r="I462" s="139" t="s">
        <v>100</v>
      </c>
      <c r="J462" s="143" t="str">
        <f t="shared" si="20"/>
        <v>E</v>
      </c>
      <c r="K462" s="143" t="str">
        <f>YEAR('BASE DE DATOS 2026'!$G462)&amp;J462</f>
        <v>2020E</v>
      </c>
      <c r="L462" s="144" t="str">
        <f t="shared" si="19"/>
        <v>MINIRIDERS 6 AÑOS</v>
      </c>
      <c r="M462" s="139" t="s">
        <v>44</v>
      </c>
      <c r="N462" s="147">
        <v>816</v>
      </c>
      <c r="O462" s="145">
        <f>IFERROR(VLOOKUP('BASE DE DATOS 2026'!$I457,CATEGORIAS!$M$3:$O$13,2,FALSE),"")</f>
        <v>85000</v>
      </c>
      <c r="P462" s="139"/>
      <c r="Q462" s="146" t="s">
        <v>149</v>
      </c>
    </row>
    <row r="463" spans="1:17" ht="18.75" x14ac:dyDescent="0.25">
      <c r="A463" s="211">
        <f>SUBTOTAL(103,$B$3:B463)</f>
        <v>461</v>
      </c>
      <c r="B463" s="138">
        <v>817</v>
      </c>
      <c r="C463" s="139" t="s">
        <v>842</v>
      </c>
      <c r="D463" s="139" t="s">
        <v>1194</v>
      </c>
      <c r="E463" s="140">
        <v>1112068409</v>
      </c>
      <c r="F463" s="141" t="s">
        <v>1481</v>
      </c>
      <c r="G463" s="141">
        <v>44004</v>
      </c>
      <c r="H463" s="142">
        <f ca="1">IF('BASE DE DATOS 2026'!$G463="","",YEAR(NOW())-YEAR(G463))</f>
        <v>6</v>
      </c>
      <c r="I463" s="139" t="s">
        <v>100</v>
      </c>
      <c r="J463" s="143" t="str">
        <f t="shared" si="20"/>
        <v>E</v>
      </c>
      <c r="K463" s="143" t="str">
        <f>YEAR('BASE DE DATOS 2026'!$G463)&amp;J463</f>
        <v>2020E</v>
      </c>
      <c r="L463" s="144" t="str">
        <f t="shared" si="19"/>
        <v>MINIRIDERS 6 AÑOS</v>
      </c>
      <c r="M463" s="139" t="s">
        <v>44</v>
      </c>
      <c r="N463" s="138">
        <v>817</v>
      </c>
      <c r="O463" s="145">
        <f>IFERROR(VLOOKUP('BASE DE DATOS 2026'!$I458,CATEGORIAS!$M$3:$O$13,2,FALSE),"")</f>
        <v>85000</v>
      </c>
      <c r="P463" s="139"/>
      <c r="Q463" s="146" t="s">
        <v>149</v>
      </c>
    </row>
    <row r="464" spans="1:17" ht="18.75" x14ac:dyDescent="0.25">
      <c r="A464" s="211">
        <f>SUBTOTAL(103,$B$3:B464)</f>
        <v>462</v>
      </c>
      <c r="B464" s="147">
        <v>818</v>
      </c>
      <c r="C464" s="139" t="s">
        <v>236</v>
      </c>
      <c r="D464" s="139" t="s">
        <v>1217</v>
      </c>
      <c r="E464" s="140">
        <v>1111564696</v>
      </c>
      <c r="F464" s="141" t="s">
        <v>1480</v>
      </c>
      <c r="G464" s="141">
        <v>42472</v>
      </c>
      <c r="H464" s="142">
        <f ca="1">IF('BASE DE DATOS 2026'!$G464="","",YEAR(NOW())-YEAR(G464))</f>
        <v>10</v>
      </c>
      <c r="I464" s="139" t="s">
        <v>100</v>
      </c>
      <c r="J464" s="143" t="str">
        <f t="shared" si="20"/>
        <v>E</v>
      </c>
      <c r="K464" s="143" t="str">
        <f>YEAR('BASE DE DATOS 2026'!$G464)&amp;J464</f>
        <v>2016E</v>
      </c>
      <c r="L464" s="144" t="str">
        <f t="shared" si="19"/>
        <v>MINIRIDERS 9 Y 10 AÑOS</v>
      </c>
      <c r="M464" s="139" t="s">
        <v>45</v>
      </c>
      <c r="N464" s="147">
        <v>818</v>
      </c>
      <c r="O464" s="145">
        <f>IFERROR(VLOOKUP('BASE DE DATOS 2026'!$I459,CATEGORIAS!$M$3:$O$13,2,FALSE),"")</f>
        <v>85000</v>
      </c>
      <c r="P464" s="139"/>
      <c r="Q464" s="146" t="s">
        <v>149</v>
      </c>
    </row>
    <row r="465" spans="1:17" ht="18.75" x14ac:dyDescent="0.25">
      <c r="A465" s="211">
        <f>SUBTOTAL(103,$B$3:B465)</f>
        <v>463</v>
      </c>
      <c r="B465" s="138">
        <v>819</v>
      </c>
      <c r="C465" s="139" t="s">
        <v>642</v>
      </c>
      <c r="D465" s="139" t="s">
        <v>1158</v>
      </c>
      <c r="E465" s="140">
        <v>1111565292</v>
      </c>
      <c r="F465" s="141" t="s">
        <v>1480</v>
      </c>
      <c r="G465" s="141">
        <v>42557</v>
      </c>
      <c r="H465" s="142">
        <f ca="1">IF('BASE DE DATOS 2026'!$G465="","",YEAR(NOW())-YEAR(G465))</f>
        <v>10</v>
      </c>
      <c r="I465" s="139" t="s">
        <v>100</v>
      </c>
      <c r="J465" s="143" t="str">
        <f t="shared" si="20"/>
        <v>E</v>
      </c>
      <c r="K465" s="143" t="str">
        <f>YEAR('BASE DE DATOS 2026'!$G465)&amp;J465</f>
        <v>2016E</v>
      </c>
      <c r="L465" s="144" t="str">
        <f t="shared" si="19"/>
        <v>MINIRIDERS 9 Y 10 AÑOS</v>
      </c>
      <c r="M465" s="139" t="s">
        <v>45</v>
      </c>
      <c r="N465" s="138">
        <v>819</v>
      </c>
      <c r="O465" s="145">
        <f>IFERROR(VLOOKUP('BASE DE DATOS 2026'!$I460,CATEGORIAS!$M$3:$O$13,2,FALSE),"")</f>
        <v>85000</v>
      </c>
      <c r="P465" s="139"/>
      <c r="Q465" s="146" t="s">
        <v>149</v>
      </c>
    </row>
    <row r="466" spans="1:17" ht="18.75" x14ac:dyDescent="0.25">
      <c r="A466" s="211">
        <f>SUBTOTAL(103,$B$3:B466)</f>
        <v>464</v>
      </c>
      <c r="B466" s="147">
        <v>820</v>
      </c>
      <c r="C466" s="139" t="s">
        <v>1468</v>
      </c>
      <c r="D466" s="139" t="s">
        <v>1469</v>
      </c>
      <c r="E466" s="140">
        <v>1080059803</v>
      </c>
      <c r="F466" s="141" t="s">
        <v>1480</v>
      </c>
      <c r="G466" s="141">
        <v>40827</v>
      </c>
      <c r="H466" s="142">
        <f ca="1">IF('BASE DE DATOS 2026'!$G466="","",YEAR(NOW())-YEAR(G466))</f>
        <v>15</v>
      </c>
      <c r="I466" s="139" t="s">
        <v>67</v>
      </c>
      <c r="J466" s="143" t="str">
        <f t="shared" si="20"/>
        <v>P</v>
      </c>
      <c r="K466" s="143" t="str">
        <f>YEAR('BASE DE DATOS 2026'!$G466)&amp;J466</f>
        <v>2011P</v>
      </c>
      <c r="L466" s="144" t="str">
        <f t="shared" si="19"/>
        <v>PRINCIPIANTES 15 AÑOS Y MAS</v>
      </c>
      <c r="M466" s="139" t="s">
        <v>1352</v>
      </c>
      <c r="N466" s="147">
        <v>820</v>
      </c>
      <c r="O466" s="145">
        <f>IFERROR(VLOOKUP('BASE DE DATOS 2026'!$I461,CATEGORIAS!$M$3:$O$13,2,FALSE),"")</f>
        <v>85000</v>
      </c>
      <c r="P466" s="139"/>
      <c r="Q466" s="146" t="s">
        <v>149</v>
      </c>
    </row>
    <row r="467" spans="1:17" ht="18.75" x14ac:dyDescent="0.25">
      <c r="A467" s="211">
        <f>SUBTOTAL(103,$B$3:B467)</f>
        <v>465</v>
      </c>
      <c r="B467" s="147">
        <v>821</v>
      </c>
      <c r="C467" s="139" t="s">
        <v>1457</v>
      </c>
      <c r="D467" s="139" t="s">
        <v>1043</v>
      </c>
      <c r="E467" s="140"/>
      <c r="F467" s="141" t="s">
        <v>1481</v>
      </c>
      <c r="G467" s="141">
        <v>43163</v>
      </c>
      <c r="H467" s="142">
        <f ca="1">IF('BASE DE DATOS 2026'!$G467="","",YEAR(NOW())-YEAR(G467))</f>
        <v>8</v>
      </c>
      <c r="I467" s="139" t="s">
        <v>100</v>
      </c>
      <c r="J467" s="143" t="str">
        <f t="shared" si="20"/>
        <v>E</v>
      </c>
      <c r="K467" s="143" t="str">
        <f>YEAR('BASE DE DATOS 2026'!$G467)&amp;J467</f>
        <v>2018E</v>
      </c>
      <c r="L467" s="144" t="str">
        <f t="shared" si="19"/>
        <v>MINIRIDERS 7 Y 8 AÑOS</v>
      </c>
      <c r="M467" s="139" t="s">
        <v>55</v>
      </c>
      <c r="N467" s="147">
        <v>821</v>
      </c>
      <c r="O467" s="145">
        <f>IFERROR(VLOOKUP('BASE DE DATOS 2026'!$I462,CATEGORIAS!$M$3:$O$13,2,FALSE),"")</f>
        <v>85000</v>
      </c>
      <c r="P467" s="139"/>
      <c r="Q467" s="146" t="s">
        <v>149</v>
      </c>
    </row>
    <row r="468" spans="1:17" ht="18.75" x14ac:dyDescent="0.25">
      <c r="A468" s="211">
        <f>SUBTOTAL(103,$B$3:B468)</f>
        <v>466</v>
      </c>
      <c r="B468" s="138">
        <v>822</v>
      </c>
      <c r="C468" s="139" t="s">
        <v>1434</v>
      </c>
      <c r="D468" s="139" t="s">
        <v>1445</v>
      </c>
      <c r="E468" s="140">
        <v>1109573451</v>
      </c>
      <c r="F468" s="141" t="s">
        <v>1480</v>
      </c>
      <c r="G468" s="141">
        <v>44545</v>
      </c>
      <c r="H468" s="142">
        <f ca="1">IF('BASE DE DATOS 2026'!$G468="","",YEAR(NOW())-YEAR(G468))</f>
        <v>5</v>
      </c>
      <c r="I468" s="139" t="s">
        <v>12</v>
      </c>
      <c r="J468" s="143" t="str">
        <f t="shared" si="20"/>
        <v>S</v>
      </c>
      <c r="K468" s="143" t="str">
        <f>YEAR('BASE DE DATOS 2026'!$G468)&amp;J468</f>
        <v>2021S</v>
      </c>
      <c r="L468" s="144" t="str">
        <f t="shared" si="19"/>
        <v>STRIDERS 5 AÑOS</v>
      </c>
      <c r="M468" s="139" t="s">
        <v>55</v>
      </c>
      <c r="N468" s="138">
        <v>822</v>
      </c>
      <c r="O468" s="145">
        <f>IFERROR(VLOOKUP('BASE DE DATOS 2026'!$I463,CATEGORIAS!$M$3:$O$13,2,FALSE),"")</f>
        <v>85000</v>
      </c>
      <c r="P468" s="139"/>
      <c r="Q468" s="146" t="s">
        <v>149</v>
      </c>
    </row>
    <row r="469" spans="1:17" ht="18.75" x14ac:dyDescent="0.25">
      <c r="A469" s="211">
        <f>SUBTOTAL(103,$B$3:B469)</f>
        <v>467</v>
      </c>
      <c r="B469" s="147">
        <v>823</v>
      </c>
      <c r="C469" s="139" t="s">
        <v>1456</v>
      </c>
      <c r="D469" s="139" t="s">
        <v>1445</v>
      </c>
      <c r="E469" s="140">
        <v>1109573452</v>
      </c>
      <c r="F469" s="141" t="s">
        <v>1481</v>
      </c>
      <c r="G469" s="141">
        <v>44545</v>
      </c>
      <c r="H469" s="142">
        <f ca="1">IF('BASE DE DATOS 2026'!$G469="","",YEAR(NOW())-YEAR(G469))</f>
        <v>5</v>
      </c>
      <c r="I469" s="139" t="s">
        <v>12</v>
      </c>
      <c r="J469" s="143" t="str">
        <f t="shared" si="20"/>
        <v>S</v>
      </c>
      <c r="K469" s="143" t="str">
        <f>YEAR('BASE DE DATOS 2026'!$G469)&amp;J469</f>
        <v>2021S</v>
      </c>
      <c r="L469" s="144" t="str">
        <f t="shared" si="19"/>
        <v>STRIDERS 5 AÑOS</v>
      </c>
      <c r="M469" s="139" t="s">
        <v>55</v>
      </c>
      <c r="N469" s="147">
        <v>823</v>
      </c>
      <c r="O469" s="145">
        <f>IFERROR(VLOOKUP('BASE DE DATOS 2026'!$I464,CATEGORIAS!$M$3:$O$13,2,FALSE),"")</f>
        <v>85000</v>
      </c>
      <c r="P469" s="139"/>
      <c r="Q469" s="146" t="s">
        <v>149</v>
      </c>
    </row>
    <row r="470" spans="1:17" ht="18.75" x14ac:dyDescent="0.25">
      <c r="A470" s="211">
        <f>SUBTOTAL(103,$B$3:B470)</f>
        <v>468</v>
      </c>
      <c r="B470" s="138">
        <v>824</v>
      </c>
      <c r="C470" s="139" t="s">
        <v>429</v>
      </c>
      <c r="D470" s="139" t="s">
        <v>1116</v>
      </c>
      <c r="E470" s="140">
        <v>1114737550</v>
      </c>
      <c r="F470" s="141" t="s">
        <v>1480</v>
      </c>
      <c r="G470" s="141">
        <v>44268</v>
      </c>
      <c r="H470" s="142">
        <f ca="1">IF('BASE DE DATOS 2026'!$G470="","",YEAR(NOW())-YEAR(G470))</f>
        <v>5</v>
      </c>
      <c r="I470" s="139" t="s">
        <v>12</v>
      </c>
      <c r="J470" s="143" t="str">
        <f t="shared" si="20"/>
        <v>S</v>
      </c>
      <c r="K470" s="143" t="str">
        <f>YEAR('BASE DE DATOS 2026'!$G470)&amp;J470</f>
        <v>2021S</v>
      </c>
      <c r="L470" s="144" t="str">
        <f t="shared" si="19"/>
        <v>STRIDERS 5 AÑOS</v>
      </c>
      <c r="M470" s="139" t="s">
        <v>51</v>
      </c>
      <c r="N470" s="138">
        <v>824</v>
      </c>
      <c r="O470" s="145">
        <f>IFERROR(VLOOKUP('BASE DE DATOS 2026'!$I465,CATEGORIAS!$M$3:$O$13,2,FALSE),"")</f>
        <v>85000</v>
      </c>
      <c r="P470" s="139"/>
      <c r="Q470" s="146" t="s">
        <v>149</v>
      </c>
    </row>
    <row r="471" spans="1:17" ht="18.75" x14ac:dyDescent="0.25">
      <c r="A471" s="211">
        <f>SUBTOTAL(103,$B$3:B471)</f>
        <v>469</v>
      </c>
      <c r="B471" s="147">
        <v>825</v>
      </c>
      <c r="C471" s="139" t="s">
        <v>436</v>
      </c>
      <c r="D471" s="139" t="s">
        <v>1459</v>
      </c>
      <c r="E471" s="140">
        <v>1111488348</v>
      </c>
      <c r="F471" s="141" t="s">
        <v>1480</v>
      </c>
      <c r="G471" s="141">
        <v>44243</v>
      </c>
      <c r="H471" s="142">
        <f ca="1">IF('BASE DE DATOS 2026'!$G471="","",YEAR(NOW())-YEAR(G471))</f>
        <v>5</v>
      </c>
      <c r="I471" s="139" t="s">
        <v>12</v>
      </c>
      <c r="J471" s="143" t="str">
        <f t="shared" si="20"/>
        <v>S</v>
      </c>
      <c r="K471" s="143" t="str">
        <f>YEAR('BASE DE DATOS 2026'!$G471)&amp;J471</f>
        <v>2021S</v>
      </c>
      <c r="L471" s="144" t="str">
        <f t="shared" si="19"/>
        <v>STRIDERS 5 AÑOS</v>
      </c>
      <c r="M471" s="139" t="s">
        <v>55</v>
      </c>
      <c r="N471" s="147">
        <v>825</v>
      </c>
      <c r="O471" s="145">
        <f>IFERROR(VLOOKUP('BASE DE DATOS 2026'!$I466,CATEGORIAS!$M$3:$O$13,2,FALSE),"")</f>
        <v>85000</v>
      </c>
      <c r="P471" s="139"/>
      <c r="Q471" s="146" t="s">
        <v>149</v>
      </c>
    </row>
    <row r="472" spans="1:17" ht="18.75" x14ac:dyDescent="0.25">
      <c r="A472" s="211">
        <f>SUBTOTAL(103,$B$3:B472)</f>
        <v>470</v>
      </c>
      <c r="B472" s="138">
        <v>826</v>
      </c>
      <c r="C472" s="139" t="s">
        <v>1448</v>
      </c>
      <c r="D472" s="139" t="s">
        <v>1449</v>
      </c>
      <c r="E472" s="140">
        <v>1058942582</v>
      </c>
      <c r="F472" s="141" t="s">
        <v>1480</v>
      </c>
      <c r="G472" s="141">
        <v>44530</v>
      </c>
      <c r="H472" s="142">
        <f ca="1">IF('BASE DE DATOS 2026'!$G472="","",YEAR(NOW())-YEAR(G472))</f>
        <v>5</v>
      </c>
      <c r="I472" s="139" t="s">
        <v>12</v>
      </c>
      <c r="J472" s="143" t="str">
        <f t="shared" si="20"/>
        <v>S</v>
      </c>
      <c r="K472" s="143" t="str">
        <f>YEAR('BASE DE DATOS 2026'!$G472)&amp;J472</f>
        <v>2021S</v>
      </c>
      <c r="L472" s="144" t="str">
        <f t="shared" si="19"/>
        <v>STRIDERS 5 AÑOS</v>
      </c>
      <c r="M472" s="139" t="s">
        <v>75</v>
      </c>
      <c r="N472" s="138">
        <v>826</v>
      </c>
      <c r="O472" s="145">
        <f>IFERROR(VLOOKUP('BASE DE DATOS 2026'!$I467,CATEGORIAS!$M$3:$O$13,2,FALSE),"")</f>
        <v>85000</v>
      </c>
      <c r="P472" s="139"/>
      <c r="Q472" s="146" t="s">
        <v>149</v>
      </c>
    </row>
    <row r="473" spans="1:17" ht="18.75" x14ac:dyDescent="0.25">
      <c r="A473" s="211">
        <f>SUBTOTAL(103,$B$3:B473)</f>
        <v>471</v>
      </c>
      <c r="B473" s="147">
        <v>827</v>
      </c>
      <c r="C473" s="139" t="s">
        <v>319</v>
      </c>
      <c r="D473" s="139" t="s">
        <v>1613</v>
      </c>
      <c r="E473" s="140">
        <v>1107541367</v>
      </c>
      <c r="F473" s="141" t="s">
        <v>1480</v>
      </c>
      <c r="G473" s="141">
        <v>44921</v>
      </c>
      <c r="H473" s="142">
        <f ca="1">IF('BASE DE DATOS 2026'!$G473="","",YEAR(NOW())-YEAR(G473))</f>
        <v>4</v>
      </c>
      <c r="I473" s="139" t="s">
        <v>12</v>
      </c>
      <c r="J473" s="143" t="str">
        <f t="shared" si="20"/>
        <v>S</v>
      </c>
      <c r="K473" s="143" t="str">
        <f>YEAR('BASE DE DATOS 2026'!$G473)&amp;J473</f>
        <v>2022S</v>
      </c>
      <c r="L473" s="144" t="str">
        <f t="shared" si="19"/>
        <v>STRIDERS 4 AÑOS</v>
      </c>
      <c r="M473" s="139" t="s">
        <v>55</v>
      </c>
      <c r="N473" s="147">
        <v>827</v>
      </c>
      <c r="O473" s="145">
        <f>IFERROR(VLOOKUP('BASE DE DATOS 2026'!$I468,CATEGORIAS!$M$3:$O$13,2,FALSE),"")</f>
        <v>85000</v>
      </c>
      <c r="P473" s="139"/>
      <c r="Q473" s="146" t="s">
        <v>149</v>
      </c>
    </row>
    <row r="474" spans="1:17" ht="18.75" x14ac:dyDescent="0.25">
      <c r="A474" s="211">
        <f>SUBTOTAL(103,$B$3:B474)</f>
        <v>472</v>
      </c>
      <c r="B474" s="138">
        <v>828</v>
      </c>
      <c r="C474" s="139" t="s">
        <v>472</v>
      </c>
      <c r="D474" s="139" t="s">
        <v>1451</v>
      </c>
      <c r="E474" s="140">
        <v>1232821622</v>
      </c>
      <c r="F474" s="141" t="s">
        <v>1480</v>
      </c>
      <c r="G474" s="141">
        <v>44830</v>
      </c>
      <c r="H474" s="142">
        <f ca="1">IF('BASE DE DATOS 2026'!$G474="","",YEAR(NOW())-YEAR(G474))</f>
        <v>4</v>
      </c>
      <c r="I474" s="139" t="s">
        <v>12</v>
      </c>
      <c r="J474" s="143" t="str">
        <f t="shared" si="20"/>
        <v>S</v>
      </c>
      <c r="K474" s="143" t="str">
        <f>YEAR('BASE DE DATOS 2026'!$G474)&amp;J474</f>
        <v>2022S</v>
      </c>
      <c r="L474" s="144" t="str">
        <f t="shared" si="19"/>
        <v>STRIDERS 4 AÑOS</v>
      </c>
      <c r="M474" s="139" t="s">
        <v>55</v>
      </c>
      <c r="N474" s="138">
        <v>828</v>
      </c>
      <c r="O474" s="145">
        <f>IFERROR(VLOOKUP('BASE DE DATOS 2026'!$I469,CATEGORIAS!$M$3:$O$13,2,FALSE),"")</f>
        <v>85000</v>
      </c>
      <c r="P474" s="139"/>
      <c r="Q474" s="146" t="s">
        <v>149</v>
      </c>
    </row>
    <row r="475" spans="1:17" ht="18.75" x14ac:dyDescent="0.25">
      <c r="A475" s="211">
        <f>SUBTOTAL(103,$B$3:B475)</f>
        <v>473</v>
      </c>
      <c r="B475" s="147">
        <v>829</v>
      </c>
      <c r="C475" s="139" t="s">
        <v>1446</v>
      </c>
      <c r="D475" s="139" t="s">
        <v>504</v>
      </c>
      <c r="E475" s="140">
        <v>1232823565</v>
      </c>
      <c r="F475" s="141" t="s">
        <v>1480</v>
      </c>
      <c r="G475" s="141">
        <v>44962</v>
      </c>
      <c r="H475" s="142">
        <f ca="1">IF('BASE DE DATOS 2026'!$G475="","",YEAR(NOW())-YEAR(G475))</f>
        <v>3</v>
      </c>
      <c r="I475" s="139" t="s">
        <v>12</v>
      </c>
      <c r="J475" s="143" t="str">
        <f t="shared" si="20"/>
        <v>S</v>
      </c>
      <c r="K475" s="143" t="str">
        <f>YEAR('BASE DE DATOS 2026'!$G475)&amp;J475</f>
        <v>2023S</v>
      </c>
      <c r="L475" s="144" t="str">
        <f t="shared" si="19"/>
        <v>STRIDERS 2 Y 3 AÑOS</v>
      </c>
      <c r="M475" s="139" t="s">
        <v>55</v>
      </c>
      <c r="N475" s="147">
        <v>829</v>
      </c>
      <c r="O475" s="145">
        <f>IFERROR(VLOOKUP('BASE DE DATOS 2026'!$I470,CATEGORIAS!$M$3:$O$13,2,FALSE),"")</f>
        <v>85000</v>
      </c>
      <c r="P475" s="139"/>
      <c r="Q475" s="146" t="s">
        <v>149</v>
      </c>
    </row>
    <row r="476" spans="1:17" ht="18.75" x14ac:dyDescent="0.25">
      <c r="A476" s="211">
        <f>SUBTOTAL(103,$B$3:B476)</f>
        <v>474</v>
      </c>
      <c r="B476" s="138">
        <v>831</v>
      </c>
      <c r="C476" s="139" t="s">
        <v>1221</v>
      </c>
      <c r="D476" s="139" t="s">
        <v>1214</v>
      </c>
      <c r="E476" s="140">
        <v>1014903055</v>
      </c>
      <c r="F476" s="141" t="s">
        <v>1480</v>
      </c>
      <c r="G476" s="141">
        <v>44054</v>
      </c>
      <c r="H476" s="142">
        <f ca="1">IF('BASE DE DATOS 2026'!$G476="","",YEAR(NOW())-YEAR(G476))</f>
        <v>6</v>
      </c>
      <c r="I476" s="139" t="s">
        <v>100</v>
      </c>
      <c r="J476" s="143" t="str">
        <f t="shared" si="20"/>
        <v>E</v>
      </c>
      <c r="K476" s="143" t="str">
        <f>YEAR('BASE DE DATOS 2026'!$G476)&amp;J476</f>
        <v>2020E</v>
      </c>
      <c r="L476" s="144" t="str">
        <f t="shared" si="19"/>
        <v>MINIRIDERS 6 AÑOS</v>
      </c>
      <c r="M476" s="139" t="s">
        <v>45</v>
      </c>
      <c r="N476" s="138">
        <v>831</v>
      </c>
      <c r="O476" s="145">
        <f>IFERROR(VLOOKUP('BASE DE DATOS 2026'!$I471,CATEGORIAS!$M$3:$O$13,2,FALSE),"")</f>
        <v>85000</v>
      </c>
      <c r="P476" s="139"/>
      <c r="Q476" s="146" t="s">
        <v>149</v>
      </c>
    </row>
    <row r="477" spans="1:17" ht="18.75" x14ac:dyDescent="0.25">
      <c r="A477" s="211">
        <f>SUBTOTAL(103,$B$3:B477)</f>
        <v>475</v>
      </c>
      <c r="B477" s="147">
        <v>832</v>
      </c>
      <c r="C477" s="139" t="s">
        <v>455</v>
      </c>
      <c r="D477" s="139" t="s">
        <v>1222</v>
      </c>
      <c r="E477" s="140">
        <v>1109564490</v>
      </c>
      <c r="F477" s="141" t="s">
        <v>1481</v>
      </c>
      <c r="G477" s="141">
        <v>43118</v>
      </c>
      <c r="H477" s="142">
        <f ca="1">IF('BASE DE DATOS 2026'!$G477="","",YEAR(NOW())-YEAR(G477))</f>
        <v>8</v>
      </c>
      <c r="I477" s="139" t="s">
        <v>100</v>
      </c>
      <c r="J477" s="143" t="str">
        <f t="shared" si="20"/>
        <v>E</v>
      </c>
      <c r="K477" s="143" t="str">
        <f>YEAR('BASE DE DATOS 2026'!$G477)&amp;J477</f>
        <v>2018E</v>
      </c>
      <c r="L477" s="144" t="str">
        <f t="shared" si="19"/>
        <v>MINIRIDERS 7 Y 8 AÑOS</v>
      </c>
      <c r="M477" s="139" t="s">
        <v>53</v>
      </c>
      <c r="N477" s="147">
        <v>832</v>
      </c>
      <c r="O477" s="145">
        <f>IFERROR(VLOOKUP('BASE DE DATOS 2026'!$I472,CATEGORIAS!$M$3:$O$13,2,FALSE),"")</f>
        <v>85000</v>
      </c>
      <c r="P477" s="139"/>
      <c r="Q477" s="146" t="s">
        <v>149</v>
      </c>
    </row>
    <row r="478" spans="1:17" ht="18.75" x14ac:dyDescent="0.25">
      <c r="A478" s="211">
        <f>SUBTOTAL(103,$B$3:B478)</f>
        <v>476</v>
      </c>
      <c r="B478" s="138">
        <v>833</v>
      </c>
      <c r="C478" s="139" t="s">
        <v>1233</v>
      </c>
      <c r="D478" s="139" t="s">
        <v>1234</v>
      </c>
      <c r="E478" s="140">
        <v>1166468009</v>
      </c>
      <c r="F478" s="141" t="s">
        <v>1480</v>
      </c>
      <c r="G478" s="141">
        <v>43705</v>
      </c>
      <c r="H478" s="142">
        <f ca="1">IF('BASE DE DATOS 2026'!$G478="","",YEAR(NOW())-YEAR(G478))</f>
        <v>7</v>
      </c>
      <c r="I478" s="139" t="s">
        <v>100</v>
      </c>
      <c r="J478" s="143" t="str">
        <f t="shared" si="20"/>
        <v>E</v>
      </c>
      <c r="K478" s="143" t="str">
        <f>YEAR('BASE DE DATOS 2026'!$G478)&amp;J478</f>
        <v>2019E</v>
      </c>
      <c r="L478" s="144" t="str">
        <f t="shared" si="19"/>
        <v>MINIRIDERS 7 Y 8 AÑOS</v>
      </c>
      <c r="M478" s="139" t="s">
        <v>80</v>
      </c>
      <c r="N478" s="138">
        <v>833</v>
      </c>
      <c r="O478" s="145">
        <f>IFERROR(VLOOKUP('BASE DE DATOS 2026'!$I473,CATEGORIAS!$M$3:$O$13,2,FALSE),"")</f>
        <v>85000</v>
      </c>
      <c r="P478" s="139"/>
      <c r="Q478" s="146" t="s">
        <v>149</v>
      </c>
    </row>
    <row r="479" spans="1:17" ht="18.75" x14ac:dyDescent="0.25">
      <c r="A479" s="211">
        <f>SUBTOTAL(103,$B$3:B479)</f>
        <v>477</v>
      </c>
      <c r="B479" s="147">
        <v>834</v>
      </c>
      <c r="C479" s="139" t="s">
        <v>1235</v>
      </c>
      <c r="D479" s="139" t="s">
        <v>1236</v>
      </c>
      <c r="E479" s="140">
        <v>1241988515</v>
      </c>
      <c r="F479" s="141" t="s">
        <v>1480</v>
      </c>
      <c r="G479" s="141">
        <v>44285</v>
      </c>
      <c r="H479" s="142">
        <f ca="1">IF('BASE DE DATOS 2026'!$G479="","",YEAR(NOW())-YEAR(G479))</f>
        <v>5</v>
      </c>
      <c r="I479" s="139" t="s">
        <v>100</v>
      </c>
      <c r="J479" s="143" t="str">
        <f t="shared" si="20"/>
        <v>E</v>
      </c>
      <c r="K479" s="143" t="str">
        <f>YEAR('BASE DE DATOS 2026'!$G479)&amp;J479</f>
        <v>2021E</v>
      </c>
      <c r="L479" s="144" t="str">
        <f t="shared" si="19"/>
        <v>MINIRIDERS 4 Y 5 AÑOS</v>
      </c>
      <c r="M479" s="139" t="s">
        <v>80</v>
      </c>
      <c r="N479" s="147">
        <v>834</v>
      </c>
      <c r="O479" s="145">
        <f>IFERROR(VLOOKUP('BASE DE DATOS 2026'!$I474,CATEGORIAS!$M$3:$O$13,2,FALSE),"")</f>
        <v>85000</v>
      </c>
      <c r="P479" s="139"/>
      <c r="Q479" s="146" t="s">
        <v>149</v>
      </c>
    </row>
    <row r="480" spans="1:17" ht="18.75" x14ac:dyDescent="0.25">
      <c r="A480" s="211">
        <f>SUBTOTAL(103,$B$3:B480)</f>
        <v>478</v>
      </c>
      <c r="B480" s="138">
        <v>835</v>
      </c>
      <c r="C480" s="139" t="s">
        <v>308</v>
      </c>
      <c r="D480" s="139" t="s">
        <v>1240</v>
      </c>
      <c r="E480" s="140">
        <v>1150696176</v>
      </c>
      <c r="F480" s="141" t="s">
        <v>1480</v>
      </c>
      <c r="G480" s="141">
        <v>44157</v>
      </c>
      <c r="H480" s="142">
        <f ca="1">IF('BASE DE DATOS 2026'!$G480="","",YEAR(NOW())-YEAR(G480))</f>
        <v>6</v>
      </c>
      <c r="I480" s="139" t="s">
        <v>100</v>
      </c>
      <c r="J480" s="143" t="str">
        <f t="shared" si="20"/>
        <v>E</v>
      </c>
      <c r="K480" s="143" t="str">
        <f>YEAR('BASE DE DATOS 2026'!$G480)&amp;J480</f>
        <v>2020E</v>
      </c>
      <c r="L480" s="144" t="str">
        <f t="shared" si="19"/>
        <v>MINIRIDERS 6 AÑOS</v>
      </c>
      <c r="M480" s="139" t="s">
        <v>51</v>
      </c>
      <c r="N480" s="138">
        <v>835</v>
      </c>
      <c r="O480" s="145">
        <f>IFERROR(VLOOKUP('BASE DE DATOS 2026'!$I475,CATEGORIAS!$M$3:$O$13,2,FALSE),"")</f>
        <v>85000</v>
      </c>
      <c r="P480" s="139"/>
      <c r="Q480" s="146" t="s">
        <v>149</v>
      </c>
    </row>
    <row r="481" spans="1:17" ht="18.75" x14ac:dyDescent="0.25">
      <c r="A481" s="211">
        <f>SUBTOTAL(103,$B$3:B481)</f>
        <v>479</v>
      </c>
      <c r="B481" s="147">
        <v>836</v>
      </c>
      <c r="C481" s="139" t="s">
        <v>380</v>
      </c>
      <c r="D481" s="139" t="s">
        <v>1241</v>
      </c>
      <c r="E481" s="140">
        <v>1109570963</v>
      </c>
      <c r="F481" s="141" t="s">
        <v>1480</v>
      </c>
      <c r="G481" s="141">
        <v>44176</v>
      </c>
      <c r="H481" s="142">
        <f ca="1">IF('BASE DE DATOS 2026'!$G481="","",YEAR(NOW())-YEAR(G481))</f>
        <v>6</v>
      </c>
      <c r="I481" s="139" t="s">
        <v>100</v>
      </c>
      <c r="J481" s="143" t="str">
        <f t="shared" si="20"/>
        <v>E</v>
      </c>
      <c r="K481" s="143" t="str">
        <f>YEAR('BASE DE DATOS 2026'!$G481)&amp;J481</f>
        <v>2020E</v>
      </c>
      <c r="L481" s="144" t="str">
        <f t="shared" si="19"/>
        <v>MINIRIDERS 6 AÑOS</v>
      </c>
      <c r="M481" s="139" t="s">
        <v>51</v>
      </c>
      <c r="N481" s="147">
        <v>836</v>
      </c>
      <c r="O481" s="145">
        <f>IFERROR(VLOOKUP('BASE DE DATOS 2026'!$I476,CATEGORIAS!$M$3:$O$13,2,FALSE),"")</f>
        <v>85000</v>
      </c>
      <c r="P481" s="139"/>
      <c r="Q481" s="146" t="s">
        <v>149</v>
      </c>
    </row>
    <row r="482" spans="1:17" ht="18.75" x14ac:dyDescent="0.25">
      <c r="A482" s="211">
        <f>SUBTOTAL(103,$B$3:B482)</f>
        <v>480</v>
      </c>
      <c r="B482" s="138">
        <v>837</v>
      </c>
      <c r="C482" s="139" t="s">
        <v>1323</v>
      </c>
      <c r="D482" s="139" t="s">
        <v>1324</v>
      </c>
      <c r="E482" s="140">
        <v>1080707315</v>
      </c>
      <c r="F482" s="141" t="s">
        <v>1480</v>
      </c>
      <c r="G482" s="141">
        <v>43868</v>
      </c>
      <c r="H482" s="142">
        <f ca="1">IF('BASE DE DATOS 2026'!$G482="","",YEAR(NOW())-YEAR(G482))</f>
        <v>6</v>
      </c>
      <c r="I482" s="139" t="s">
        <v>67</v>
      </c>
      <c r="J482" s="143" t="str">
        <f t="shared" si="20"/>
        <v>P</v>
      </c>
      <c r="K482" s="143" t="str">
        <f>YEAR('BASE DE DATOS 2026'!$G482)&amp;J482</f>
        <v>2020P</v>
      </c>
      <c r="L482" s="144" t="str">
        <f t="shared" ref="L482:L545" si="21">IFERROR(VLOOKUP(K482,CATEGORIAS,2,0),"")</f>
        <v>PRINCIPIANTES 6 AÑOS Y MENOS</v>
      </c>
      <c r="M482" s="139" t="s">
        <v>1287</v>
      </c>
      <c r="N482" s="138">
        <v>837</v>
      </c>
      <c r="O482" s="145">
        <f>IFERROR(VLOOKUP('BASE DE DATOS 2026'!$I477,CATEGORIAS!$M$3:$O$13,2,FALSE),"")</f>
        <v>85000</v>
      </c>
      <c r="P482" s="139"/>
      <c r="Q482" s="146" t="s">
        <v>149</v>
      </c>
    </row>
    <row r="483" spans="1:17" ht="18.75" x14ac:dyDescent="0.25">
      <c r="A483" s="211">
        <f>SUBTOTAL(103,$B$3:B483)</f>
        <v>481</v>
      </c>
      <c r="B483" s="138">
        <v>838</v>
      </c>
      <c r="C483" s="139" t="s">
        <v>1470</v>
      </c>
      <c r="D483" s="139" t="s">
        <v>1471</v>
      </c>
      <c r="E483" s="140">
        <v>450347836</v>
      </c>
      <c r="F483" s="141" t="s">
        <v>1480</v>
      </c>
      <c r="G483" s="141">
        <v>42914</v>
      </c>
      <c r="H483" s="142">
        <f ca="1">IF('BASE DE DATOS 2026'!$G483="","",YEAR(NOW())-YEAR(G483))</f>
        <v>9</v>
      </c>
      <c r="I483" s="139" t="s">
        <v>100</v>
      </c>
      <c r="J483" s="143" t="str">
        <f t="shared" si="20"/>
        <v>E</v>
      </c>
      <c r="K483" s="143" t="str">
        <f>YEAR('BASE DE DATOS 2026'!$G483)&amp;J483</f>
        <v>2017E</v>
      </c>
      <c r="L483" s="144" t="str">
        <f t="shared" si="21"/>
        <v>MINIRIDERS 9 Y 10 AÑOS</v>
      </c>
      <c r="M483" s="139" t="s">
        <v>1440</v>
      </c>
      <c r="N483" s="138">
        <v>838</v>
      </c>
      <c r="O483" s="145">
        <f>IFERROR(VLOOKUP('BASE DE DATOS 2026'!$I478,CATEGORIAS!$M$3:$O$13,2,FALSE),"")</f>
        <v>85000</v>
      </c>
      <c r="P483" s="139"/>
      <c r="Q483" s="146" t="s">
        <v>149</v>
      </c>
    </row>
    <row r="484" spans="1:17" ht="18.75" x14ac:dyDescent="0.25">
      <c r="A484" s="211">
        <f>SUBTOTAL(103,$B$3:B484)</f>
        <v>482</v>
      </c>
      <c r="B484" s="147">
        <v>839</v>
      </c>
      <c r="C484" s="139" t="s">
        <v>436</v>
      </c>
      <c r="D484" s="139" t="s">
        <v>1242</v>
      </c>
      <c r="E484" s="140">
        <v>1232797094</v>
      </c>
      <c r="F484" s="141" t="s">
        <v>1480</v>
      </c>
      <c r="G484" s="141">
        <v>42516</v>
      </c>
      <c r="H484" s="142">
        <f ca="1">IF('BASE DE DATOS 2026'!$G484="","",YEAR(NOW())-YEAR(G484))</f>
        <v>10</v>
      </c>
      <c r="I484" s="139" t="s">
        <v>100</v>
      </c>
      <c r="J484" s="143" t="str">
        <f t="shared" si="20"/>
        <v>E</v>
      </c>
      <c r="K484" s="143" t="str">
        <f>YEAR('BASE DE DATOS 2026'!$G484)&amp;J484</f>
        <v>2016E</v>
      </c>
      <c r="L484" s="144" t="str">
        <f t="shared" si="21"/>
        <v>MINIRIDERS 9 Y 10 AÑOS</v>
      </c>
      <c r="M484" s="139" t="s">
        <v>51</v>
      </c>
      <c r="N484" s="147">
        <v>839</v>
      </c>
      <c r="O484" s="145">
        <f>IFERROR(VLOOKUP('BASE DE DATOS 2026'!$I479,CATEGORIAS!$M$3:$O$13,2,FALSE),"")</f>
        <v>85000</v>
      </c>
      <c r="P484" s="139"/>
      <c r="Q484" s="146" t="s">
        <v>149</v>
      </c>
    </row>
    <row r="485" spans="1:17" ht="18.75" x14ac:dyDescent="0.25">
      <c r="A485" s="211">
        <f>SUBTOTAL(103,$B$3:B485)</f>
        <v>483</v>
      </c>
      <c r="B485" s="149">
        <v>840</v>
      </c>
      <c r="C485" s="150" t="s">
        <v>410</v>
      </c>
      <c r="D485" s="150" t="s">
        <v>1560</v>
      </c>
      <c r="E485" s="151">
        <v>1232802696</v>
      </c>
      <c r="F485" s="152" t="s">
        <v>1480</v>
      </c>
      <c r="G485" s="152">
        <v>43029</v>
      </c>
      <c r="H485" s="142">
        <f ca="1">IF('BASE DE DATOS 2026'!$G485="","",YEAR(NOW())-YEAR(G485))</f>
        <v>9</v>
      </c>
      <c r="I485" s="150" t="s">
        <v>100</v>
      </c>
      <c r="J485" s="143" t="str">
        <f t="shared" si="20"/>
        <v>E</v>
      </c>
      <c r="K485" s="143" t="str">
        <f>YEAR('BASE DE DATOS 2026'!$G485)&amp;J485</f>
        <v>2017E</v>
      </c>
      <c r="L485" s="144" t="str">
        <f t="shared" si="21"/>
        <v>MINIRIDERS 9 Y 10 AÑOS</v>
      </c>
      <c r="M485" s="150" t="s">
        <v>43</v>
      </c>
      <c r="N485" s="153">
        <v>840</v>
      </c>
      <c r="O485" s="154">
        <f>IFERROR(VLOOKUP('BASE DE DATOS 2026'!$I521,CATEGORIAS!$M$3:$O$13,2,FALSE),"")</f>
        <v>85000</v>
      </c>
      <c r="P485" s="150"/>
      <c r="Q485" s="146" t="s">
        <v>149</v>
      </c>
    </row>
    <row r="486" spans="1:17" ht="18.75" x14ac:dyDescent="0.25">
      <c r="A486" s="211">
        <f>SUBTOTAL(103,$B$3:B486)</f>
        <v>484</v>
      </c>
      <c r="B486" s="149">
        <v>841</v>
      </c>
      <c r="C486" s="150" t="s">
        <v>1539</v>
      </c>
      <c r="D486" s="150" t="s">
        <v>1427</v>
      </c>
      <c r="E486" s="151">
        <v>1232823971</v>
      </c>
      <c r="F486" s="152" t="s">
        <v>1481</v>
      </c>
      <c r="G486" s="152">
        <v>44985</v>
      </c>
      <c r="H486" s="142">
        <f ca="1">IF('BASE DE DATOS 2026'!$G486="","",YEAR(NOW())-YEAR(G486))</f>
        <v>3</v>
      </c>
      <c r="I486" s="150" t="s">
        <v>12</v>
      </c>
      <c r="J486" s="143" t="str">
        <f t="shared" si="20"/>
        <v>S</v>
      </c>
      <c r="K486" s="143" t="str">
        <f>YEAR('BASE DE DATOS 2026'!$G486)&amp;J486</f>
        <v>2023S</v>
      </c>
      <c r="L486" s="144" t="str">
        <f t="shared" si="21"/>
        <v>STRIDERS 2 Y 3 AÑOS</v>
      </c>
      <c r="M486" s="150" t="s">
        <v>82</v>
      </c>
      <c r="N486" s="153">
        <v>841</v>
      </c>
      <c r="O486" s="154">
        <f>IFERROR(VLOOKUP('BASE DE DATOS 2026'!$I522,CATEGORIAS!$M$3:$O$13,2,FALSE),"")</f>
        <v>85000</v>
      </c>
      <c r="P486" s="150"/>
      <c r="Q486" s="146" t="s">
        <v>149</v>
      </c>
    </row>
    <row r="487" spans="1:17" ht="18.75" x14ac:dyDescent="0.25">
      <c r="A487" s="211">
        <f>SUBTOTAL(103,$B$3:B487)</f>
        <v>485</v>
      </c>
      <c r="B487" s="149">
        <v>842</v>
      </c>
      <c r="C487" s="150" t="s">
        <v>1561</v>
      </c>
      <c r="D487" s="150" t="s">
        <v>1540</v>
      </c>
      <c r="E487" s="151">
        <v>1021515716</v>
      </c>
      <c r="F487" s="152" t="s">
        <v>1480</v>
      </c>
      <c r="G487" s="152">
        <v>44652</v>
      </c>
      <c r="H487" s="142">
        <f ca="1">IF('BASE DE DATOS 2026'!$G487="","",YEAR(NOW())-YEAR(G487))</f>
        <v>4</v>
      </c>
      <c r="I487" s="150" t="s">
        <v>12</v>
      </c>
      <c r="J487" s="143" t="str">
        <f t="shared" si="20"/>
        <v>S</v>
      </c>
      <c r="K487" s="143" t="str">
        <f>YEAR('BASE DE DATOS 2026'!$G487)&amp;J487</f>
        <v>2022S</v>
      </c>
      <c r="L487" s="144" t="str">
        <f t="shared" si="21"/>
        <v>STRIDERS 4 AÑOS</v>
      </c>
      <c r="M487" s="150" t="s">
        <v>82</v>
      </c>
      <c r="N487" s="153">
        <v>842</v>
      </c>
      <c r="O487" s="154">
        <f>IFERROR(VLOOKUP('BASE DE DATOS 2026'!$I523,CATEGORIAS!$M$3:$O$13,2,FALSE),"")</f>
        <v>85000</v>
      </c>
      <c r="P487" s="150"/>
      <c r="Q487" s="146" t="s">
        <v>149</v>
      </c>
    </row>
    <row r="488" spans="1:17" s="184" customFormat="1" ht="18.75" x14ac:dyDescent="0.25">
      <c r="A488" s="211">
        <f>SUBTOTAL(103,$B$3:B488)</f>
        <v>486</v>
      </c>
      <c r="B488" s="149">
        <v>843</v>
      </c>
      <c r="C488" s="150" t="s">
        <v>319</v>
      </c>
      <c r="D488" s="150" t="s">
        <v>1543</v>
      </c>
      <c r="E488" s="151">
        <v>1109561435</v>
      </c>
      <c r="F488" s="152" t="s">
        <v>1480</v>
      </c>
      <c r="G488" s="152">
        <v>42633</v>
      </c>
      <c r="H488" s="142">
        <f ca="1">IF('BASE DE DATOS 2026'!$G488="","",YEAR(NOW())-YEAR(G488))</f>
        <v>10</v>
      </c>
      <c r="I488" s="150" t="s">
        <v>67</v>
      </c>
      <c r="J488" s="143" t="str">
        <f t="shared" si="20"/>
        <v>P</v>
      </c>
      <c r="K488" s="143" t="str">
        <f>YEAR('BASE DE DATOS 2026'!$G488)&amp;J488</f>
        <v>2016P</v>
      </c>
      <c r="L488" s="144" t="str">
        <f t="shared" si="21"/>
        <v>PRINCIPIANTES 9 Y 10 AÑOS</v>
      </c>
      <c r="M488" s="150" t="s">
        <v>51</v>
      </c>
      <c r="N488" s="153">
        <v>843</v>
      </c>
      <c r="O488" s="154">
        <f>IFERROR(VLOOKUP('BASE DE DATOS 2026'!$I524,CATEGORIAS!$M$3:$O$13,2,FALSE),"")</f>
        <v>85000</v>
      </c>
      <c r="P488" s="150"/>
      <c r="Q488" s="146" t="s">
        <v>149</v>
      </c>
    </row>
    <row r="489" spans="1:17" ht="18.75" x14ac:dyDescent="0.25">
      <c r="A489" s="211">
        <f>SUBTOTAL(103,$B$3:B489)</f>
        <v>487</v>
      </c>
      <c r="B489" s="149">
        <v>844</v>
      </c>
      <c r="C489" s="150" t="s">
        <v>343</v>
      </c>
      <c r="D489" s="150" t="s">
        <v>1544</v>
      </c>
      <c r="E489" s="151">
        <v>1109570556</v>
      </c>
      <c r="F489" s="152" t="s">
        <v>1480</v>
      </c>
      <c r="G489" s="152">
        <v>44108</v>
      </c>
      <c r="H489" s="142">
        <f ca="1">IF('BASE DE DATOS 2026'!$G489="","",YEAR(NOW())-YEAR(G489))</f>
        <v>6</v>
      </c>
      <c r="I489" s="150" t="s">
        <v>100</v>
      </c>
      <c r="J489" s="143" t="str">
        <f t="shared" si="20"/>
        <v>E</v>
      </c>
      <c r="K489" s="143" t="str">
        <f>YEAR('BASE DE DATOS 2026'!$G489)&amp;J489</f>
        <v>2020E</v>
      </c>
      <c r="L489" s="144" t="str">
        <f t="shared" si="21"/>
        <v>MINIRIDERS 6 AÑOS</v>
      </c>
      <c r="M489" s="150" t="s">
        <v>51</v>
      </c>
      <c r="N489" s="153">
        <v>844</v>
      </c>
      <c r="O489" s="154">
        <f>IFERROR(VLOOKUP('BASE DE DATOS 2026'!$I525,CATEGORIAS!$M$3:$O$13,2,FALSE),"")</f>
        <v>85000</v>
      </c>
      <c r="P489" s="150"/>
      <c r="Q489" s="146" t="s">
        <v>149</v>
      </c>
    </row>
    <row r="490" spans="1:17" ht="18.75" x14ac:dyDescent="0.25">
      <c r="A490" s="211">
        <f>SUBTOTAL(103,$B$3:B490)</f>
        <v>488</v>
      </c>
      <c r="B490" s="149">
        <v>845</v>
      </c>
      <c r="C490" s="150" t="s">
        <v>1562</v>
      </c>
      <c r="D490" s="150" t="s">
        <v>1545</v>
      </c>
      <c r="E490" s="151">
        <v>1232802528</v>
      </c>
      <c r="F490" s="152" t="s">
        <v>1480</v>
      </c>
      <c r="G490" s="152">
        <v>42988</v>
      </c>
      <c r="H490" s="142">
        <f ca="1">IF('BASE DE DATOS 2026'!$G490="","",YEAR(NOW())-YEAR(G490))</f>
        <v>9</v>
      </c>
      <c r="I490" s="150" t="s">
        <v>100</v>
      </c>
      <c r="J490" s="143" t="str">
        <f t="shared" si="20"/>
        <v>E</v>
      </c>
      <c r="K490" s="143" t="str">
        <f>YEAR('BASE DE DATOS 2026'!$G490)&amp;J490</f>
        <v>2017E</v>
      </c>
      <c r="L490" s="144" t="str">
        <f t="shared" si="21"/>
        <v>MINIRIDERS 9 Y 10 AÑOS</v>
      </c>
      <c r="M490" s="150" t="s">
        <v>168</v>
      </c>
      <c r="N490" s="153">
        <v>845</v>
      </c>
      <c r="O490" s="154">
        <f>IFERROR(VLOOKUP('BASE DE DATOS 2026'!$I526,CATEGORIAS!$M$3:$O$13,2,FALSE),"")</f>
        <v>85000</v>
      </c>
      <c r="P490" s="150"/>
      <c r="Q490" s="146" t="s">
        <v>149</v>
      </c>
    </row>
    <row r="491" spans="1:17" ht="18.75" x14ac:dyDescent="0.25">
      <c r="A491" s="211">
        <f>SUBTOTAL(103,$B$3:B491)</f>
        <v>489</v>
      </c>
      <c r="B491" s="149">
        <v>846</v>
      </c>
      <c r="C491" s="150" t="s">
        <v>244</v>
      </c>
      <c r="D491" s="150" t="s">
        <v>1563</v>
      </c>
      <c r="E491" s="151">
        <v>1080073251</v>
      </c>
      <c r="F491" s="152" t="s">
        <v>1480</v>
      </c>
      <c r="G491" s="152">
        <v>44884</v>
      </c>
      <c r="H491" s="142">
        <f ca="1">IF('BASE DE DATOS 2026'!$G491="","",YEAR(NOW())-YEAR(G491))</f>
        <v>4</v>
      </c>
      <c r="I491" s="150" t="s">
        <v>12</v>
      </c>
      <c r="J491" s="143" t="str">
        <f t="shared" si="20"/>
        <v>S</v>
      </c>
      <c r="K491" s="143" t="str">
        <f>YEAR('BASE DE DATOS 2026'!$G491)&amp;J491</f>
        <v>2022S</v>
      </c>
      <c r="L491" s="144" t="str">
        <f t="shared" si="21"/>
        <v>STRIDERS 4 AÑOS</v>
      </c>
      <c r="M491" s="150" t="s">
        <v>1330</v>
      </c>
      <c r="N491" s="153">
        <v>846</v>
      </c>
      <c r="O491" s="154">
        <f>IFERROR(VLOOKUP('BASE DE DATOS 2026'!$I527,CATEGORIAS!$M$3:$O$13,2,FALSE),"")</f>
        <v>85000</v>
      </c>
      <c r="P491" s="150"/>
      <c r="Q491" s="146" t="s">
        <v>149</v>
      </c>
    </row>
    <row r="492" spans="1:17" ht="18.75" x14ac:dyDescent="0.25">
      <c r="A492" s="211">
        <f>SUBTOTAL(103,$B$3:B492)</f>
        <v>490</v>
      </c>
      <c r="B492" s="149">
        <v>847</v>
      </c>
      <c r="C492" s="150" t="s">
        <v>414</v>
      </c>
      <c r="D492" s="150" t="s">
        <v>1546</v>
      </c>
      <c r="E492" s="151">
        <v>1061827769</v>
      </c>
      <c r="F492" s="152" t="s">
        <v>1480</v>
      </c>
      <c r="G492" s="152">
        <v>44075</v>
      </c>
      <c r="H492" s="142">
        <f ca="1">IF('BASE DE DATOS 2026'!$G492="","",YEAR(NOW())-YEAR(G492))</f>
        <v>6</v>
      </c>
      <c r="I492" s="150" t="s">
        <v>100</v>
      </c>
      <c r="J492" s="143" t="str">
        <f t="shared" si="20"/>
        <v>E</v>
      </c>
      <c r="K492" s="143" t="str">
        <f>YEAR('BASE DE DATOS 2026'!$G492)&amp;J492</f>
        <v>2020E</v>
      </c>
      <c r="L492" s="144" t="str">
        <f t="shared" si="21"/>
        <v>MINIRIDERS 6 AÑOS</v>
      </c>
      <c r="M492" s="150" t="s">
        <v>1330</v>
      </c>
      <c r="N492" s="153">
        <v>847</v>
      </c>
      <c r="O492" s="154">
        <f>IFERROR(VLOOKUP('BASE DE DATOS 2026'!$I528,CATEGORIAS!$M$3:$O$13,2,FALSE),"")</f>
        <v>85000</v>
      </c>
      <c r="P492" s="150"/>
      <c r="Q492" s="146" t="s">
        <v>149</v>
      </c>
    </row>
    <row r="493" spans="1:17" ht="18.75" x14ac:dyDescent="0.25">
      <c r="A493" s="211">
        <f>SUBTOTAL(103,$B$3:B493)</f>
        <v>491</v>
      </c>
      <c r="B493" s="149">
        <v>848</v>
      </c>
      <c r="C493" s="150" t="s">
        <v>1550</v>
      </c>
      <c r="D493" s="150" t="s">
        <v>1551</v>
      </c>
      <c r="E493" s="151">
        <v>1092015744</v>
      </c>
      <c r="F493" s="152" t="s">
        <v>1480</v>
      </c>
      <c r="G493" s="152">
        <v>43333</v>
      </c>
      <c r="H493" s="142">
        <f ca="1">IF('BASE DE DATOS 2026'!$G493="","",YEAR(NOW())-YEAR(G493))</f>
        <v>8</v>
      </c>
      <c r="I493" s="150" t="s">
        <v>100</v>
      </c>
      <c r="J493" s="143" t="str">
        <f t="shared" si="20"/>
        <v>E</v>
      </c>
      <c r="K493" s="143" t="str">
        <f>YEAR('BASE DE DATOS 2026'!$G493)&amp;J493</f>
        <v>2018E</v>
      </c>
      <c r="L493" s="144" t="str">
        <f t="shared" si="21"/>
        <v>MINIRIDERS 7 Y 8 AÑOS</v>
      </c>
      <c r="M493" s="150" t="s">
        <v>85</v>
      </c>
      <c r="N493" s="153">
        <v>848</v>
      </c>
      <c r="O493" s="154">
        <f>IFERROR(VLOOKUP('BASE DE DATOS 2026'!$I529,CATEGORIAS!$M$3:$O$13,2,FALSE),"")</f>
        <v>85000</v>
      </c>
      <c r="P493" s="150"/>
      <c r="Q493" s="146" t="s">
        <v>149</v>
      </c>
    </row>
    <row r="494" spans="1:17" ht="18.75" x14ac:dyDescent="0.25">
      <c r="A494" s="211">
        <f>SUBTOTAL(103,$B$3:B494)</f>
        <v>492</v>
      </c>
      <c r="B494" s="149">
        <v>849</v>
      </c>
      <c r="C494" s="150" t="s">
        <v>436</v>
      </c>
      <c r="D494" s="150" t="s">
        <v>1552</v>
      </c>
      <c r="E494" s="151">
        <v>1112165712</v>
      </c>
      <c r="F494" s="152" t="s">
        <v>1480</v>
      </c>
      <c r="G494" s="152">
        <v>44663</v>
      </c>
      <c r="H494" s="142">
        <f ca="1">IF('BASE DE DATOS 2026'!$G494="","",YEAR(NOW())-YEAR(G494))</f>
        <v>4</v>
      </c>
      <c r="I494" s="150" t="s">
        <v>12</v>
      </c>
      <c r="J494" s="143" t="str">
        <f t="shared" si="20"/>
        <v>S</v>
      </c>
      <c r="K494" s="143" t="str">
        <f>YEAR('BASE DE DATOS 2026'!$G494)&amp;J494</f>
        <v>2022S</v>
      </c>
      <c r="L494" s="144" t="str">
        <f t="shared" si="21"/>
        <v>STRIDERS 4 AÑOS</v>
      </c>
      <c r="M494" s="150" t="s">
        <v>85</v>
      </c>
      <c r="N494" s="153">
        <v>849</v>
      </c>
      <c r="O494" s="154">
        <f>IFERROR(VLOOKUP('BASE DE DATOS 2026'!$I530,CATEGORIAS!$M$3:$O$13,2,FALSE),"")</f>
        <v>85000</v>
      </c>
      <c r="P494" s="150"/>
      <c r="Q494" s="146" t="s">
        <v>149</v>
      </c>
    </row>
    <row r="495" spans="1:17" ht="18.75" x14ac:dyDescent="0.25">
      <c r="A495" s="211">
        <f>SUBTOTAL(103,$B$3:B495)</f>
        <v>493</v>
      </c>
      <c r="B495" s="138">
        <v>850</v>
      </c>
      <c r="C495" s="139" t="s">
        <v>1491</v>
      </c>
      <c r="D495" s="139" t="s">
        <v>1492</v>
      </c>
      <c r="E495" s="140">
        <v>1151970344</v>
      </c>
      <c r="F495" s="141" t="s">
        <v>1481</v>
      </c>
      <c r="G495" s="141">
        <v>42972</v>
      </c>
      <c r="H495" s="142">
        <f ca="1">IF('BASE DE DATOS 2026'!$G495="","",YEAR(NOW())-YEAR(G495))</f>
        <v>9</v>
      </c>
      <c r="I495" s="139" t="s">
        <v>100</v>
      </c>
      <c r="J495" s="143" t="str">
        <f t="shared" si="20"/>
        <v>E</v>
      </c>
      <c r="K495" s="143" t="str">
        <f>YEAR('BASE DE DATOS 2026'!$G495)&amp;J495</f>
        <v>2017E</v>
      </c>
      <c r="L495" s="144" t="str">
        <f t="shared" si="21"/>
        <v>MINIRIDERS 9 Y 10 AÑOS</v>
      </c>
      <c r="M495" s="139" t="s">
        <v>53</v>
      </c>
      <c r="N495" s="138">
        <v>533</v>
      </c>
      <c r="O495" s="145">
        <f>IFERROR(VLOOKUP('BASE DE DATOS 2026'!$I480,CATEGORIAS!$M$3:$O$13,2,FALSE),"")</f>
        <v>85000</v>
      </c>
      <c r="P495" s="139"/>
      <c r="Q495" s="146" t="s">
        <v>149</v>
      </c>
    </row>
    <row r="496" spans="1:17" ht="18.75" x14ac:dyDescent="0.25">
      <c r="A496" s="211">
        <f>SUBTOTAL(103,$B$3:B496)</f>
        <v>494</v>
      </c>
      <c r="B496" s="147">
        <v>851</v>
      </c>
      <c r="C496" s="139" t="s">
        <v>981</v>
      </c>
      <c r="D496" s="139" t="s">
        <v>1485</v>
      </c>
      <c r="E496" s="140">
        <v>1111563501</v>
      </c>
      <c r="F496" s="141" t="s">
        <v>1480</v>
      </c>
      <c r="G496" s="141">
        <v>42316</v>
      </c>
      <c r="H496" s="142">
        <f ca="1">IF('BASE DE DATOS 2026'!$G496="","",YEAR(NOW())-YEAR(G496))</f>
        <v>11</v>
      </c>
      <c r="I496" s="139" t="s">
        <v>67</v>
      </c>
      <c r="J496" s="143" t="str">
        <f t="shared" si="20"/>
        <v>P</v>
      </c>
      <c r="K496" s="143" t="str">
        <f>YEAR('BASE DE DATOS 2026'!$G496)&amp;J496</f>
        <v>2015P</v>
      </c>
      <c r="L496" s="144" t="str">
        <f t="shared" si="21"/>
        <v>PRINCIPIANTES 11 Y 12 AÑOS</v>
      </c>
      <c r="M496" s="139" t="s">
        <v>50</v>
      </c>
      <c r="N496" s="147">
        <v>851</v>
      </c>
      <c r="O496" s="145">
        <f>IFERROR(VLOOKUP('BASE DE DATOS 2026'!$I481,CATEGORIAS!$M$3:$O$13,2,FALSE),"")</f>
        <v>85000</v>
      </c>
      <c r="P496" s="139"/>
      <c r="Q496" s="146" t="s">
        <v>1527</v>
      </c>
    </row>
    <row r="497" spans="1:17" ht="18.75" x14ac:dyDescent="0.25">
      <c r="A497" s="211">
        <f>SUBTOTAL(103,$B$3:B497)</f>
        <v>495</v>
      </c>
      <c r="B497" s="138">
        <v>852</v>
      </c>
      <c r="C497" s="139" t="s">
        <v>689</v>
      </c>
      <c r="D497" s="139" t="s">
        <v>1489</v>
      </c>
      <c r="E497" s="140">
        <v>1107869512</v>
      </c>
      <c r="F497" s="141" t="s">
        <v>1481</v>
      </c>
      <c r="G497" s="141">
        <v>42042</v>
      </c>
      <c r="H497" s="142">
        <f ca="1">IF('BASE DE DATOS 2026'!$G497="","",YEAR(NOW())-YEAR(G497))</f>
        <v>11</v>
      </c>
      <c r="I497" s="139" t="s">
        <v>14</v>
      </c>
      <c r="J497" s="143" t="str">
        <f t="shared" si="20"/>
        <v>D</v>
      </c>
      <c r="K497" s="143" t="str">
        <f>YEAR('BASE DE DATOS 2026'!$G497)&amp;J497</f>
        <v>2015D</v>
      </c>
      <c r="L497" s="144" t="str">
        <f t="shared" si="21"/>
        <v>DAMAS 11 Y 12 AÑOS</v>
      </c>
      <c r="M497" s="139" t="s">
        <v>51</v>
      </c>
      <c r="N497" s="138">
        <v>852</v>
      </c>
      <c r="O497" s="145">
        <f>IFERROR(VLOOKUP('BASE DE DATOS 2026'!$I482,CATEGORIAS!$M$3:$O$13,2,FALSE),"")</f>
        <v>85000</v>
      </c>
      <c r="P497" s="139"/>
      <c r="Q497" s="146" t="s">
        <v>149</v>
      </c>
    </row>
    <row r="498" spans="1:17" ht="18.75" x14ac:dyDescent="0.25">
      <c r="A498" s="211">
        <f>SUBTOTAL(103,$B$3:B498)</f>
        <v>496</v>
      </c>
      <c r="B498" s="138">
        <v>853</v>
      </c>
      <c r="C498" s="139" t="s">
        <v>259</v>
      </c>
      <c r="D498" s="139" t="s">
        <v>1511</v>
      </c>
      <c r="E498" s="140">
        <v>1056128394</v>
      </c>
      <c r="F498" s="141" t="s">
        <v>1480</v>
      </c>
      <c r="G498" s="141">
        <v>41200</v>
      </c>
      <c r="H498" s="142">
        <f ca="1">IF('BASE DE DATOS 2026'!$G498="","",YEAR(NOW())-YEAR(G498))</f>
        <v>14</v>
      </c>
      <c r="I498" s="139" t="s">
        <v>67</v>
      </c>
      <c r="J498" s="143" t="str">
        <f t="shared" si="20"/>
        <v>P</v>
      </c>
      <c r="K498" s="143" t="str">
        <f>YEAR('BASE DE DATOS 2026'!$G498)&amp;J498</f>
        <v>2012P</v>
      </c>
      <c r="L498" s="144" t="str">
        <f t="shared" si="21"/>
        <v>PRINCIPIANTES 13 Y 14 AÑOS</v>
      </c>
      <c r="M498" s="139" t="s">
        <v>80</v>
      </c>
      <c r="N498" s="138">
        <v>553</v>
      </c>
      <c r="O498" s="145">
        <f>IFERROR(VLOOKUP('BASE DE DATOS 2026'!$I483,CATEGORIAS!$M$3:$O$13,2,FALSE),"")</f>
        <v>85000</v>
      </c>
      <c r="P498" s="139"/>
      <c r="Q498" s="146" t="s">
        <v>149</v>
      </c>
    </row>
    <row r="499" spans="1:17" ht="18.75" x14ac:dyDescent="0.25">
      <c r="A499" s="211">
        <f>SUBTOTAL(103,$B$3:B499)</f>
        <v>497</v>
      </c>
      <c r="B499" s="138">
        <v>854</v>
      </c>
      <c r="C499" s="139" t="s">
        <v>1493</v>
      </c>
      <c r="D499" s="139" t="s">
        <v>1494</v>
      </c>
      <c r="E499" s="140">
        <v>1114557700</v>
      </c>
      <c r="F499" s="141" t="s">
        <v>1481</v>
      </c>
      <c r="G499" s="141">
        <v>43688</v>
      </c>
      <c r="H499" s="142">
        <f ca="1">IF('BASE DE DATOS 2026'!$G499="","",YEAR(NOW())-YEAR(G499))</f>
        <v>7</v>
      </c>
      <c r="I499" s="139" t="s">
        <v>100</v>
      </c>
      <c r="J499" s="143" t="str">
        <f t="shared" si="20"/>
        <v>E</v>
      </c>
      <c r="K499" s="143" t="str">
        <f>YEAR('BASE DE DATOS 2026'!$G499)&amp;J499</f>
        <v>2019E</v>
      </c>
      <c r="L499" s="144" t="str">
        <f t="shared" si="21"/>
        <v>MINIRIDERS 7 Y 8 AÑOS</v>
      </c>
      <c r="M499" s="139" t="s">
        <v>44</v>
      </c>
      <c r="N499" s="138">
        <v>554</v>
      </c>
      <c r="O499" s="145">
        <f>IFERROR(VLOOKUP('BASE DE DATOS 2026'!$I484,CATEGORIAS!$M$3:$O$13,2,FALSE),"")</f>
        <v>85000</v>
      </c>
      <c r="P499" s="139"/>
      <c r="Q499" s="146" t="s">
        <v>149</v>
      </c>
    </row>
    <row r="500" spans="1:17" ht="18.75" x14ac:dyDescent="0.25">
      <c r="A500" s="211">
        <f>SUBTOTAL(103,$B$3:B500)</f>
        <v>498</v>
      </c>
      <c r="B500" s="138">
        <v>855</v>
      </c>
      <c r="C500" s="139" t="s">
        <v>256</v>
      </c>
      <c r="D500" s="139" t="s">
        <v>1495</v>
      </c>
      <c r="E500" s="140">
        <v>1232808966</v>
      </c>
      <c r="F500" s="141" t="s">
        <v>1480</v>
      </c>
      <c r="G500" s="141">
        <v>43635</v>
      </c>
      <c r="H500" s="142">
        <f ca="1">IF('BASE DE DATOS 2026'!$G500="","",YEAR(NOW())-YEAR(G500))</f>
        <v>7</v>
      </c>
      <c r="I500" s="139" t="s">
        <v>100</v>
      </c>
      <c r="J500" s="143" t="str">
        <f t="shared" si="20"/>
        <v>E</v>
      </c>
      <c r="K500" s="143" t="str">
        <f>YEAR('BASE DE DATOS 2026'!$G500)&amp;J500</f>
        <v>2019E</v>
      </c>
      <c r="L500" s="144" t="str">
        <f t="shared" si="21"/>
        <v>MINIRIDERS 7 Y 8 AÑOS</v>
      </c>
      <c r="M500" s="139" t="s">
        <v>45</v>
      </c>
      <c r="N500" s="138">
        <v>556</v>
      </c>
      <c r="O500" s="145">
        <f>IFERROR(VLOOKUP('BASE DE DATOS 2026'!$I485,CATEGORIAS!$M$3:$O$13,2,FALSE),"")</f>
        <v>85000</v>
      </c>
      <c r="P500" s="139"/>
      <c r="Q500" s="146" t="s">
        <v>149</v>
      </c>
    </row>
    <row r="501" spans="1:17" ht="18.75" x14ac:dyDescent="0.25">
      <c r="A501" s="211">
        <f>SUBTOTAL(103,$B$3:B501)</f>
        <v>499</v>
      </c>
      <c r="B501" s="138">
        <v>856</v>
      </c>
      <c r="C501" s="139" t="s">
        <v>339</v>
      </c>
      <c r="D501" s="139" t="s">
        <v>1496</v>
      </c>
      <c r="E501" s="140">
        <v>1232804138</v>
      </c>
      <c r="F501" s="141" t="s">
        <v>1480</v>
      </c>
      <c r="G501" s="141">
        <v>43156</v>
      </c>
      <c r="H501" s="142">
        <f ca="1">IF('BASE DE DATOS 2026'!$G501="","",YEAR(NOW())-YEAR(G501))</f>
        <v>8</v>
      </c>
      <c r="I501" s="139" t="s">
        <v>100</v>
      </c>
      <c r="J501" s="143" t="str">
        <f t="shared" si="20"/>
        <v>E</v>
      </c>
      <c r="K501" s="143" t="str">
        <f>YEAR('BASE DE DATOS 2026'!$G501)&amp;J501</f>
        <v>2018E</v>
      </c>
      <c r="L501" s="144" t="str">
        <f t="shared" si="21"/>
        <v>MINIRIDERS 7 Y 8 AÑOS</v>
      </c>
      <c r="M501" s="139" t="s">
        <v>45</v>
      </c>
      <c r="N501" s="138">
        <v>557</v>
      </c>
      <c r="O501" s="145">
        <f>IFERROR(VLOOKUP('BASE DE DATOS 2026'!$I486,CATEGORIAS!$M$3:$O$13,2,FALSE),"")</f>
        <v>85000</v>
      </c>
      <c r="P501" s="139"/>
      <c r="Q501" s="146" t="s">
        <v>149</v>
      </c>
    </row>
    <row r="502" spans="1:17" ht="18.75" x14ac:dyDescent="0.25">
      <c r="A502" s="211">
        <f>SUBTOTAL(103,$B$3:B502)</f>
        <v>500</v>
      </c>
      <c r="B502" s="147">
        <v>857</v>
      </c>
      <c r="C502" s="139" t="s">
        <v>1028</v>
      </c>
      <c r="D502" s="139" t="s">
        <v>1497</v>
      </c>
      <c r="E502" s="140">
        <v>1109554221</v>
      </c>
      <c r="F502" s="141" t="s">
        <v>1480</v>
      </c>
      <c r="G502" s="141">
        <v>41308</v>
      </c>
      <c r="H502" s="142">
        <f ca="1">IF('BASE DE DATOS 2026'!$G502="","",YEAR(NOW())-YEAR(G502))</f>
        <v>13</v>
      </c>
      <c r="I502" s="139" t="s">
        <v>67</v>
      </c>
      <c r="J502" s="143" t="str">
        <f t="shared" si="20"/>
        <v>P</v>
      </c>
      <c r="K502" s="143" t="str">
        <f>YEAR('BASE DE DATOS 2026'!$G502)&amp;J502</f>
        <v>2013P</v>
      </c>
      <c r="L502" s="144" t="str">
        <f t="shared" si="21"/>
        <v>PRINCIPIANTES 13 Y 14 AÑOS</v>
      </c>
      <c r="M502" s="139" t="s">
        <v>46</v>
      </c>
      <c r="N502" s="147">
        <v>857</v>
      </c>
      <c r="O502" s="145">
        <f>IFERROR(VLOOKUP('BASE DE DATOS 2026'!$I487,CATEGORIAS!$M$3:$O$13,2,FALSE),"")</f>
        <v>85000</v>
      </c>
      <c r="P502" s="139"/>
      <c r="Q502" s="146" t="s">
        <v>149</v>
      </c>
    </row>
    <row r="503" spans="1:17" ht="18.75" x14ac:dyDescent="0.25">
      <c r="A503" s="211">
        <f>SUBTOTAL(103,$B$3:B503)</f>
        <v>501</v>
      </c>
      <c r="B503" s="175">
        <v>858</v>
      </c>
      <c r="C503" s="176" t="s">
        <v>1498</v>
      </c>
      <c r="D503" s="176" t="s">
        <v>1510</v>
      </c>
      <c r="E503" s="177">
        <v>1108646858</v>
      </c>
      <c r="F503" s="178" t="s">
        <v>1480</v>
      </c>
      <c r="G503" s="178">
        <v>40710</v>
      </c>
      <c r="H503" s="142">
        <f ca="1">IF('BASE DE DATOS 2026'!$G503="","",YEAR(NOW())-YEAR(G503))</f>
        <v>15</v>
      </c>
      <c r="I503" s="176" t="s">
        <v>67</v>
      </c>
      <c r="J503" s="179" t="str">
        <f t="shared" si="20"/>
        <v>P</v>
      </c>
      <c r="K503" s="143" t="str">
        <f>YEAR('BASE DE DATOS 2026'!$G503)&amp;J503</f>
        <v>2011P</v>
      </c>
      <c r="L503" s="180" t="str">
        <f t="shared" si="21"/>
        <v>PRINCIPIANTES 15 AÑOS Y MAS</v>
      </c>
      <c r="M503" s="176" t="s">
        <v>46</v>
      </c>
      <c r="N503" s="181">
        <v>559</v>
      </c>
      <c r="O503" s="182">
        <f>IFERROR(VLOOKUP('BASE DE DATOS 2026'!$I488,CATEGORIAS!$M$3:$O$13,2,FALSE),"")</f>
        <v>85000</v>
      </c>
      <c r="P503" s="176"/>
      <c r="Q503" s="183" t="s">
        <v>149</v>
      </c>
    </row>
    <row r="504" spans="1:17" ht="18.75" x14ac:dyDescent="0.25">
      <c r="A504" s="211">
        <f>SUBTOTAL(103,$B$3:B504)</f>
        <v>502</v>
      </c>
      <c r="B504" s="138">
        <v>859</v>
      </c>
      <c r="C504" s="139" t="s">
        <v>1332</v>
      </c>
      <c r="D504" s="139" t="s">
        <v>1518</v>
      </c>
      <c r="E504" s="140">
        <v>1109677328</v>
      </c>
      <c r="F504" s="141" t="s">
        <v>1480</v>
      </c>
      <c r="G504" s="141">
        <v>41297</v>
      </c>
      <c r="H504" s="142">
        <f ca="1">IF('BASE DE DATOS 2026'!$G504="","",YEAR(NOW())-YEAR(G504))</f>
        <v>13</v>
      </c>
      <c r="I504" s="139" t="s">
        <v>67</v>
      </c>
      <c r="J504" s="143" t="str">
        <f t="shared" si="20"/>
        <v>P</v>
      </c>
      <c r="K504" s="143" t="str">
        <f>YEAR('BASE DE DATOS 2026'!$G504)&amp;J504</f>
        <v>2013P</v>
      </c>
      <c r="L504" s="144" t="str">
        <f t="shared" si="21"/>
        <v>PRINCIPIANTES 13 Y 14 AÑOS</v>
      </c>
      <c r="M504" s="139" t="s">
        <v>1344</v>
      </c>
      <c r="N504" s="138">
        <v>580</v>
      </c>
      <c r="O504" s="145">
        <f>IFERROR(VLOOKUP('BASE DE DATOS 2026'!$I489,CATEGORIAS!$M$3:$O$13,2,FALSE),"")</f>
        <v>85000</v>
      </c>
      <c r="P504" s="139"/>
      <c r="Q504" s="157" t="s">
        <v>149</v>
      </c>
    </row>
    <row r="505" spans="1:17" ht="18.75" x14ac:dyDescent="0.25">
      <c r="A505" s="211">
        <f>SUBTOTAL(103,$B$3:B505)</f>
        <v>503</v>
      </c>
      <c r="B505" s="149">
        <v>860</v>
      </c>
      <c r="C505" s="150" t="s">
        <v>1565</v>
      </c>
      <c r="D505" s="150" t="s">
        <v>382</v>
      </c>
      <c r="E505" s="151">
        <v>1112064786</v>
      </c>
      <c r="F505" s="152" t="s">
        <v>1480</v>
      </c>
      <c r="G505" s="152">
        <v>43081</v>
      </c>
      <c r="H505" s="142">
        <f ca="1">IF('BASE DE DATOS 2026'!$G505="","",YEAR(NOW())-YEAR(G505))</f>
        <v>9</v>
      </c>
      <c r="I505" s="150" t="s">
        <v>100</v>
      </c>
      <c r="J505" s="143" t="str">
        <f t="shared" si="20"/>
        <v>E</v>
      </c>
      <c r="K505" s="143" t="str">
        <f>YEAR('BASE DE DATOS 2026'!$G505)&amp;J505</f>
        <v>2017E</v>
      </c>
      <c r="L505" s="144" t="str">
        <f t="shared" si="21"/>
        <v>MINIRIDERS 9 Y 10 AÑOS</v>
      </c>
      <c r="M505" s="150" t="s">
        <v>53</v>
      </c>
      <c r="N505" s="153">
        <v>860</v>
      </c>
      <c r="O505" s="154">
        <f>IFERROR(VLOOKUP('BASE DE DATOS 2026'!$I531,CATEGORIAS!$M$3:$O$13,2,FALSE),"")</f>
        <v>85000</v>
      </c>
      <c r="P505" s="150"/>
      <c r="Q505" s="146" t="s">
        <v>1610</v>
      </c>
    </row>
    <row r="506" spans="1:17" ht="18.75" x14ac:dyDescent="0.25">
      <c r="A506" s="211">
        <f>SUBTOTAL(103,$B$3:B506)</f>
        <v>504</v>
      </c>
      <c r="B506" s="149">
        <v>861</v>
      </c>
      <c r="C506" s="150" t="s">
        <v>1553</v>
      </c>
      <c r="D506" s="150" t="s">
        <v>1554</v>
      </c>
      <c r="E506" s="151">
        <v>1114904710</v>
      </c>
      <c r="F506" s="152" t="s">
        <v>1480</v>
      </c>
      <c r="G506" s="152">
        <v>44342</v>
      </c>
      <c r="H506" s="142">
        <f ca="1">IF('BASE DE DATOS 2026'!$G506="","",YEAR(NOW())-YEAR(G506))</f>
        <v>5</v>
      </c>
      <c r="I506" s="150" t="s">
        <v>12</v>
      </c>
      <c r="J506" s="143" t="str">
        <f t="shared" si="20"/>
        <v>S</v>
      </c>
      <c r="K506" s="143" t="str">
        <f>YEAR('BASE DE DATOS 2026'!$G506)&amp;J506</f>
        <v>2021S</v>
      </c>
      <c r="L506" s="144" t="str">
        <f t="shared" si="21"/>
        <v>STRIDERS 5 AÑOS</v>
      </c>
      <c r="M506" s="150" t="s">
        <v>1344</v>
      </c>
      <c r="N506" s="153">
        <v>861</v>
      </c>
      <c r="O506" s="154">
        <f>IFERROR(VLOOKUP('BASE DE DATOS 2026'!$I532,CATEGORIAS!$M$3:$O$13,2,FALSE),"")</f>
        <v>85000</v>
      </c>
      <c r="P506" s="150"/>
      <c r="Q506" s="146" t="s">
        <v>149</v>
      </c>
    </row>
    <row r="507" spans="1:17" ht="18.75" x14ac:dyDescent="0.25">
      <c r="A507" s="211">
        <f>SUBTOTAL(103,$B$3:B507)</f>
        <v>505</v>
      </c>
      <c r="B507" s="149">
        <v>862</v>
      </c>
      <c r="C507" s="150" t="s">
        <v>1555</v>
      </c>
      <c r="D507" s="150" t="s">
        <v>1556</v>
      </c>
      <c r="E507" s="151">
        <v>1125253897</v>
      </c>
      <c r="F507" s="152" t="s">
        <v>1481</v>
      </c>
      <c r="G507" s="152">
        <v>44902</v>
      </c>
      <c r="H507" s="142">
        <f ca="1">IF('BASE DE DATOS 2026'!$G507="","",YEAR(NOW())-YEAR(G507))</f>
        <v>4</v>
      </c>
      <c r="I507" s="150" t="s">
        <v>12</v>
      </c>
      <c r="J507" s="143" t="str">
        <f t="shared" si="20"/>
        <v>S</v>
      </c>
      <c r="K507" s="143" t="str">
        <f>YEAR('BASE DE DATOS 2026'!$G507)&amp;J507</f>
        <v>2022S</v>
      </c>
      <c r="L507" s="144" t="str">
        <f t="shared" si="21"/>
        <v>STRIDERS 4 AÑOS</v>
      </c>
      <c r="M507" s="150" t="s">
        <v>1268</v>
      </c>
      <c r="N507" s="153">
        <v>862</v>
      </c>
      <c r="O507" s="154">
        <f>IFERROR(VLOOKUP('BASE DE DATOS 2026'!$I533,CATEGORIAS!$M$3:$O$13,2,FALSE),"")</f>
        <v>85000</v>
      </c>
      <c r="P507" s="150"/>
      <c r="Q507" s="146" t="s">
        <v>149</v>
      </c>
    </row>
    <row r="508" spans="1:17" ht="18.75" x14ac:dyDescent="0.25">
      <c r="A508" s="211">
        <f>SUBTOTAL(103,$B$3:B508)</f>
        <v>506</v>
      </c>
      <c r="B508" s="149">
        <v>864</v>
      </c>
      <c r="C508" s="150" t="s">
        <v>1566</v>
      </c>
      <c r="D508" s="150" t="s">
        <v>1567</v>
      </c>
      <c r="E508" s="151">
        <v>1113688772</v>
      </c>
      <c r="F508" s="152" t="s">
        <v>1480</v>
      </c>
      <c r="G508" s="152">
        <v>43685</v>
      </c>
      <c r="H508" s="142">
        <f ca="1">IF('BASE DE DATOS 2026'!$G508="","",YEAR(NOW())-YEAR(G508))</f>
        <v>7</v>
      </c>
      <c r="I508" s="150" t="s">
        <v>100</v>
      </c>
      <c r="J508" s="143" t="str">
        <f t="shared" si="20"/>
        <v>E</v>
      </c>
      <c r="K508" s="143" t="str">
        <f>YEAR('BASE DE DATOS 2026'!$G508)&amp;J508</f>
        <v>2019E</v>
      </c>
      <c r="L508" s="144" t="str">
        <f t="shared" si="21"/>
        <v>MINIRIDERS 7 Y 8 AÑOS</v>
      </c>
      <c r="M508" s="150" t="s">
        <v>112</v>
      </c>
      <c r="N508" s="153">
        <v>864</v>
      </c>
      <c r="O508" s="154">
        <f>IFERROR(VLOOKUP('BASE DE DATOS 2026'!$I534,CATEGORIAS!$M$3:$O$13,2,FALSE),"")</f>
        <v>85000</v>
      </c>
      <c r="P508" s="150"/>
      <c r="Q508" s="146" t="s">
        <v>149</v>
      </c>
    </row>
    <row r="509" spans="1:17" ht="18.75" x14ac:dyDescent="0.25">
      <c r="A509" s="211">
        <f>SUBTOTAL(103,$B$3:B509)</f>
        <v>507</v>
      </c>
      <c r="B509" s="149">
        <v>865</v>
      </c>
      <c r="C509" s="150" t="s">
        <v>1568</v>
      </c>
      <c r="D509" s="150" t="s">
        <v>1116</v>
      </c>
      <c r="E509" s="151">
        <v>1107104842</v>
      </c>
      <c r="F509" s="152" t="s">
        <v>1480</v>
      </c>
      <c r="G509" s="152">
        <v>43644</v>
      </c>
      <c r="H509" s="142">
        <f ca="1">IF('BASE DE DATOS 2026'!$G509="","",YEAR(NOW())-YEAR(G509))</f>
        <v>7</v>
      </c>
      <c r="I509" s="150" t="s">
        <v>100</v>
      </c>
      <c r="J509" s="143" t="str">
        <f t="shared" si="20"/>
        <v>E</v>
      </c>
      <c r="K509" s="143" t="str">
        <f>YEAR('BASE DE DATOS 2026'!$G509)&amp;J509</f>
        <v>2019E</v>
      </c>
      <c r="L509" s="144" t="str">
        <f t="shared" si="21"/>
        <v>MINIRIDERS 7 Y 8 AÑOS</v>
      </c>
      <c r="M509" s="150" t="s">
        <v>112</v>
      </c>
      <c r="N509" s="153">
        <v>865</v>
      </c>
      <c r="O509" s="154">
        <f>IFERROR(VLOOKUP('BASE DE DATOS 2026'!$I535,CATEGORIAS!$M$3:$O$13,2,FALSE),"")</f>
        <v>85000</v>
      </c>
      <c r="P509" s="150"/>
      <c r="Q509" s="146" t="s">
        <v>149</v>
      </c>
    </row>
    <row r="510" spans="1:17" ht="18.75" x14ac:dyDescent="0.25">
      <c r="A510" s="211">
        <f>SUBTOTAL(103,$B$3:B510)</f>
        <v>508</v>
      </c>
      <c r="B510" s="149">
        <v>866</v>
      </c>
      <c r="C510" s="150" t="s">
        <v>1569</v>
      </c>
      <c r="D510" s="150" t="s">
        <v>1570</v>
      </c>
      <c r="E510" s="151">
        <v>1232817750</v>
      </c>
      <c r="F510" s="152" t="s">
        <v>1480</v>
      </c>
      <c r="G510" s="152">
        <v>44467</v>
      </c>
      <c r="H510" s="142">
        <f ca="1">IF('BASE DE DATOS 2026'!$G510="","",YEAR(NOW())-YEAR(G510))</f>
        <v>5</v>
      </c>
      <c r="I510" s="150" t="s">
        <v>12</v>
      </c>
      <c r="J510" s="143" t="str">
        <f t="shared" si="20"/>
        <v>S</v>
      </c>
      <c r="K510" s="143" t="str">
        <f>YEAR('BASE DE DATOS 2026'!$G510)&amp;J510</f>
        <v>2021S</v>
      </c>
      <c r="L510" s="144" t="str">
        <f t="shared" si="21"/>
        <v>STRIDERS 5 AÑOS</v>
      </c>
      <c r="M510" s="150" t="s">
        <v>112</v>
      </c>
      <c r="N510" s="153">
        <v>866</v>
      </c>
      <c r="O510" s="154">
        <f>IFERROR(VLOOKUP('BASE DE DATOS 2026'!$I536,CATEGORIAS!$M$3:$O$13,2,FALSE),"")</f>
        <v>85000</v>
      </c>
      <c r="P510" s="150"/>
      <c r="Q510" s="146" t="s">
        <v>149</v>
      </c>
    </row>
    <row r="511" spans="1:17" ht="18.75" x14ac:dyDescent="0.25">
      <c r="A511" s="211">
        <f>SUBTOTAL(103,$B$3:B511)</f>
        <v>509</v>
      </c>
      <c r="B511" s="149">
        <v>867</v>
      </c>
      <c r="C511" s="150" t="s">
        <v>378</v>
      </c>
      <c r="D511" s="150" t="s">
        <v>1571</v>
      </c>
      <c r="E511" s="151">
        <v>1109680330</v>
      </c>
      <c r="F511" s="152" t="s">
        <v>1480</v>
      </c>
      <c r="G511" s="152">
        <v>42024</v>
      </c>
      <c r="H511" s="142">
        <f ca="1">IF('BASE DE DATOS 2026'!$G511="","",YEAR(NOW())-YEAR(G511))</f>
        <v>11</v>
      </c>
      <c r="I511" s="150" t="s">
        <v>13</v>
      </c>
      <c r="J511" s="143" t="str">
        <f t="shared" si="20"/>
        <v>N</v>
      </c>
      <c r="K511" s="143" t="str">
        <f>YEAR('BASE DE DATOS 2026'!$G511)&amp;J511</f>
        <v>2015N</v>
      </c>
      <c r="L511" s="144" t="str">
        <f t="shared" si="21"/>
        <v>NOVATOS 11 Y 12 AÑOS</v>
      </c>
      <c r="M511" s="150" t="s">
        <v>112</v>
      </c>
      <c r="N511" s="153">
        <v>867</v>
      </c>
      <c r="O511" s="154">
        <f>IFERROR(VLOOKUP('BASE DE DATOS 2026'!$I537,CATEGORIAS!$M$3:$O$13,2,FALSE),"")</f>
        <v>85000</v>
      </c>
      <c r="P511" s="150"/>
      <c r="Q511" s="155" t="s">
        <v>1611</v>
      </c>
    </row>
    <row r="512" spans="1:17" ht="18.75" x14ac:dyDescent="0.25">
      <c r="A512" s="211">
        <f>SUBTOTAL(103,$B$3:B512)</f>
        <v>510</v>
      </c>
      <c r="B512" s="149">
        <v>868</v>
      </c>
      <c r="C512" s="150" t="s">
        <v>1594</v>
      </c>
      <c r="D512" s="150" t="s">
        <v>1593</v>
      </c>
      <c r="E512" s="151">
        <v>1112065535</v>
      </c>
      <c r="F512" s="152" t="s">
        <v>1480</v>
      </c>
      <c r="G512" s="152">
        <v>43442</v>
      </c>
      <c r="H512" s="142">
        <f ca="1">IF('BASE DE DATOS 2026'!$G512="","",YEAR(NOW())-YEAR(G512))</f>
        <v>8</v>
      </c>
      <c r="I512" s="150" t="s">
        <v>100</v>
      </c>
      <c r="J512" s="143" t="str">
        <f t="shared" si="20"/>
        <v>E</v>
      </c>
      <c r="K512" s="143" t="str">
        <f>YEAR('BASE DE DATOS 2026'!$G512)&amp;J512</f>
        <v>2018E</v>
      </c>
      <c r="L512" s="144" t="str">
        <f t="shared" si="21"/>
        <v>MINIRIDERS 7 Y 8 AÑOS</v>
      </c>
      <c r="M512" s="150" t="s">
        <v>167</v>
      </c>
      <c r="N512" s="153">
        <v>868</v>
      </c>
      <c r="O512" s="154">
        <f>IFERROR(VLOOKUP('BASE DE DATOS 2026'!$I538,CATEGORIAS!$M$3:$O$13,2,FALSE),"")</f>
        <v>85000</v>
      </c>
      <c r="P512" s="150"/>
      <c r="Q512" s="146" t="s">
        <v>149</v>
      </c>
    </row>
    <row r="513" spans="1:17" ht="18.75" x14ac:dyDescent="0.25">
      <c r="A513" s="211">
        <f>SUBTOTAL(103,$B$3:B513)</f>
        <v>511</v>
      </c>
      <c r="B513" s="138">
        <v>870</v>
      </c>
      <c r="C513" s="139" t="s">
        <v>236</v>
      </c>
      <c r="D513" s="139" t="s">
        <v>1244</v>
      </c>
      <c r="E513" s="140">
        <v>1149943006</v>
      </c>
      <c r="F513" s="141" t="s">
        <v>1480</v>
      </c>
      <c r="G513" s="141">
        <v>43777</v>
      </c>
      <c r="H513" s="142">
        <f ca="1">IF('BASE DE DATOS 2026'!$G513="","",YEAR(NOW())-YEAR(G513))</f>
        <v>7</v>
      </c>
      <c r="I513" s="139" t="s">
        <v>100</v>
      </c>
      <c r="J513" s="143" t="str">
        <f t="shared" si="20"/>
        <v>E</v>
      </c>
      <c r="K513" s="143" t="str">
        <f>YEAR('BASE DE DATOS 2026'!$G513)&amp;J513</f>
        <v>2019E</v>
      </c>
      <c r="L513" s="144" t="str">
        <f t="shared" si="21"/>
        <v>MINIRIDERS 7 Y 8 AÑOS</v>
      </c>
      <c r="M513" s="139" t="s">
        <v>51</v>
      </c>
      <c r="N513" s="138">
        <v>870</v>
      </c>
      <c r="O513" s="145">
        <f>IFERROR(VLOOKUP('BASE DE DATOS 2026'!$I490,CATEGORIAS!$M$3:$O$13,2,FALSE),"")</f>
        <v>85000</v>
      </c>
      <c r="P513" s="139"/>
      <c r="Q513" s="146" t="s">
        <v>149</v>
      </c>
    </row>
    <row r="514" spans="1:17" ht="18.75" x14ac:dyDescent="0.25">
      <c r="A514" s="211">
        <f>SUBTOTAL(103,$B$3:B514)</f>
        <v>512</v>
      </c>
      <c r="B514" s="147">
        <v>871</v>
      </c>
      <c r="C514" s="139" t="s">
        <v>306</v>
      </c>
      <c r="D514" s="139" t="s">
        <v>1245</v>
      </c>
      <c r="E514" s="140">
        <v>1111697804</v>
      </c>
      <c r="F514" s="141" t="s">
        <v>1480</v>
      </c>
      <c r="G514" s="141">
        <v>42645</v>
      </c>
      <c r="H514" s="142">
        <f ca="1">IF('BASE DE DATOS 2026'!$G514="","",YEAR(NOW())-YEAR(G514))</f>
        <v>10</v>
      </c>
      <c r="I514" s="139" t="s">
        <v>100</v>
      </c>
      <c r="J514" s="143" t="str">
        <f t="shared" si="20"/>
        <v>E</v>
      </c>
      <c r="K514" s="143" t="str">
        <f>YEAR('BASE DE DATOS 2026'!$G514)&amp;J514</f>
        <v>2016E</v>
      </c>
      <c r="L514" s="144" t="str">
        <f t="shared" si="21"/>
        <v>MINIRIDERS 9 Y 10 AÑOS</v>
      </c>
      <c r="M514" s="139" t="s">
        <v>51</v>
      </c>
      <c r="N514" s="147">
        <v>871</v>
      </c>
      <c r="O514" s="145">
        <f>IFERROR(VLOOKUP('BASE DE DATOS 2026'!$I491,CATEGORIAS!$M$3:$O$13,2,FALSE),"")</f>
        <v>85000</v>
      </c>
      <c r="P514" s="139"/>
      <c r="Q514" s="146" t="s">
        <v>149</v>
      </c>
    </row>
    <row r="515" spans="1:17" ht="18.75" x14ac:dyDescent="0.25">
      <c r="A515" s="211">
        <f>SUBTOTAL(103,$B$3:B515)</f>
        <v>513</v>
      </c>
      <c r="B515" s="138">
        <v>872</v>
      </c>
      <c r="C515" s="139" t="s">
        <v>273</v>
      </c>
      <c r="D515" s="139" t="s">
        <v>1247</v>
      </c>
      <c r="E515" s="140">
        <v>1108259561</v>
      </c>
      <c r="F515" s="141" t="s">
        <v>1480</v>
      </c>
      <c r="G515" s="141">
        <v>43255</v>
      </c>
      <c r="H515" s="142">
        <f ca="1">IF('BASE DE DATOS 2026'!$G515="","",YEAR(NOW())-YEAR(G515))</f>
        <v>8</v>
      </c>
      <c r="I515" s="139" t="s">
        <v>100</v>
      </c>
      <c r="J515" s="143" t="str">
        <f t="shared" ref="J515:J578" si="22">VLOOKUP(I515,NH,2,0)</f>
        <v>E</v>
      </c>
      <c r="K515" s="143" t="str">
        <f>YEAR('BASE DE DATOS 2026'!$G515)&amp;J515</f>
        <v>2018E</v>
      </c>
      <c r="L515" s="144" t="str">
        <f t="shared" si="21"/>
        <v>MINIRIDERS 7 Y 8 AÑOS</v>
      </c>
      <c r="M515" s="139" t="s">
        <v>45</v>
      </c>
      <c r="N515" s="138">
        <v>872</v>
      </c>
      <c r="O515" s="145">
        <f>IFERROR(VLOOKUP('BASE DE DATOS 2026'!$I492,CATEGORIAS!$M$3:$O$13,2,FALSE),"")</f>
        <v>85000</v>
      </c>
      <c r="P515" s="139"/>
      <c r="Q515" s="146" t="s">
        <v>149</v>
      </c>
    </row>
    <row r="516" spans="1:17" ht="18.75" x14ac:dyDescent="0.25">
      <c r="A516" s="211">
        <f>SUBTOTAL(103,$B$3:B516)</f>
        <v>514</v>
      </c>
      <c r="B516" s="147">
        <v>873</v>
      </c>
      <c r="C516" s="139" t="s">
        <v>1288</v>
      </c>
      <c r="D516" s="139" t="s">
        <v>1250</v>
      </c>
      <c r="E516" s="140">
        <v>1109565401</v>
      </c>
      <c r="F516" s="141" t="s">
        <v>1481</v>
      </c>
      <c r="G516" s="141">
        <v>43268</v>
      </c>
      <c r="H516" s="142">
        <f ca="1">IF('BASE DE DATOS 2026'!$G516="","",YEAR(NOW())-YEAR(G516))</f>
        <v>8</v>
      </c>
      <c r="I516" s="139" t="s">
        <v>100</v>
      </c>
      <c r="J516" s="143" t="str">
        <f t="shared" si="22"/>
        <v>E</v>
      </c>
      <c r="K516" s="143" t="str">
        <f>YEAR('BASE DE DATOS 2026'!$G516)&amp;J516</f>
        <v>2018E</v>
      </c>
      <c r="L516" s="144" t="str">
        <f t="shared" si="21"/>
        <v>MINIRIDERS 7 Y 8 AÑOS</v>
      </c>
      <c r="M516" s="139" t="s">
        <v>45</v>
      </c>
      <c r="N516" s="147">
        <v>873</v>
      </c>
      <c r="O516" s="145">
        <f>IFERROR(VLOOKUP('BASE DE DATOS 2026'!$I493,CATEGORIAS!$M$3:$O$13,2,FALSE),"")</f>
        <v>85000</v>
      </c>
      <c r="P516" s="139"/>
      <c r="Q516" s="146" t="s">
        <v>149</v>
      </c>
    </row>
    <row r="517" spans="1:17" ht="18.75" x14ac:dyDescent="0.25">
      <c r="A517" s="211">
        <f>SUBTOTAL(103,$B$3:B517)</f>
        <v>515</v>
      </c>
      <c r="B517" s="138">
        <v>874</v>
      </c>
      <c r="C517" s="139" t="s">
        <v>1252</v>
      </c>
      <c r="D517" s="139" t="s">
        <v>1253</v>
      </c>
      <c r="E517" s="140">
        <v>1232803987</v>
      </c>
      <c r="F517" s="141" t="s">
        <v>1480</v>
      </c>
      <c r="G517" s="141">
        <v>43143</v>
      </c>
      <c r="H517" s="142">
        <f ca="1">IF('BASE DE DATOS 2026'!$G517="","",YEAR(NOW())-YEAR(G517))</f>
        <v>8</v>
      </c>
      <c r="I517" s="139" t="s">
        <v>100</v>
      </c>
      <c r="J517" s="143" t="str">
        <f t="shared" si="22"/>
        <v>E</v>
      </c>
      <c r="K517" s="143" t="str">
        <f>YEAR('BASE DE DATOS 2026'!$G517)&amp;J517</f>
        <v>2018E</v>
      </c>
      <c r="L517" s="144" t="str">
        <f t="shared" si="21"/>
        <v>MINIRIDERS 7 Y 8 AÑOS</v>
      </c>
      <c r="M517" s="139" t="s">
        <v>45</v>
      </c>
      <c r="N517" s="138">
        <v>874</v>
      </c>
      <c r="O517" s="145">
        <f>IFERROR(VLOOKUP('BASE DE DATOS 2026'!$I494,CATEGORIAS!$M$3:$O$13,2,FALSE),"")</f>
        <v>85000</v>
      </c>
      <c r="P517" s="139"/>
      <c r="Q517" s="146" t="s">
        <v>149</v>
      </c>
    </row>
    <row r="518" spans="1:17" ht="18.75" x14ac:dyDescent="0.25">
      <c r="A518" s="211">
        <f>SUBTOTAL(103,$B$3:B518)</f>
        <v>516</v>
      </c>
      <c r="B518" s="147">
        <v>875</v>
      </c>
      <c r="C518" s="139" t="s">
        <v>717</v>
      </c>
      <c r="D518" s="139" t="s">
        <v>1289</v>
      </c>
      <c r="E518" s="140">
        <v>1109937469</v>
      </c>
      <c r="F518" s="141" t="s">
        <v>1480</v>
      </c>
      <c r="G518" s="141">
        <v>43276</v>
      </c>
      <c r="H518" s="142">
        <f ca="1">IF('BASE DE DATOS 2026'!$G518="","",YEAR(NOW())-YEAR(G518))</f>
        <v>8</v>
      </c>
      <c r="I518" s="139" t="s">
        <v>100</v>
      </c>
      <c r="J518" s="143" t="str">
        <f t="shared" si="22"/>
        <v>E</v>
      </c>
      <c r="K518" s="143" t="str">
        <f>YEAR('BASE DE DATOS 2026'!$G518)&amp;J518</f>
        <v>2018E</v>
      </c>
      <c r="L518" s="144" t="str">
        <f t="shared" si="21"/>
        <v>MINIRIDERS 7 Y 8 AÑOS</v>
      </c>
      <c r="M518" s="139" t="s">
        <v>45</v>
      </c>
      <c r="N518" s="147">
        <v>875</v>
      </c>
      <c r="O518" s="145">
        <f>IFERROR(VLOOKUP('BASE DE DATOS 2026'!$I495,CATEGORIAS!$M$3:$O$13,2,FALSE),"")</f>
        <v>85000</v>
      </c>
      <c r="P518" s="139" t="s">
        <v>177</v>
      </c>
      <c r="Q518" s="146" t="s">
        <v>149</v>
      </c>
    </row>
    <row r="519" spans="1:17" ht="18.75" x14ac:dyDescent="0.25">
      <c r="A519" s="211">
        <f>SUBTOTAL(103,$B$3:B519)</f>
        <v>517</v>
      </c>
      <c r="B519" s="138">
        <v>876</v>
      </c>
      <c r="C519" s="139" t="s">
        <v>259</v>
      </c>
      <c r="D519" s="139" t="s">
        <v>1259</v>
      </c>
      <c r="E519" s="140">
        <v>1110378554</v>
      </c>
      <c r="F519" s="141" t="s">
        <v>1480</v>
      </c>
      <c r="G519" s="141">
        <v>43222</v>
      </c>
      <c r="H519" s="142">
        <f ca="1">IF('BASE DE DATOS 2026'!$G519="","",YEAR(NOW())-YEAR(G519))</f>
        <v>8</v>
      </c>
      <c r="I519" s="139" t="s">
        <v>100</v>
      </c>
      <c r="J519" s="143" t="str">
        <f t="shared" si="22"/>
        <v>E</v>
      </c>
      <c r="K519" s="143" t="str">
        <f>YEAR('BASE DE DATOS 2026'!$G519)&amp;J519</f>
        <v>2018E</v>
      </c>
      <c r="L519" s="144" t="str">
        <f t="shared" si="21"/>
        <v>MINIRIDERS 7 Y 8 AÑOS</v>
      </c>
      <c r="M519" s="139" t="s">
        <v>45</v>
      </c>
      <c r="N519" s="138">
        <v>876</v>
      </c>
      <c r="O519" s="145">
        <f>IFERROR(VLOOKUP('BASE DE DATOS 2026'!$I496,CATEGORIAS!$M$3:$O$13,2,FALSE),"")</f>
        <v>85000</v>
      </c>
      <c r="P519" s="139"/>
      <c r="Q519" s="146" t="s">
        <v>149</v>
      </c>
    </row>
    <row r="520" spans="1:17" ht="18.75" x14ac:dyDescent="0.25">
      <c r="A520" s="211">
        <f>SUBTOTAL(103,$B$3:B520)</f>
        <v>518</v>
      </c>
      <c r="B520" s="147">
        <v>877</v>
      </c>
      <c r="C520" s="139" t="s">
        <v>1291</v>
      </c>
      <c r="D520" s="139" t="s">
        <v>1012</v>
      </c>
      <c r="E520" s="140">
        <v>1112068557</v>
      </c>
      <c r="F520" s="141" t="s">
        <v>1481</v>
      </c>
      <c r="G520" s="141">
        <v>44088</v>
      </c>
      <c r="H520" s="142">
        <f ca="1">IF('BASE DE DATOS 2026'!$G520="","",YEAR(NOW())-YEAR(G520))</f>
        <v>6</v>
      </c>
      <c r="I520" s="139" t="s">
        <v>100</v>
      </c>
      <c r="J520" s="143" t="str">
        <f t="shared" si="22"/>
        <v>E</v>
      </c>
      <c r="K520" s="143" t="str">
        <f>YEAR('BASE DE DATOS 2026'!$G520)&amp;J520</f>
        <v>2020E</v>
      </c>
      <c r="L520" s="144" t="str">
        <f t="shared" si="21"/>
        <v>MINIRIDERS 6 AÑOS</v>
      </c>
      <c r="M520" s="139" t="s">
        <v>1268</v>
      </c>
      <c r="N520" s="147">
        <v>877</v>
      </c>
      <c r="O520" s="145">
        <f>IFERROR(VLOOKUP('BASE DE DATOS 2026'!$I497,CATEGORIAS!$M$3:$O$13,2,FALSE),"")</f>
        <v>85000</v>
      </c>
      <c r="P520" s="139"/>
      <c r="Q520" s="146" t="s">
        <v>149</v>
      </c>
    </row>
    <row r="521" spans="1:17" ht="18.75" x14ac:dyDescent="0.25">
      <c r="A521" s="211">
        <f>SUBTOTAL(103,$B$3:B521)</f>
        <v>519</v>
      </c>
      <c r="B521" s="138">
        <v>878</v>
      </c>
      <c r="C521" s="139" t="s">
        <v>455</v>
      </c>
      <c r="D521" s="139" t="s">
        <v>1264</v>
      </c>
      <c r="E521" s="140">
        <v>1104848135</v>
      </c>
      <c r="F521" s="141" t="s">
        <v>1481</v>
      </c>
      <c r="G521" s="141">
        <v>43894</v>
      </c>
      <c r="H521" s="142">
        <f ca="1">IF('BASE DE DATOS 2026'!$G521="","",YEAR(NOW())-YEAR(G521))</f>
        <v>6</v>
      </c>
      <c r="I521" s="139" t="s">
        <v>100</v>
      </c>
      <c r="J521" s="143" t="str">
        <f t="shared" si="22"/>
        <v>E</v>
      </c>
      <c r="K521" s="143" t="str">
        <f>YEAR('BASE DE DATOS 2026'!$G521)&amp;J521</f>
        <v>2020E</v>
      </c>
      <c r="L521" s="144" t="str">
        <f t="shared" si="21"/>
        <v>MINIRIDERS 6 AÑOS</v>
      </c>
      <c r="M521" s="139" t="s">
        <v>1268</v>
      </c>
      <c r="N521" s="138">
        <v>878</v>
      </c>
      <c r="O521" s="145">
        <f>IFERROR(VLOOKUP('BASE DE DATOS 2026'!$I498,CATEGORIAS!$M$3:$O$13,2,FALSE),"")</f>
        <v>85000</v>
      </c>
      <c r="P521" s="139"/>
      <c r="Q521" s="146" t="s">
        <v>149</v>
      </c>
    </row>
    <row r="522" spans="1:17" ht="18.75" x14ac:dyDescent="0.25">
      <c r="A522" s="211">
        <f>SUBTOTAL(103,$B$3:B522)</f>
        <v>520</v>
      </c>
      <c r="B522" s="147">
        <v>879</v>
      </c>
      <c r="C522" s="139" t="s">
        <v>436</v>
      </c>
      <c r="D522" s="139" t="s">
        <v>1265</v>
      </c>
      <c r="E522" s="140">
        <v>1232799206</v>
      </c>
      <c r="F522" s="141" t="s">
        <v>1480</v>
      </c>
      <c r="G522" s="141">
        <v>42710</v>
      </c>
      <c r="H522" s="142">
        <f ca="1">IF('BASE DE DATOS 2026'!$G522="","",YEAR(NOW())-YEAR(G522))</f>
        <v>10</v>
      </c>
      <c r="I522" s="139" t="s">
        <v>100</v>
      </c>
      <c r="J522" s="143" t="str">
        <f t="shared" si="22"/>
        <v>E</v>
      </c>
      <c r="K522" s="143" t="str">
        <f>YEAR('BASE DE DATOS 2026'!$G522)&amp;J522</f>
        <v>2016E</v>
      </c>
      <c r="L522" s="144" t="str">
        <f t="shared" si="21"/>
        <v>MINIRIDERS 9 Y 10 AÑOS</v>
      </c>
      <c r="M522" s="139" t="s">
        <v>1268</v>
      </c>
      <c r="N522" s="147">
        <v>879</v>
      </c>
      <c r="O522" s="145">
        <f>IFERROR(VLOOKUP('BASE DE DATOS 2026'!$I499,CATEGORIAS!$M$3:$O$13,2,FALSE),"")</f>
        <v>85000</v>
      </c>
      <c r="P522" s="139"/>
      <c r="Q522" s="146" t="s">
        <v>149</v>
      </c>
    </row>
    <row r="523" spans="1:17" ht="18.75" x14ac:dyDescent="0.25">
      <c r="A523" s="211">
        <f>SUBTOTAL(103,$B$3:B523)</f>
        <v>521</v>
      </c>
      <c r="B523" s="138">
        <v>880</v>
      </c>
      <c r="C523" s="139" t="s">
        <v>386</v>
      </c>
      <c r="D523" s="139" t="s">
        <v>1266</v>
      </c>
      <c r="E523" s="140">
        <v>1106524038</v>
      </c>
      <c r="F523" s="141" t="s">
        <v>1480</v>
      </c>
      <c r="G523" s="141">
        <v>43417</v>
      </c>
      <c r="H523" s="142">
        <f ca="1">IF('BASE DE DATOS 2026'!$G523="","",YEAR(NOW())-YEAR(G523))</f>
        <v>8</v>
      </c>
      <c r="I523" s="139" t="s">
        <v>100</v>
      </c>
      <c r="J523" s="143" t="str">
        <f t="shared" si="22"/>
        <v>E</v>
      </c>
      <c r="K523" s="143" t="str">
        <f>YEAR('BASE DE DATOS 2026'!$G523)&amp;J523</f>
        <v>2018E</v>
      </c>
      <c r="L523" s="144" t="str">
        <f t="shared" si="21"/>
        <v>MINIRIDERS 7 Y 8 AÑOS</v>
      </c>
      <c r="M523" s="139" t="s">
        <v>1268</v>
      </c>
      <c r="N523" s="138">
        <v>880</v>
      </c>
      <c r="O523" s="145">
        <f>IFERROR(VLOOKUP('BASE DE DATOS 2026'!$I500,CATEGORIAS!$M$3:$O$13,2,FALSE),"")</f>
        <v>85000</v>
      </c>
      <c r="P523" s="139"/>
      <c r="Q523" s="146" t="s">
        <v>149</v>
      </c>
    </row>
    <row r="524" spans="1:17" ht="18.75" x14ac:dyDescent="0.25">
      <c r="A524" s="211">
        <f>SUBTOTAL(103,$B$3:B524)</f>
        <v>522</v>
      </c>
      <c r="B524" s="147">
        <v>885</v>
      </c>
      <c r="C524" s="139" t="s">
        <v>236</v>
      </c>
      <c r="D524" s="139" t="s">
        <v>1267</v>
      </c>
      <c r="E524" s="140">
        <v>1108258984</v>
      </c>
      <c r="F524" s="141" t="s">
        <v>1480</v>
      </c>
      <c r="G524" s="141">
        <v>43007</v>
      </c>
      <c r="H524" s="142">
        <f ca="1">IF('BASE DE DATOS 2026'!$G524="","",YEAR(NOW())-YEAR(G524))</f>
        <v>9</v>
      </c>
      <c r="I524" s="139" t="s">
        <v>100</v>
      </c>
      <c r="J524" s="143" t="str">
        <f t="shared" si="22"/>
        <v>E</v>
      </c>
      <c r="K524" s="143" t="str">
        <f>YEAR('BASE DE DATOS 2026'!$G524)&amp;J524</f>
        <v>2017E</v>
      </c>
      <c r="L524" s="144" t="str">
        <f t="shared" si="21"/>
        <v>MINIRIDERS 9 Y 10 AÑOS</v>
      </c>
      <c r="M524" s="139" t="s">
        <v>1268</v>
      </c>
      <c r="N524" s="147">
        <v>885</v>
      </c>
      <c r="O524" s="145">
        <f>IFERROR(VLOOKUP('BASE DE DATOS 2026'!$I501,CATEGORIAS!$M$3:$O$13,2,FALSE),"")</f>
        <v>85000</v>
      </c>
      <c r="P524" s="139"/>
      <c r="Q524" s="146" t="s">
        <v>149</v>
      </c>
    </row>
    <row r="525" spans="1:17" ht="18.75" x14ac:dyDescent="0.25">
      <c r="A525" s="211">
        <f>SUBTOTAL(103,$B$3:B525)</f>
        <v>523</v>
      </c>
      <c r="B525" s="138">
        <v>888</v>
      </c>
      <c r="C525" s="139" t="s">
        <v>1145</v>
      </c>
      <c r="D525" s="139" t="s">
        <v>1093</v>
      </c>
      <c r="E525" s="140">
        <v>1000163982</v>
      </c>
      <c r="F525" s="141" t="s">
        <v>1480</v>
      </c>
      <c r="G525" s="141">
        <v>37115</v>
      </c>
      <c r="H525" s="142">
        <f ca="1">IF('BASE DE DATOS 2026'!$G525="","",YEAR(NOW())-YEAR(G525))</f>
        <v>25</v>
      </c>
      <c r="I525" s="139" t="s">
        <v>10</v>
      </c>
      <c r="J525" s="143" t="str">
        <f t="shared" si="22"/>
        <v>OV</v>
      </c>
      <c r="K525" s="143" t="str">
        <f>YEAR('BASE DE DATOS 2026'!$G525)&amp;J525</f>
        <v>2001OV</v>
      </c>
      <c r="L525" s="144" t="str">
        <f t="shared" si="21"/>
        <v>OPEN VARONES</v>
      </c>
      <c r="M525" s="139" t="s">
        <v>55</v>
      </c>
      <c r="N525" s="138">
        <v>888</v>
      </c>
      <c r="O525" s="145">
        <f>IFERROR(VLOOKUP('BASE DE DATOS 2026'!$I502,CATEGORIAS!$M$3:$O$13,2,FALSE),"")</f>
        <v>85000</v>
      </c>
      <c r="P525" s="139"/>
      <c r="Q525" s="146" t="s">
        <v>149</v>
      </c>
    </row>
    <row r="526" spans="1:17" ht="18.75" x14ac:dyDescent="0.25">
      <c r="A526" s="211">
        <f>SUBTOTAL(103,$B$3:B526)</f>
        <v>524</v>
      </c>
      <c r="B526" s="138">
        <v>889</v>
      </c>
      <c r="C526" s="139" t="s">
        <v>1293</v>
      </c>
      <c r="D526" s="139" t="s">
        <v>1294</v>
      </c>
      <c r="E526" s="140">
        <v>1110378418</v>
      </c>
      <c r="F526" s="141" t="s">
        <v>1481</v>
      </c>
      <c r="G526" s="141">
        <v>43499</v>
      </c>
      <c r="H526" s="142">
        <f ca="1">IF('BASE DE DATOS 2026'!$G526="","",YEAR(NOW())-YEAR(G526))</f>
        <v>7</v>
      </c>
      <c r="I526" s="139" t="s">
        <v>100</v>
      </c>
      <c r="J526" s="143" t="str">
        <f t="shared" si="22"/>
        <v>E</v>
      </c>
      <c r="K526" s="143" t="str">
        <f>YEAR('BASE DE DATOS 2026'!$G526)&amp;J526</f>
        <v>2019E</v>
      </c>
      <c r="L526" s="144" t="str">
        <f t="shared" si="21"/>
        <v>MINIRIDERS 7 Y 8 AÑOS</v>
      </c>
      <c r="M526" s="139" t="s">
        <v>53</v>
      </c>
      <c r="N526" s="138">
        <v>889</v>
      </c>
      <c r="O526" s="145">
        <f>IFERROR(VLOOKUP('BASE DE DATOS 2026'!$I503,CATEGORIAS!$M$3:$O$13,2,FALSE),"")</f>
        <v>85000</v>
      </c>
      <c r="P526" s="139"/>
      <c r="Q526" s="146" t="s">
        <v>149</v>
      </c>
    </row>
    <row r="527" spans="1:17" ht="18.75" x14ac:dyDescent="0.25">
      <c r="A527" s="211">
        <f>SUBTOTAL(103,$B$3:B527)</f>
        <v>525</v>
      </c>
      <c r="B527" s="147">
        <v>890</v>
      </c>
      <c r="C527" s="139" t="s">
        <v>303</v>
      </c>
      <c r="D527" s="139" t="s">
        <v>1279</v>
      </c>
      <c r="E527" s="140">
        <v>1232808471</v>
      </c>
      <c r="F527" s="141" t="s">
        <v>1480</v>
      </c>
      <c r="G527" s="141">
        <v>43585</v>
      </c>
      <c r="H527" s="142">
        <f ca="1">IF('BASE DE DATOS 2026'!$G527="","",YEAR(NOW())-YEAR(G527))</f>
        <v>7</v>
      </c>
      <c r="I527" s="139" t="s">
        <v>100</v>
      </c>
      <c r="J527" s="143" t="str">
        <f t="shared" si="22"/>
        <v>E</v>
      </c>
      <c r="K527" s="143" t="str">
        <f>YEAR('BASE DE DATOS 2026'!$G527)&amp;J527</f>
        <v>2019E</v>
      </c>
      <c r="L527" s="144" t="str">
        <f t="shared" si="21"/>
        <v>MINIRIDERS 7 Y 8 AÑOS</v>
      </c>
      <c r="M527" s="139" t="s">
        <v>46</v>
      </c>
      <c r="N527" s="147">
        <v>890</v>
      </c>
      <c r="O527" s="145">
        <f>IFERROR(VLOOKUP('BASE DE DATOS 2026'!$I504,CATEGORIAS!$M$3:$O$13,2,FALSE),"")</f>
        <v>85000</v>
      </c>
      <c r="P527" s="139"/>
      <c r="Q527" s="146" t="s">
        <v>149</v>
      </c>
    </row>
    <row r="528" spans="1:17" ht="18.75" x14ac:dyDescent="0.25">
      <c r="A528" s="211">
        <f>SUBTOTAL(103,$B$3:B528)</f>
        <v>526</v>
      </c>
      <c r="B528" s="138">
        <v>891</v>
      </c>
      <c r="C528" s="139" t="s">
        <v>1325</v>
      </c>
      <c r="D528" s="139" t="s">
        <v>1326</v>
      </c>
      <c r="E528" s="140">
        <v>1080707477</v>
      </c>
      <c r="F528" s="141" t="s">
        <v>1481</v>
      </c>
      <c r="G528" s="141">
        <v>43905</v>
      </c>
      <c r="H528" s="142">
        <f ca="1">IF('BASE DE DATOS 2026'!$G528="","",YEAR(NOW())-YEAR(G528))</f>
        <v>6</v>
      </c>
      <c r="I528" s="139" t="s">
        <v>100</v>
      </c>
      <c r="J528" s="143" t="str">
        <f t="shared" si="22"/>
        <v>E</v>
      </c>
      <c r="K528" s="143" t="str">
        <f>YEAR('BASE DE DATOS 2026'!$G528)&amp;J528</f>
        <v>2020E</v>
      </c>
      <c r="L528" s="144" t="str">
        <f t="shared" si="21"/>
        <v>MINIRIDERS 6 AÑOS</v>
      </c>
      <c r="M528" s="139" t="s">
        <v>1287</v>
      </c>
      <c r="N528" s="138">
        <v>891</v>
      </c>
      <c r="O528" s="145">
        <f>IFERROR(VLOOKUP('BASE DE DATOS 2026'!$I505,CATEGORIAS!$M$3:$O$13,2,FALSE),"")</f>
        <v>85000</v>
      </c>
      <c r="P528" s="139"/>
      <c r="Q528" s="146" t="s">
        <v>149</v>
      </c>
    </row>
    <row r="529" spans="1:17" ht="18.75" x14ac:dyDescent="0.25">
      <c r="A529" s="211">
        <f>SUBTOTAL(103,$B$3:B529)</f>
        <v>527</v>
      </c>
      <c r="B529" s="147">
        <v>892</v>
      </c>
      <c r="C529" s="139" t="s">
        <v>312</v>
      </c>
      <c r="D529" s="139" t="s">
        <v>1327</v>
      </c>
      <c r="E529" s="140">
        <v>1080707911</v>
      </c>
      <c r="F529" s="141" t="s">
        <v>1480</v>
      </c>
      <c r="G529" s="141">
        <v>44048</v>
      </c>
      <c r="H529" s="142">
        <f ca="1">IF('BASE DE DATOS 2026'!$G529="","",YEAR(NOW())-YEAR(G529))</f>
        <v>6</v>
      </c>
      <c r="I529" s="139" t="s">
        <v>100</v>
      </c>
      <c r="J529" s="143" t="str">
        <f t="shared" si="22"/>
        <v>E</v>
      </c>
      <c r="K529" s="143" t="str">
        <f>YEAR('BASE DE DATOS 2026'!$G529)&amp;J529</f>
        <v>2020E</v>
      </c>
      <c r="L529" s="144" t="str">
        <f t="shared" si="21"/>
        <v>MINIRIDERS 6 AÑOS</v>
      </c>
      <c r="M529" s="139" t="s">
        <v>1287</v>
      </c>
      <c r="N529" s="147">
        <v>892</v>
      </c>
      <c r="O529" s="145">
        <f>IFERROR(VLOOKUP('BASE DE DATOS 2026'!$I506,CATEGORIAS!$M$3:$O$13,2,FALSE),"")</f>
        <v>85000</v>
      </c>
      <c r="P529" s="139"/>
      <c r="Q529" s="146" t="s">
        <v>149</v>
      </c>
    </row>
    <row r="530" spans="1:17" ht="18.75" x14ac:dyDescent="0.25">
      <c r="A530" s="211">
        <f>SUBTOTAL(103,$B$3:B530)</f>
        <v>528</v>
      </c>
      <c r="B530" s="138">
        <v>893</v>
      </c>
      <c r="C530" s="139" t="s">
        <v>271</v>
      </c>
      <c r="D530" s="139" t="s">
        <v>1340</v>
      </c>
      <c r="E530" s="140">
        <v>1114902456</v>
      </c>
      <c r="F530" s="141" t="s">
        <v>1480</v>
      </c>
      <c r="G530" s="141">
        <v>43320</v>
      </c>
      <c r="H530" s="142">
        <f ca="1">IF('BASE DE DATOS 2026'!$G530="","",YEAR(NOW())-YEAR(G530))</f>
        <v>8</v>
      </c>
      <c r="I530" s="139" t="s">
        <v>100</v>
      </c>
      <c r="J530" s="143" t="str">
        <f t="shared" si="22"/>
        <v>E</v>
      </c>
      <c r="K530" s="143" t="str">
        <f>YEAR('BASE DE DATOS 2026'!$G530)&amp;J530</f>
        <v>2018E</v>
      </c>
      <c r="L530" s="144" t="str">
        <f t="shared" si="21"/>
        <v>MINIRIDERS 7 Y 8 AÑOS</v>
      </c>
      <c r="M530" s="139" t="s">
        <v>1344</v>
      </c>
      <c r="N530" s="138">
        <v>893</v>
      </c>
      <c r="O530" s="145">
        <f>IFERROR(VLOOKUP('BASE DE DATOS 2026'!$I507,CATEGORIAS!$M$3:$O$13,2,FALSE),"")</f>
        <v>85000</v>
      </c>
      <c r="P530" s="139"/>
      <c r="Q530" s="146" t="s">
        <v>149</v>
      </c>
    </row>
    <row r="531" spans="1:17" ht="18.75" x14ac:dyDescent="0.25">
      <c r="A531" s="211">
        <f>SUBTOTAL(103,$B$3:B531)</f>
        <v>529</v>
      </c>
      <c r="B531" s="147">
        <v>895</v>
      </c>
      <c r="C531" s="139" t="s">
        <v>1341</v>
      </c>
      <c r="D531" s="139" t="s">
        <v>1342</v>
      </c>
      <c r="E531" s="140">
        <v>1114901535</v>
      </c>
      <c r="F531" s="141" t="s">
        <v>1480</v>
      </c>
      <c r="G531" s="141">
        <v>43079</v>
      </c>
      <c r="H531" s="142">
        <f ca="1">IF('BASE DE DATOS 2026'!$G531="","",YEAR(NOW())-YEAR(G531))</f>
        <v>9</v>
      </c>
      <c r="I531" s="139" t="s">
        <v>100</v>
      </c>
      <c r="J531" s="143" t="str">
        <f t="shared" si="22"/>
        <v>E</v>
      </c>
      <c r="K531" s="143" t="str">
        <f>YEAR('BASE DE DATOS 2026'!$G531)&amp;J531</f>
        <v>2017E</v>
      </c>
      <c r="L531" s="144" t="str">
        <f t="shared" si="21"/>
        <v>MINIRIDERS 9 Y 10 AÑOS</v>
      </c>
      <c r="M531" s="139" t="s">
        <v>1344</v>
      </c>
      <c r="N531" s="147">
        <v>895</v>
      </c>
      <c r="O531" s="145">
        <f>IFERROR(VLOOKUP('BASE DE DATOS 2026'!$I508,CATEGORIAS!$M$3:$O$13,2,FALSE),"")</f>
        <v>85000</v>
      </c>
      <c r="P531" s="139"/>
      <c r="Q531" s="146" t="s">
        <v>149</v>
      </c>
    </row>
    <row r="532" spans="1:17" ht="18.75" x14ac:dyDescent="0.25">
      <c r="A532" s="211">
        <f>SUBTOTAL(103,$B$3:B532)</f>
        <v>530</v>
      </c>
      <c r="B532" s="138">
        <v>896</v>
      </c>
      <c r="C532" s="139" t="s">
        <v>268</v>
      </c>
      <c r="D532" s="139" t="s">
        <v>269</v>
      </c>
      <c r="E532" s="140">
        <v>1063819685</v>
      </c>
      <c r="F532" s="141" t="s">
        <v>1480</v>
      </c>
      <c r="G532" s="141">
        <v>44197</v>
      </c>
      <c r="H532" s="142">
        <f ca="1">IF('BASE DE DATOS 2026'!$G532="","",YEAR(NOW())-YEAR(G532))</f>
        <v>5</v>
      </c>
      <c r="I532" s="139" t="s">
        <v>100</v>
      </c>
      <c r="J532" s="143" t="str">
        <f t="shared" si="22"/>
        <v>E</v>
      </c>
      <c r="K532" s="143" t="str">
        <f>YEAR('BASE DE DATOS 2026'!$G532)&amp;J532</f>
        <v>2021E</v>
      </c>
      <c r="L532" s="144" t="str">
        <f t="shared" si="21"/>
        <v>MINIRIDERS 4 Y 5 AÑOS</v>
      </c>
      <c r="M532" s="139" t="s">
        <v>52</v>
      </c>
      <c r="N532" s="138">
        <v>896</v>
      </c>
      <c r="O532" s="145">
        <f>IFERROR(VLOOKUP('BASE DE DATOS 2026'!$I509,CATEGORIAS!$M$3:$O$13,2,FALSE),"")</f>
        <v>85000</v>
      </c>
      <c r="P532" s="139"/>
      <c r="Q532" s="146" t="s">
        <v>149</v>
      </c>
    </row>
    <row r="533" spans="1:17" ht="18.75" x14ac:dyDescent="0.25">
      <c r="A533" s="211">
        <f>SUBTOTAL(103,$B$3:B533)</f>
        <v>531</v>
      </c>
      <c r="B533" s="147">
        <v>897</v>
      </c>
      <c r="C533" s="139" t="s">
        <v>710</v>
      </c>
      <c r="D533" s="139" t="s">
        <v>1403</v>
      </c>
      <c r="E533" s="140">
        <v>1112162236</v>
      </c>
      <c r="F533" s="141" t="s">
        <v>1480</v>
      </c>
      <c r="G533" s="141">
        <v>43363</v>
      </c>
      <c r="H533" s="142">
        <f ca="1">IF('BASE DE DATOS 2026'!$G533="","",YEAR(NOW())-YEAR(G533))</f>
        <v>8</v>
      </c>
      <c r="I533" s="139" t="s">
        <v>100</v>
      </c>
      <c r="J533" s="143" t="str">
        <f t="shared" si="22"/>
        <v>E</v>
      </c>
      <c r="K533" s="143" t="str">
        <f>YEAR('BASE DE DATOS 2026'!$G533)&amp;J533</f>
        <v>2018E</v>
      </c>
      <c r="L533" s="144" t="str">
        <f t="shared" si="21"/>
        <v>MINIRIDERS 7 Y 8 AÑOS</v>
      </c>
      <c r="M533" s="139" t="s">
        <v>85</v>
      </c>
      <c r="N533" s="147">
        <v>897</v>
      </c>
      <c r="O533" s="145">
        <f>IFERROR(VLOOKUP('BASE DE DATOS 2026'!$I510,CATEGORIAS!$M$3:$O$13,2,FALSE),"")</f>
        <v>85000</v>
      </c>
      <c r="P533" s="139"/>
      <c r="Q533" s="146" t="s">
        <v>149</v>
      </c>
    </row>
    <row r="534" spans="1:17" ht="18.75" x14ac:dyDescent="0.25">
      <c r="A534" s="211">
        <f>SUBTOTAL(103,$B$3:B534)</f>
        <v>532</v>
      </c>
      <c r="B534" s="138">
        <v>898</v>
      </c>
      <c r="C534" s="139" t="s">
        <v>1405</v>
      </c>
      <c r="D534" s="139" t="s">
        <v>1406</v>
      </c>
      <c r="E534" s="140">
        <v>1131124709</v>
      </c>
      <c r="F534" s="141" t="s">
        <v>1480</v>
      </c>
      <c r="G534" s="141">
        <v>42482</v>
      </c>
      <c r="H534" s="142">
        <f ca="1">IF('BASE DE DATOS 2026'!$G534="","",YEAR(NOW())-YEAR(G534))</f>
        <v>10</v>
      </c>
      <c r="I534" s="139" t="s">
        <v>100</v>
      </c>
      <c r="J534" s="143" t="str">
        <f t="shared" si="22"/>
        <v>E</v>
      </c>
      <c r="K534" s="143" t="str">
        <f>YEAR('BASE DE DATOS 2026'!$G534)&amp;J534</f>
        <v>2016E</v>
      </c>
      <c r="L534" s="144" t="str">
        <f t="shared" si="21"/>
        <v>MINIRIDERS 9 Y 10 AÑOS</v>
      </c>
      <c r="M534" s="139" t="s">
        <v>51</v>
      </c>
      <c r="N534" s="138">
        <v>898</v>
      </c>
      <c r="O534" s="145">
        <f>IFERROR(VLOOKUP('BASE DE DATOS 2026'!$I511,CATEGORIAS!$M$3:$O$13,2,FALSE),"")</f>
        <v>85000</v>
      </c>
      <c r="P534" s="139"/>
      <c r="Q534" s="146" t="s">
        <v>149</v>
      </c>
    </row>
    <row r="535" spans="1:17" ht="18.75" x14ac:dyDescent="0.25">
      <c r="A535" s="211">
        <f>SUBTOTAL(103,$B$3:B535)</f>
        <v>533</v>
      </c>
      <c r="B535" s="147">
        <v>899</v>
      </c>
      <c r="C535" s="139" t="s">
        <v>369</v>
      </c>
      <c r="D535" s="139" t="s">
        <v>1412</v>
      </c>
      <c r="E535" s="140">
        <v>1104852535</v>
      </c>
      <c r="F535" s="141" t="s">
        <v>1481</v>
      </c>
      <c r="G535" s="141">
        <v>43690</v>
      </c>
      <c r="H535" s="142">
        <f ca="1">IF('BASE DE DATOS 2026'!$G535="","",YEAR(NOW())-YEAR(G535))</f>
        <v>7</v>
      </c>
      <c r="I535" s="139" t="s">
        <v>100</v>
      </c>
      <c r="J535" s="143" t="str">
        <f t="shared" si="22"/>
        <v>E</v>
      </c>
      <c r="K535" s="143" t="str">
        <f>YEAR('BASE DE DATOS 2026'!$G535)&amp;J535</f>
        <v>2019E</v>
      </c>
      <c r="L535" s="144" t="str">
        <f t="shared" si="21"/>
        <v>MINIRIDERS 7 Y 8 AÑOS</v>
      </c>
      <c r="M535" s="139" t="s">
        <v>77</v>
      </c>
      <c r="N535" s="147">
        <v>899</v>
      </c>
      <c r="O535" s="145">
        <f>IFERROR(VLOOKUP('BASE DE DATOS 2026'!$I512,CATEGORIAS!$M$3:$O$13,2,FALSE),"")</f>
        <v>85000</v>
      </c>
      <c r="P535" s="139"/>
      <c r="Q535" s="146" t="s">
        <v>149</v>
      </c>
    </row>
    <row r="536" spans="1:17" ht="18.75" x14ac:dyDescent="0.25">
      <c r="A536" s="211">
        <f>SUBTOTAL(103,$B$3:B536)</f>
        <v>534</v>
      </c>
      <c r="B536" s="138">
        <v>900</v>
      </c>
      <c r="C536" s="139" t="s">
        <v>312</v>
      </c>
      <c r="D536" s="139" t="s">
        <v>1427</v>
      </c>
      <c r="E536" s="140">
        <v>1232815310</v>
      </c>
      <c r="F536" s="141" t="s">
        <v>1480</v>
      </c>
      <c r="G536" s="141">
        <v>44251</v>
      </c>
      <c r="H536" s="142">
        <f ca="1">IF('BASE DE DATOS 2026'!$G536="","",YEAR(NOW())-YEAR(G536))</f>
        <v>5</v>
      </c>
      <c r="I536" s="139" t="s">
        <v>100</v>
      </c>
      <c r="J536" s="143" t="str">
        <f t="shared" si="22"/>
        <v>E</v>
      </c>
      <c r="K536" s="143" t="str">
        <f>YEAR('BASE DE DATOS 2026'!$G536)&amp;J536</f>
        <v>2021E</v>
      </c>
      <c r="L536" s="144" t="str">
        <f t="shared" si="21"/>
        <v>MINIRIDERS 4 Y 5 AÑOS</v>
      </c>
      <c r="M536" s="139" t="s">
        <v>82</v>
      </c>
      <c r="N536" s="138">
        <v>900</v>
      </c>
      <c r="O536" s="145">
        <f>IFERROR(VLOOKUP('BASE DE DATOS 2026'!$I513,CATEGORIAS!$M$3:$O$13,2,FALSE),"")</f>
        <v>85000</v>
      </c>
      <c r="P536" s="139"/>
      <c r="Q536" s="146" t="s">
        <v>149</v>
      </c>
    </row>
    <row r="537" spans="1:17" ht="18.75" x14ac:dyDescent="0.25">
      <c r="A537" s="211">
        <f>SUBTOTAL(103,$B$3:B537)</f>
        <v>535</v>
      </c>
      <c r="B537" s="149">
        <v>901</v>
      </c>
      <c r="C537" s="150" t="s">
        <v>383</v>
      </c>
      <c r="D537" s="150" t="s">
        <v>1559</v>
      </c>
      <c r="E537" s="151">
        <v>1150694212</v>
      </c>
      <c r="F537" s="152" t="s">
        <v>1481</v>
      </c>
      <c r="G537" s="152">
        <v>42741</v>
      </c>
      <c r="H537" s="142">
        <f ca="1">IF('BASE DE DATOS 2026'!$G537="","",YEAR(NOW())-YEAR(G537))</f>
        <v>9</v>
      </c>
      <c r="I537" s="150" t="s">
        <v>100</v>
      </c>
      <c r="J537" s="143" t="str">
        <f t="shared" si="22"/>
        <v>E</v>
      </c>
      <c r="K537" s="143" t="str">
        <f>YEAR('BASE DE DATOS 2026'!$G537)&amp;J537</f>
        <v>2017E</v>
      </c>
      <c r="L537" s="144" t="str">
        <f t="shared" si="21"/>
        <v>MINIRIDERS 9 Y 10 AÑOS</v>
      </c>
      <c r="M537" s="150" t="s">
        <v>167</v>
      </c>
      <c r="N537" s="153">
        <v>901</v>
      </c>
      <c r="O537" s="154">
        <f>IFERROR(VLOOKUP('BASE DE DATOS 2026'!$I539,CATEGORIAS!$M$3:$O$13,2,FALSE),"")</f>
        <v>85000</v>
      </c>
      <c r="P537" s="150"/>
      <c r="Q537" s="146" t="s">
        <v>149</v>
      </c>
    </row>
    <row r="538" spans="1:17" ht="18.75" x14ac:dyDescent="0.25">
      <c r="A538" s="211">
        <f>SUBTOTAL(103,$B$3:B538)</f>
        <v>536</v>
      </c>
      <c r="B538" s="149">
        <v>902</v>
      </c>
      <c r="C538" s="150" t="s">
        <v>1572</v>
      </c>
      <c r="D538" s="150" t="s">
        <v>1573</v>
      </c>
      <c r="E538" s="151">
        <v>1110303214</v>
      </c>
      <c r="F538" s="152" t="s">
        <v>1480</v>
      </c>
      <c r="G538" s="152">
        <v>42546</v>
      </c>
      <c r="H538" s="142">
        <f ca="1">IF('BASE DE DATOS 2026'!$G538="","",YEAR(NOW())-YEAR(G538))</f>
        <v>10</v>
      </c>
      <c r="I538" s="150" t="s">
        <v>100</v>
      </c>
      <c r="J538" s="143" t="str">
        <f t="shared" si="22"/>
        <v>E</v>
      </c>
      <c r="K538" s="143" t="str">
        <f>YEAR('BASE DE DATOS 2026'!$G538)&amp;J538</f>
        <v>2016E</v>
      </c>
      <c r="L538" s="144" t="str">
        <f t="shared" si="21"/>
        <v>MINIRIDERS 9 Y 10 AÑOS</v>
      </c>
      <c r="M538" s="150" t="s">
        <v>167</v>
      </c>
      <c r="N538" s="153">
        <v>902</v>
      </c>
      <c r="O538" s="154">
        <f>IFERROR(VLOOKUP('BASE DE DATOS 2026'!$I540,CATEGORIAS!$M$3:$O$13,2,FALSE),"")</f>
        <v>85000</v>
      </c>
      <c r="P538" s="150"/>
      <c r="Q538" s="146" t="s">
        <v>149</v>
      </c>
    </row>
    <row r="539" spans="1:17" ht="18.75" x14ac:dyDescent="0.25">
      <c r="A539" s="211">
        <f>SUBTOTAL(103,$B$3:B539)</f>
        <v>537</v>
      </c>
      <c r="B539" s="149">
        <v>903</v>
      </c>
      <c r="C539" s="150" t="s">
        <v>1574</v>
      </c>
      <c r="D539" s="150" t="s">
        <v>1575</v>
      </c>
      <c r="E539" s="151">
        <v>1149936661</v>
      </c>
      <c r="F539" s="152" t="s">
        <v>1480</v>
      </c>
      <c r="G539" s="152">
        <v>40387</v>
      </c>
      <c r="H539" s="142">
        <f ca="1">IF('BASE DE DATOS 2026'!$G539="","",YEAR(NOW())-YEAR(G539))</f>
        <v>16</v>
      </c>
      <c r="I539" s="150" t="s">
        <v>67</v>
      </c>
      <c r="J539" s="143" t="str">
        <f t="shared" si="22"/>
        <v>P</v>
      </c>
      <c r="K539" s="143" t="str">
        <f>YEAR('BASE DE DATOS 2026'!$G539)&amp;J539</f>
        <v>2010P</v>
      </c>
      <c r="L539" s="144" t="str">
        <f t="shared" si="21"/>
        <v>PRINCIPIANTES 15 AÑOS Y MAS</v>
      </c>
      <c r="M539" s="150" t="s">
        <v>167</v>
      </c>
      <c r="N539" s="153">
        <v>903</v>
      </c>
      <c r="O539" s="154">
        <f>IFERROR(VLOOKUP('BASE DE DATOS 2026'!$I541,CATEGORIAS!$M$3:$O$13,2,FALSE),"")</f>
        <v>85000</v>
      </c>
      <c r="P539" s="150"/>
      <c r="Q539" s="146" t="s">
        <v>149</v>
      </c>
    </row>
    <row r="540" spans="1:17" ht="18.75" x14ac:dyDescent="0.25">
      <c r="A540" s="211">
        <f>SUBTOTAL(103,$B$3:B540)</f>
        <v>538</v>
      </c>
      <c r="B540" s="149">
        <v>904</v>
      </c>
      <c r="C540" s="150" t="s">
        <v>339</v>
      </c>
      <c r="D540" s="150" t="s">
        <v>1576</v>
      </c>
      <c r="E540" s="151">
        <v>1112497417</v>
      </c>
      <c r="F540" s="152" t="s">
        <v>1480</v>
      </c>
      <c r="G540" s="152">
        <v>42939</v>
      </c>
      <c r="H540" s="142">
        <f ca="1">IF('BASE DE DATOS 2026'!$G540="","",YEAR(NOW())-YEAR(G540))</f>
        <v>9</v>
      </c>
      <c r="I540" s="150" t="s">
        <v>100</v>
      </c>
      <c r="J540" s="143" t="str">
        <f t="shared" si="22"/>
        <v>E</v>
      </c>
      <c r="K540" s="143" t="str">
        <f>YEAR('BASE DE DATOS 2026'!$G540)&amp;J540</f>
        <v>2017E</v>
      </c>
      <c r="L540" s="144" t="str">
        <f t="shared" si="21"/>
        <v>MINIRIDERS 9 Y 10 AÑOS</v>
      </c>
      <c r="M540" s="150" t="s">
        <v>167</v>
      </c>
      <c r="N540" s="153">
        <v>904</v>
      </c>
      <c r="O540" s="154">
        <f>IFERROR(VLOOKUP('BASE DE DATOS 2026'!$I542,CATEGORIAS!$M$3:$O$13,2,FALSE),"")</f>
        <v>85000</v>
      </c>
      <c r="P540" s="150"/>
      <c r="Q540" s="146" t="s">
        <v>149</v>
      </c>
    </row>
    <row r="541" spans="1:17" ht="18.75" x14ac:dyDescent="0.25">
      <c r="A541" s="211">
        <f>SUBTOTAL(103,$B$3:B541)</f>
        <v>539</v>
      </c>
      <c r="B541" s="149">
        <v>905</v>
      </c>
      <c r="C541" s="150" t="s">
        <v>1288</v>
      </c>
      <c r="D541" s="150" t="s">
        <v>1579</v>
      </c>
      <c r="E541" s="151">
        <v>1085334443</v>
      </c>
      <c r="F541" s="152" t="s">
        <v>1481</v>
      </c>
      <c r="G541" s="152">
        <v>42109</v>
      </c>
      <c r="H541" s="142">
        <f ca="1">IF('BASE DE DATOS 2026'!$G541="","",YEAR(NOW())-YEAR(G541))</f>
        <v>11</v>
      </c>
      <c r="I541" s="150" t="s">
        <v>14</v>
      </c>
      <c r="J541" s="143" t="str">
        <f t="shared" si="22"/>
        <v>D</v>
      </c>
      <c r="K541" s="143" t="str">
        <f>YEAR('BASE DE DATOS 2026'!$G541)&amp;J541</f>
        <v>2015D</v>
      </c>
      <c r="L541" s="144" t="str">
        <f t="shared" si="21"/>
        <v>DAMAS 11 Y 12 AÑOS</v>
      </c>
      <c r="M541" s="150" t="s">
        <v>1352</v>
      </c>
      <c r="N541" s="153">
        <v>905</v>
      </c>
      <c r="O541" s="154">
        <f>IFERROR(VLOOKUP('BASE DE DATOS 2026'!$I543,CATEGORIAS!$M$3:$O$13,2,FALSE),"")</f>
        <v>85000</v>
      </c>
      <c r="P541" s="150"/>
      <c r="Q541" s="146" t="s">
        <v>149</v>
      </c>
    </row>
    <row r="542" spans="1:17" ht="18.75" x14ac:dyDescent="0.25">
      <c r="A542" s="211">
        <f>SUBTOTAL(103,$B$3:B542)</f>
        <v>540</v>
      </c>
      <c r="B542" s="149">
        <v>906</v>
      </c>
      <c r="C542" s="150" t="s">
        <v>357</v>
      </c>
      <c r="D542" s="150" t="s">
        <v>1580</v>
      </c>
      <c r="E542" s="151">
        <v>1081061082</v>
      </c>
      <c r="F542" s="152" t="s">
        <v>1480</v>
      </c>
      <c r="G542" s="152">
        <v>41710</v>
      </c>
      <c r="H542" s="142">
        <f ca="1">IF('BASE DE DATOS 2026'!$G542="","",YEAR(NOW())-YEAR(G542))</f>
        <v>12</v>
      </c>
      <c r="I542" s="150" t="s">
        <v>67</v>
      </c>
      <c r="J542" s="143" t="str">
        <f t="shared" si="22"/>
        <v>P</v>
      </c>
      <c r="K542" s="143" t="str">
        <f>YEAR('BASE DE DATOS 2026'!$G542)&amp;J542</f>
        <v>2014P</v>
      </c>
      <c r="L542" s="144" t="str">
        <f t="shared" si="21"/>
        <v>PRINCIPIANTES 11 Y 12 AÑOS</v>
      </c>
      <c r="M542" s="150" t="s">
        <v>1352</v>
      </c>
      <c r="N542" s="153">
        <v>906</v>
      </c>
      <c r="O542" s="154">
        <f>IFERROR(VLOOKUP('BASE DE DATOS 2026'!$I544,CATEGORIAS!$M$3:$O$13,2,FALSE),"")</f>
        <v>85000</v>
      </c>
      <c r="P542" s="150"/>
      <c r="Q542" s="146" t="s">
        <v>149</v>
      </c>
    </row>
    <row r="543" spans="1:17" ht="18.75" x14ac:dyDescent="0.25">
      <c r="A543" s="211">
        <f>SUBTOTAL(103,$B$3:B543)</f>
        <v>541</v>
      </c>
      <c r="B543" s="149">
        <v>907</v>
      </c>
      <c r="C543" s="150" t="s">
        <v>1581</v>
      </c>
      <c r="D543" s="150" t="s">
        <v>1582</v>
      </c>
      <c r="E543" s="151">
        <v>1080703457</v>
      </c>
      <c r="F543" s="152" t="s">
        <v>1480</v>
      </c>
      <c r="G543" s="152">
        <v>42794</v>
      </c>
      <c r="H543" s="142">
        <f ca="1">IF('BASE DE DATOS 2026'!$G543="","",YEAR(NOW())-YEAR(G543))</f>
        <v>9</v>
      </c>
      <c r="I543" s="139" t="s">
        <v>100</v>
      </c>
      <c r="J543" s="143" t="str">
        <f t="shared" si="22"/>
        <v>E</v>
      </c>
      <c r="K543" s="143" t="str">
        <f>YEAR('BASE DE DATOS 2026'!$G543)&amp;J543</f>
        <v>2017E</v>
      </c>
      <c r="L543" s="144" t="str">
        <f t="shared" si="21"/>
        <v>MINIRIDERS 9 Y 10 AÑOS</v>
      </c>
      <c r="M543" s="150" t="s">
        <v>1352</v>
      </c>
      <c r="N543" s="153">
        <v>907</v>
      </c>
      <c r="O543" s="154">
        <f>IFERROR(VLOOKUP('BASE DE DATOS 2026'!$I545,CATEGORIAS!$M$3:$O$13,2,FALSE),"")</f>
        <v>85000</v>
      </c>
      <c r="P543" s="150"/>
      <c r="Q543" s="146" t="s">
        <v>149</v>
      </c>
    </row>
    <row r="544" spans="1:17" ht="18.75" x14ac:dyDescent="0.25">
      <c r="A544" s="211">
        <f>SUBTOTAL(103,$B$3:B544)</f>
        <v>542</v>
      </c>
      <c r="B544" s="149">
        <v>908</v>
      </c>
      <c r="C544" s="150" t="s">
        <v>1295</v>
      </c>
      <c r="D544" s="150" t="s">
        <v>1583</v>
      </c>
      <c r="E544" s="151">
        <v>1081285861</v>
      </c>
      <c r="F544" s="152" t="s">
        <v>1480</v>
      </c>
      <c r="G544" s="152">
        <v>42554</v>
      </c>
      <c r="H544" s="142">
        <f ca="1">IF('BASE DE DATOS 2026'!$G544="","",YEAR(NOW())-YEAR(G544))</f>
        <v>10</v>
      </c>
      <c r="I544" s="150" t="s">
        <v>67</v>
      </c>
      <c r="J544" s="143" t="str">
        <f t="shared" si="22"/>
        <v>P</v>
      </c>
      <c r="K544" s="143" t="str">
        <f>YEAR('BASE DE DATOS 2026'!$G544)&amp;J544</f>
        <v>2016P</v>
      </c>
      <c r="L544" s="144" t="str">
        <f t="shared" si="21"/>
        <v>PRINCIPIANTES 9 Y 10 AÑOS</v>
      </c>
      <c r="M544" s="150" t="s">
        <v>1352</v>
      </c>
      <c r="N544" s="153">
        <v>908</v>
      </c>
      <c r="O544" s="154">
        <f>IFERROR(VLOOKUP('BASE DE DATOS 2026'!$I546,CATEGORIAS!$M$3:$O$13,2,FALSE),"")</f>
        <v>85000</v>
      </c>
      <c r="P544" s="150"/>
      <c r="Q544" s="146" t="s">
        <v>149</v>
      </c>
    </row>
    <row r="545" spans="1:17" ht="18.75" x14ac:dyDescent="0.25">
      <c r="A545" s="211">
        <f>SUBTOTAL(103,$B$3:B545)</f>
        <v>543</v>
      </c>
      <c r="B545" s="149">
        <v>909</v>
      </c>
      <c r="C545" s="150" t="s">
        <v>1584</v>
      </c>
      <c r="D545" s="150" t="s">
        <v>1585</v>
      </c>
      <c r="E545" s="151">
        <v>1081059071</v>
      </c>
      <c r="F545" s="152" t="s">
        <v>1480</v>
      </c>
      <c r="G545" s="152">
        <v>40862</v>
      </c>
      <c r="H545" s="142">
        <f ca="1">IF('BASE DE DATOS 2026'!$G545="","",YEAR(NOW())-YEAR(G545))</f>
        <v>15</v>
      </c>
      <c r="I545" s="150" t="s">
        <v>67</v>
      </c>
      <c r="J545" s="143" t="str">
        <f t="shared" si="22"/>
        <v>P</v>
      </c>
      <c r="K545" s="143" t="str">
        <f>YEAR('BASE DE DATOS 2026'!$G545)&amp;J545</f>
        <v>2011P</v>
      </c>
      <c r="L545" s="144" t="str">
        <f t="shared" si="21"/>
        <v>PRINCIPIANTES 15 AÑOS Y MAS</v>
      </c>
      <c r="M545" s="150" t="s">
        <v>1352</v>
      </c>
      <c r="N545" s="153">
        <v>909</v>
      </c>
      <c r="O545" s="154">
        <f>IFERROR(VLOOKUP('BASE DE DATOS 2026'!$I547,CATEGORIAS!$M$3:$O$13,2,FALSE),"")</f>
        <v>85000</v>
      </c>
      <c r="P545" s="150"/>
      <c r="Q545" s="146" t="s">
        <v>149</v>
      </c>
    </row>
    <row r="546" spans="1:17" ht="18.75" x14ac:dyDescent="0.25">
      <c r="A546" s="211">
        <f>SUBTOTAL(103,$B$3:B546)</f>
        <v>544</v>
      </c>
      <c r="B546" s="149">
        <v>910</v>
      </c>
      <c r="C546" s="150" t="s">
        <v>1595</v>
      </c>
      <c r="D546" s="150" t="s">
        <v>1596</v>
      </c>
      <c r="E546" s="151">
        <v>110957827</v>
      </c>
      <c r="F546" s="152" t="s">
        <v>1480</v>
      </c>
      <c r="G546" s="152">
        <v>44737</v>
      </c>
      <c r="H546" s="142">
        <f ca="1">IF('BASE DE DATOS 2026'!$G546="","",YEAR(NOW())-YEAR(G546))</f>
        <v>4</v>
      </c>
      <c r="I546" s="150" t="s">
        <v>12</v>
      </c>
      <c r="J546" s="143" t="str">
        <f t="shared" si="22"/>
        <v>S</v>
      </c>
      <c r="K546" s="143" t="str">
        <f>YEAR('BASE DE DATOS 2026'!$G546)&amp;J546</f>
        <v>2022S</v>
      </c>
      <c r="L546" s="144" t="str">
        <f t="shared" ref="L546:L609" si="23">IFERROR(VLOOKUP(K546,CATEGORIAS,2,0),"")</f>
        <v>STRIDERS 4 AÑOS</v>
      </c>
      <c r="M546" s="150" t="s">
        <v>55</v>
      </c>
      <c r="N546" s="153">
        <v>910</v>
      </c>
      <c r="O546" s="154">
        <f>IFERROR(VLOOKUP('BASE DE DATOS 2026'!$I556,CATEGORIAS!$M$3:$O$13,2,FALSE),"")</f>
        <v>85000</v>
      </c>
      <c r="P546" s="150"/>
      <c r="Q546" s="146" t="s">
        <v>149</v>
      </c>
    </row>
    <row r="547" spans="1:17" ht="18.75" x14ac:dyDescent="0.25">
      <c r="A547" s="211">
        <f>SUBTOTAL(103,$B$3:B547)</f>
        <v>545</v>
      </c>
      <c r="B547" s="149">
        <v>911</v>
      </c>
      <c r="C547" s="150" t="s">
        <v>1588</v>
      </c>
      <c r="D547" s="150" t="s">
        <v>1586</v>
      </c>
      <c r="E547" s="151">
        <v>1085347145</v>
      </c>
      <c r="F547" s="152" t="s">
        <v>1481</v>
      </c>
      <c r="G547" s="152">
        <v>42992</v>
      </c>
      <c r="H547" s="142">
        <f ca="1">IF('BASE DE DATOS 2026'!$G547="","",YEAR(NOW())-YEAR(G547))</f>
        <v>9</v>
      </c>
      <c r="I547" s="150" t="s">
        <v>100</v>
      </c>
      <c r="J547" s="143" t="str">
        <f t="shared" si="22"/>
        <v>E</v>
      </c>
      <c r="K547" s="143" t="str">
        <f>YEAR('BASE DE DATOS 2026'!$G547)&amp;J547</f>
        <v>2017E</v>
      </c>
      <c r="L547" s="144" t="str">
        <f t="shared" si="23"/>
        <v>MINIRIDERS 9 Y 10 AÑOS</v>
      </c>
      <c r="M547" s="150" t="s">
        <v>1352</v>
      </c>
      <c r="N547" s="153">
        <v>911</v>
      </c>
      <c r="O547" s="154">
        <f>IFERROR(VLOOKUP('BASE DE DATOS 2026'!$I548,CATEGORIAS!$M$3:$O$13,2,FALSE),"")</f>
        <v>85000</v>
      </c>
      <c r="P547" s="150"/>
      <c r="Q547" s="146" t="s">
        <v>149</v>
      </c>
    </row>
    <row r="548" spans="1:17" ht="18.75" x14ac:dyDescent="0.25">
      <c r="A548" s="211">
        <f>SUBTOTAL(103,$B$3:B548)</f>
        <v>546</v>
      </c>
      <c r="B548" s="149">
        <v>912</v>
      </c>
      <c r="C548" s="150" t="s">
        <v>248</v>
      </c>
      <c r="D548" s="150" t="s">
        <v>1603</v>
      </c>
      <c r="E548" s="151">
        <v>1191225281</v>
      </c>
      <c r="F548" s="152" t="s">
        <v>1480</v>
      </c>
      <c r="G548" s="152">
        <v>45008</v>
      </c>
      <c r="H548" s="142">
        <f ca="1">IF('BASE DE DATOS 2026'!$G548="","",YEAR(NOW())-YEAR(G548))</f>
        <v>3</v>
      </c>
      <c r="I548" s="150" t="s">
        <v>12</v>
      </c>
      <c r="J548" s="143" t="str">
        <f t="shared" si="22"/>
        <v>S</v>
      </c>
      <c r="K548" s="143" t="str">
        <f>YEAR('BASE DE DATOS 2026'!$G548)&amp;J548</f>
        <v>2023S</v>
      </c>
      <c r="L548" s="144" t="str">
        <f t="shared" si="23"/>
        <v>STRIDERS 2 Y 3 AÑOS</v>
      </c>
      <c r="M548" s="150" t="s">
        <v>55</v>
      </c>
      <c r="N548" s="153">
        <v>912</v>
      </c>
      <c r="O548" s="154">
        <f>IFERROR(VLOOKUP('BASE DE DATOS 2026'!$I560,CATEGORIAS!$M$3:$O$13,2,FALSE),"")</f>
        <v>85000</v>
      </c>
      <c r="P548" s="150"/>
      <c r="Q548" s="146" t="s">
        <v>149</v>
      </c>
    </row>
    <row r="549" spans="1:17" ht="18.75" x14ac:dyDescent="0.25">
      <c r="A549" s="211">
        <f>SUBTOTAL(103,$B$3:B549)</f>
        <v>547</v>
      </c>
      <c r="B549" s="149">
        <v>913</v>
      </c>
      <c r="C549" s="150" t="s">
        <v>724</v>
      </c>
      <c r="D549" s="150" t="s">
        <v>1587</v>
      </c>
      <c r="E549" s="151">
        <v>1232823631</v>
      </c>
      <c r="F549" s="152" t="s">
        <v>1480</v>
      </c>
      <c r="G549" s="152">
        <v>45079</v>
      </c>
      <c r="H549" s="142">
        <f ca="1">IF('BASE DE DATOS 2026'!$G549="","",YEAR(NOW())-YEAR(G549))</f>
        <v>3</v>
      </c>
      <c r="I549" s="150" t="s">
        <v>12</v>
      </c>
      <c r="J549" s="143" t="str">
        <f t="shared" si="22"/>
        <v>S</v>
      </c>
      <c r="K549" s="143" t="str">
        <f>YEAR('BASE DE DATOS 2026'!$G549)&amp;J549</f>
        <v>2023S</v>
      </c>
      <c r="L549" s="144" t="str">
        <f t="shared" si="23"/>
        <v>STRIDERS 2 Y 3 AÑOS</v>
      </c>
      <c r="M549" s="150" t="s">
        <v>168</v>
      </c>
      <c r="N549" s="153">
        <v>913</v>
      </c>
      <c r="O549" s="154">
        <f>IFERROR(VLOOKUP('BASE DE DATOS 2026'!$I549,CATEGORIAS!$M$3:$O$13,2,FALSE),"")</f>
        <v>85000</v>
      </c>
      <c r="P549" s="150"/>
      <c r="Q549" s="146" t="s">
        <v>149</v>
      </c>
    </row>
    <row r="550" spans="1:17" ht="18.75" x14ac:dyDescent="0.25">
      <c r="A550" s="211">
        <f>SUBTOTAL(103,$B$3:B550)</f>
        <v>548</v>
      </c>
      <c r="B550" s="149">
        <v>914</v>
      </c>
      <c r="C550" s="150" t="s">
        <v>354</v>
      </c>
      <c r="D550" s="150" t="s">
        <v>473</v>
      </c>
      <c r="E550" s="151">
        <v>1143882428</v>
      </c>
      <c r="F550" s="152" t="s">
        <v>1480</v>
      </c>
      <c r="G550" s="152">
        <v>44271</v>
      </c>
      <c r="H550" s="142">
        <f ca="1">IF('BASE DE DATOS 2026'!$G550="","",YEAR(NOW())-YEAR(G550))</f>
        <v>5</v>
      </c>
      <c r="I550" s="150" t="s">
        <v>12</v>
      </c>
      <c r="J550" s="143" t="str">
        <f t="shared" si="22"/>
        <v>S</v>
      </c>
      <c r="K550" s="143" t="str">
        <f>YEAR('BASE DE DATOS 2026'!$G550)&amp;J550</f>
        <v>2021S</v>
      </c>
      <c r="L550" s="144" t="str">
        <f t="shared" si="23"/>
        <v>STRIDERS 5 AÑOS</v>
      </c>
      <c r="M550" s="150" t="s">
        <v>77</v>
      </c>
      <c r="N550" s="153">
        <v>914</v>
      </c>
      <c r="O550" s="154">
        <f>IFERROR(VLOOKUP('BASE DE DATOS 2026'!$I550,CATEGORIAS!$M$3:$O$13,2,FALSE),"")</f>
        <v>85000</v>
      </c>
      <c r="P550" s="150"/>
      <c r="Q550" s="146" t="s">
        <v>149</v>
      </c>
    </row>
    <row r="551" spans="1:17" ht="18.75" x14ac:dyDescent="0.25">
      <c r="A551" s="211">
        <f>SUBTOTAL(103,$B$3:B551)</f>
        <v>549</v>
      </c>
      <c r="B551" s="149">
        <v>915</v>
      </c>
      <c r="C551" s="150" t="s">
        <v>258</v>
      </c>
      <c r="D551" s="150" t="s">
        <v>663</v>
      </c>
      <c r="E551" s="151">
        <v>1109572915</v>
      </c>
      <c r="F551" s="152" t="s">
        <v>1480</v>
      </c>
      <c r="G551" s="152">
        <v>44464</v>
      </c>
      <c r="H551" s="142">
        <f ca="1">IF('BASE DE DATOS 2026'!$G551="","",YEAR(NOW())-YEAR(G551))</f>
        <v>5</v>
      </c>
      <c r="I551" s="150" t="s">
        <v>12</v>
      </c>
      <c r="J551" s="143" t="str">
        <f t="shared" si="22"/>
        <v>S</v>
      </c>
      <c r="K551" s="143" t="str">
        <f>YEAR('BASE DE DATOS 2026'!$G551)&amp;J551</f>
        <v>2021S</v>
      </c>
      <c r="L551" s="144" t="str">
        <f t="shared" si="23"/>
        <v>STRIDERS 5 AÑOS</v>
      </c>
      <c r="M551" s="150" t="s">
        <v>77</v>
      </c>
      <c r="N551" s="153">
        <v>915</v>
      </c>
      <c r="O551" s="154">
        <f>IFERROR(VLOOKUP('BASE DE DATOS 2026'!$I551,CATEGORIAS!$M$3:$O$13,2,FALSE),"")</f>
        <v>85000</v>
      </c>
      <c r="P551" s="150"/>
      <c r="Q551" s="146" t="s">
        <v>149</v>
      </c>
    </row>
    <row r="552" spans="1:17" ht="18.75" x14ac:dyDescent="0.25">
      <c r="A552" s="211">
        <f>SUBTOTAL(103,$B$3:B552)</f>
        <v>550</v>
      </c>
      <c r="B552" s="149">
        <v>916</v>
      </c>
      <c r="C552" s="150" t="s">
        <v>259</v>
      </c>
      <c r="D552" s="150" t="s">
        <v>1589</v>
      </c>
      <c r="E552" s="151">
        <v>1232817782</v>
      </c>
      <c r="F552" s="152" t="s">
        <v>1480</v>
      </c>
      <c r="G552" s="152">
        <v>44469</v>
      </c>
      <c r="H552" s="142">
        <f ca="1">IF('BASE DE DATOS 2026'!$G552="","",YEAR(NOW())-YEAR(G552))</f>
        <v>5</v>
      </c>
      <c r="I552" s="150" t="s">
        <v>12</v>
      </c>
      <c r="J552" s="143" t="str">
        <f t="shared" si="22"/>
        <v>S</v>
      </c>
      <c r="K552" s="143" t="str">
        <f>YEAR('BASE DE DATOS 2026'!$G552)&amp;J552</f>
        <v>2021S</v>
      </c>
      <c r="L552" s="144" t="str">
        <f t="shared" si="23"/>
        <v>STRIDERS 5 AÑOS</v>
      </c>
      <c r="M552" s="150" t="s">
        <v>77</v>
      </c>
      <c r="N552" s="153">
        <v>916</v>
      </c>
      <c r="O552" s="154">
        <f>IFERROR(VLOOKUP('BASE DE DATOS 2026'!$I552,CATEGORIAS!$M$3:$O$13,2,FALSE),"")</f>
        <v>85000</v>
      </c>
      <c r="P552" s="150"/>
      <c r="Q552" s="146" t="s">
        <v>149</v>
      </c>
    </row>
    <row r="553" spans="1:17" ht="18.75" x14ac:dyDescent="0.25">
      <c r="A553" s="211">
        <f>SUBTOTAL(103,$B$3:B553)</f>
        <v>551</v>
      </c>
      <c r="B553" s="149">
        <v>917</v>
      </c>
      <c r="C553" s="150" t="s">
        <v>1291</v>
      </c>
      <c r="D553" s="150" t="s">
        <v>471</v>
      </c>
      <c r="E553" s="151">
        <v>1109571480</v>
      </c>
      <c r="F553" s="152" t="s">
        <v>1481</v>
      </c>
      <c r="G553" s="152">
        <v>44283</v>
      </c>
      <c r="H553" s="142">
        <f ca="1">IF('BASE DE DATOS 2026'!$G553="","",YEAR(NOW())-YEAR(G553))</f>
        <v>5</v>
      </c>
      <c r="I553" s="150" t="s">
        <v>12</v>
      </c>
      <c r="J553" s="143" t="str">
        <f t="shared" si="22"/>
        <v>S</v>
      </c>
      <c r="K553" s="143" t="str">
        <f>YEAR('BASE DE DATOS 2026'!$G553)&amp;J553</f>
        <v>2021S</v>
      </c>
      <c r="L553" s="144" t="str">
        <f t="shared" si="23"/>
        <v>STRIDERS 5 AÑOS</v>
      </c>
      <c r="M553" s="150" t="s">
        <v>77</v>
      </c>
      <c r="N553" s="153">
        <v>917</v>
      </c>
      <c r="O553" s="154">
        <f>IFERROR(VLOOKUP('BASE DE DATOS 2026'!$I553,CATEGORIAS!$M$3:$O$13,2,FALSE),"")</f>
        <v>85000</v>
      </c>
      <c r="P553" s="150"/>
      <c r="Q553" s="146" t="s">
        <v>149</v>
      </c>
    </row>
    <row r="554" spans="1:17" ht="18.75" x14ac:dyDescent="0.25">
      <c r="A554" s="211">
        <f>SUBTOTAL(103,$B$3:B554)</f>
        <v>552</v>
      </c>
      <c r="B554" s="149">
        <v>918</v>
      </c>
      <c r="C554" s="165" t="s">
        <v>1590</v>
      </c>
      <c r="D554" s="165" t="s">
        <v>1140</v>
      </c>
      <c r="E554" s="166">
        <v>1109577211</v>
      </c>
      <c r="F554" s="167" t="s">
        <v>1481</v>
      </c>
      <c r="G554" s="167">
        <v>40063</v>
      </c>
      <c r="H554" s="142">
        <f ca="1">IF('BASE DE DATOS 2026'!$G554="","",YEAR(NOW())-YEAR(G554))</f>
        <v>17</v>
      </c>
      <c r="I554" s="165" t="s">
        <v>9</v>
      </c>
      <c r="J554" s="143" t="str">
        <f t="shared" si="22"/>
        <v>OD</v>
      </c>
      <c r="K554" s="143" t="str">
        <f>YEAR('BASE DE DATOS 2026'!$G554)&amp;J554</f>
        <v>2009OD</v>
      </c>
      <c r="L554" s="168" t="str">
        <f t="shared" si="23"/>
        <v>OPEN DAMAS</v>
      </c>
      <c r="M554" s="165" t="s">
        <v>77</v>
      </c>
      <c r="N554" s="169">
        <v>918</v>
      </c>
      <c r="O554" s="170">
        <f>IFERROR(VLOOKUP('BASE DE DATOS 2026'!$I554,CATEGORIAS!$M$3:$O$13,2,FALSE),"")</f>
        <v>85000</v>
      </c>
      <c r="P554" s="165"/>
      <c r="Q554" s="146" t="s">
        <v>149</v>
      </c>
    </row>
    <row r="555" spans="1:17" ht="18.75" x14ac:dyDescent="0.25">
      <c r="A555" s="211">
        <f>SUBTOTAL(103,$B$3:B555)</f>
        <v>553</v>
      </c>
      <c r="B555" s="149">
        <v>919</v>
      </c>
      <c r="C555" s="165" t="s">
        <v>1591</v>
      </c>
      <c r="D555" s="165" t="s">
        <v>1592</v>
      </c>
      <c r="E555" s="166">
        <v>1109577211</v>
      </c>
      <c r="F555" s="167" t="s">
        <v>1481</v>
      </c>
      <c r="G555" s="167">
        <v>45077</v>
      </c>
      <c r="H555" s="142">
        <f ca="1">IF('BASE DE DATOS 2026'!$G555="","",YEAR(NOW())-YEAR(G555))</f>
        <v>3</v>
      </c>
      <c r="I555" s="165" t="s">
        <v>12</v>
      </c>
      <c r="J555" s="143" t="str">
        <f t="shared" si="22"/>
        <v>S</v>
      </c>
      <c r="K555" s="143" t="str">
        <f>YEAR('BASE DE DATOS 2026'!$G555)&amp;J555</f>
        <v>2023S</v>
      </c>
      <c r="L555" s="168" t="str">
        <f t="shared" si="23"/>
        <v>STRIDERS 2 Y 3 AÑOS</v>
      </c>
      <c r="M555" s="165" t="s">
        <v>53</v>
      </c>
      <c r="N555" s="169">
        <v>919</v>
      </c>
      <c r="O555" s="170">
        <f>IFERROR(VLOOKUP('BASE DE DATOS 2026'!$I555,CATEGORIAS!$M$3:$O$13,2,FALSE),"")</f>
        <v>85000</v>
      </c>
      <c r="P555" s="165"/>
      <c r="Q555" s="146" t="s">
        <v>149</v>
      </c>
    </row>
    <row r="556" spans="1:17" ht="18.75" x14ac:dyDescent="0.25">
      <c r="A556" s="211">
        <f>SUBTOTAL(103,$B$3:B556)</f>
        <v>554</v>
      </c>
      <c r="B556" s="149">
        <v>920</v>
      </c>
      <c r="C556" s="165" t="s">
        <v>1599</v>
      </c>
      <c r="D556" s="165" t="s">
        <v>1600</v>
      </c>
      <c r="E556" s="166">
        <v>1109574820</v>
      </c>
      <c r="F556" s="167" t="s">
        <v>1480</v>
      </c>
      <c r="G556" s="167">
        <v>44728</v>
      </c>
      <c r="H556" s="142">
        <f ca="1">IF('BASE DE DATOS 2026'!$G556="","",YEAR(NOW())-YEAR(G556))</f>
        <v>4</v>
      </c>
      <c r="I556" s="165" t="s">
        <v>12</v>
      </c>
      <c r="J556" s="143" t="str">
        <f t="shared" si="22"/>
        <v>S</v>
      </c>
      <c r="K556" s="143" t="str">
        <f>YEAR('BASE DE DATOS 2026'!$G556)&amp;J556</f>
        <v>2022S</v>
      </c>
      <c r="L556" s="168" t="str">
        <f t="shared" si="23"/>
        <v>STRIDERS 4 AÑOS</v>
      </c>
      <c r="M556" s="165" t="s">
        <v>55</v>
      </c>
      <c r="N556" s="169">
        <v>920</v>
      </c>
      <c r="O556" s="170">
        <f>IFERROR(VLOOKUP('BASE DE DATOS 2026'!$I558,CATEGORIAS!$M$3:$O$13,2,FALSE),"")</f>
        <v>85000</v>
      </c>
      <c r="P556" s="165"/>
      <c r="Q556" s="146" t="s">
        <v>149</v>
      </c>
    </row>
    <row r="557" spans="1:17" ht="18.75" x14ac:dyDescent="0.25">
      <c r="A557" s="211">
        <f>SUBTOTAL(103,$B$3:B557)</f>
        <v>555</v>
      </c>
      <c r="B557" s="149">
        <v>921</v>
      </c>
      <c r="C557" s="165" t="s">
        <v>1604</v>
      </c>
      <c r="D557" s="165" t="s">
        <v>1605</v>
      </c>
      <c r="E557" s="166">
        <v>1232819763</v>
      </c>
      <c r="F557" s="167" t="s">
        <v>1480</v>
      </c>
      <c r="G557" s="167">
        <v>44671</v>
      </c>
      <c r="H557" s="142">
        <f ca="1">IF('BASE DE DATOS 2026'!$G557="","",YEAR(NOW())-YEAR(G557))</f>
        <v>4</v>
      </c>
      <c r="I557" s="165" t="s">
        <v>12</v>
      </c>
      <c r="J557" s="143" t="str">
        <f t="shared" si="22"/>
        <v>S</v>
      </c>
      <c r="K557" s="143" t="str">
        <f>YEAR('BASE DE DATOS 2026'!$G557)&amp;J557</f>
        <v>2022S</v>
      </c>
      <c r="L557" s="168" t="str">
        <f t="shared" si="23"/>
        <v>STRIDERS 4 AÑOS</v>
      </c>
      <c r="M557" s="165" t="s">
        <v>55</v>
      </c>
      <c r="N557" s="169">
        <v>921</v>
      </c>
      <c r="O557" s="170">
        <f>IFERROR(VLOOKUP('BASE DE DATOS 2026'!$I561,CATEGORIAS!$M$3:$O$13,2,FALSE),"")</f>
        <v>85000</v>
      </c>
      <c r="P557" s="165"/>
      <c r="Q557" s="146" t="s">
        <v>149</v>
      </c>
    </row>
    <row r="558" spans="1:17" ht="18.75" x14ac:dyDescent="0.25">
      <c r="A558" s="211">
        <f>SUBTOTAL(103,$B$3:B558)</f>
        <v>556</v>
      </c>
      <c r="B558" s="149">
        <v>922</v>
      </c>
      <c r="C558" s="165" t="s">
        <v>1607</v>
      </c>
      <c r="D558" s="165" t="s">
        <v>1608</v>
      </c>
      <c r="E558" s="166">
        <v>1144028796</v>
      </c>
      <c r="F558" s="167" t="s">
        <v>1480</v>
      </c>
      <c r="G558" s="167">
        <v>32756</v>
      </c>
      <c r="H558" s="142">
        <f ca="1">IF('BASE DE DATOS 2026'!$G558="","",YEAR(NOW())-YEAR(G558))</f>
        <v>37</v>
      </c>
      <c r="I558" s="165" t="s">
        <v>72</v>
      </c>
      <c r="J558" s="143" t="str">
        <f t="shared" si="22"/>
        <v>SM</v>
      </c>
      <c r="K558" s="143" t="str">
        <f>YEAR('BASE DE DATOS 2026'!$G558)&amp;J558</f>
        <v>1989SM</v>
      </c>
      <c r="L558" s="168" t="str">
        <f t="shared" si="23"/>
        <v>SENIOR MASTER</v>
      </c>
      <c r="M558" s="165" t="s">
        <v>55</v>
      </c>
      <c r="N558" s="169">
        <v>922</v>
      </c>
      <c r="O558" s="170">
        <f>IFERROR(VLOOKUP('BASE DE DATOS 2026'!$I563,CATEGORIAS!$M$3:$O$13,2,FALSE),"")</f>
        <v>85000</v>
      </c>
      <c r="P558" s="165"/>
      <c r="Q558" s="146" t="s">
        <v>149</v>
      </c>
    </row>
    <row r="559" spans="1:17" ht="18.75" x14ac:dyDescent="0.25">
      <c r="A559" s="211">
        <f>SUBTOTAL(103,$B$3:B559)</f>
        <v>557</v>
      </c>
      <c r="B559" s="149">
        <v>923</v>
      </c>
      <c r="C559" s="165" t="s">
        <v>303</v>
      </c>
      <c r="D559" s="165" t="s">
        <v>1609</v>
      </c>
      <c r="E559" s="166">
        <v>1104852196</v>
      </c>
      <c r="F559" s="167" t="s">
        <v>1480</v>
      </c>
      <c r="G559" s="167">
        <v>44946</v>
      </c>
      <c r="H559" s="142">
        <f ca="1">IF('BASE DE DATOS 2026'!$G559="","",YEAR(NOW())-YEAR(G559))</f>
        <v>3</v>
      </c>
      <c r="I559" s="165" t="s">
        <v>12</v>
      </c>
      <c r="J559" s="143" t="str">
        <f t="shared" si="22"/>
        <v>S</v>
      </c>
      <c r="K559" s="143" t="str">
        <f>YEAR('BASE DE DATOS 2026'!$G559)&amp;J559</f>
        <v>2023S</v>
      </c>
      <c r="L559" s="168" t="str">
        <f t="shared" si="23"/>
        <v>STRIDERS 2 Y 3 AÑOS</v>
      </c>
      <c r="M559" s="165" t="s">
        <v>55</v>
      </c>
      <c r="N559" s="169">
        <v>923</v>
      </c>
      <c r="O559" s="170">
        <f>IFERROR(VLOOKUP('BASE DE DATOS 2026'!$I564,CATEGORIAS!$M$3:$O$13,2,FALSE),"")</f>
        <v>85000</v>
      </c>
      <c r="P559" s="165"/>
      <c r="Q559" s="146" t="s">
        <v>149</v>
      </c>
    </row>
    <row r="560" spans="1:17" ht="18.75" x14ac:dyDescent="0.25">
      <c r="A560" s="211">
        <f>SUBTOTAL(103,$B$3:B560)</f>
        <v>558</v>
      </c>
      <c r="B560" s="149">
        <v>924</v>
      </c>
      <c r="C560" s="165" t="s">
        <v>1614</v>
      </c>
      <c r="D560" s="165" t="s">
        <v>1615</v>
      </c>
      <c r="E560" s="166">
        <v>1020326740</v>
      </c>
      <c r="F560" s="167" t="s">
        <v>1480</v>
      </c>
      <c r="G560" s="167">
        <v>43349</v>
      </c>
      <c r="H560" s="142">
        <f ca="1">IF('BASE DE DATOS 2026'!$G560="","",YEAR(NOW())-YEAR(G560))</f>
        <v>8</v>
      </c>
      <c r="I560" s="165" t="s">
        <v>100</v>
      </c>
      <c r="J560" s="143" t="str">
        <f t="shared" si="22"/>
        <v>E</v>
      </c>
      <c r="K560" s="143" t="str">
        <f>YEAR('BASE DE DATOS 2026'!$G560)&amp;J560</f>
        <v>2018E</v>
      </c>
      <c r="L560" s="168" t="str">
        <f t="shared" si="23"/>
        <v>MINIRIDERS 7 Y 8 AÑOS</v>
      </c>
      <c r="M560" s="165" t="s">
        <v>112</v>
      </c>
      <c r="N560" s="169">
        <v>924</v>
      </c>
      <c r="O560" s="170">
        <f>IFERROR(VLOOKUP('BASE DE DATOS 2026'!$I565,CATEGORIAS!$M$3:$O$13,2,FALSE),"")</f>
        <v>85000</v>
      </c>
      <c r="P560" s="165"/>
      <c r="Q560" s="146"/>
    </row>
    <row r="561" spans="1:17" ht="18.75" x14ac:dyDescent="0.25">
      <c r="A561" s="211">
        <f>SUBTOTAL(103,$B$3:B561)</f>
        <v>559</v>
      </c>
      <c r="B561" s="149">
        <v>925</v>
      </c>
      <c r="C561" s="165" t="s">
        <v>1616</v>
      </c>
      <c r="D561" s="165" t="s">
        <v>1617</v>
      </c>
      <c r="E561" s="166">
        <v>40110188</v>
      </c>
      <c r="F561" s="167" t="s">
        <v>1480</v>
      </c>
      <c r="G561" s="167">
        <v>43625</v>
      </c>
      <c r="H561" s="142">
        <f ca="1">IF('BASE DE DATOS 2026'!$G561="","",YEAR(NOW())-YEAR(G561))</f>
        <v>7</v>
      </c>
      <c r="I561" s="165" t="s">
        <v>100</v>
      </c>
      <c r="J561" s="143" t="str">
        <f t="shared" si="22"/>
        <v>E</v>
      </c>
      <c r="K561" s="143" t="str">
        <f>YEAR('BASE DE DATOS 2026'!$G561)&amp;J561</f>
        <v>2019E</v>
      </c>
      <c r="L561" s="168" t="str">
        <f t="shared" si="23"/>
        <v>MINIRIDERS 7 Y 8 AÑOS</v>
      </c>
      <c r="M561" s="165" t="s">
        <v>1440</v>
      </c>
      <c r="N561" s="169">
        <v>925</v>
      </c>
      <c r="O561" s="170">
        <f>IFERROR(VLOOKUP('BASE DE DATOS 2026'!$I566,CATEGORIAS!$M$3:$O$13,2,FALSE),"")</f>
        <v>85000</v>
      </c>
      <c r="P561" s="165"/>
      <c r="Q561" s="146"/>
    </row>
    <row r="562" spans="1:17" ht="18.75" x14ac:dyDescent="0.25">
      <c r="A562" s="211">
        <f>SUBTOTAL(103,$B$3:B562)</f>
        <v>560</v>
      </c>
      <c r="B562" s="149">
        <v>926</v>
      </c>
      <c r="C562" s="165" t="s">
        <v>1618</v>
      </c>
      <c r="D562" s="165" t="s">
        <v>390</v>
      </c>
      <c r="E562" s="166">
        <v>176386996</v>
      </c>
      <c r="F562" s="167" t="s">
        <v>1480</v>
      </c>
      <c r="G562" s="167">
        <v>41874</v>
      </c>
      <c r="H562" s="142">
        <f ca="1">IF('BASE DE DATOS 2026'!$G562="","",YEAR(NOW())-YEAR(G562))</f>
        <v>12</v>
      </c>
      <c r="I562" s="165" t="s">
        <v>67</v>
      </c>
      <c r="J562" s="143" t="str">
        <f t="shared" si="22"/>
        <v>P</v>
      </c>
      <c r="K562" s="143" t="str">
        <f>YEAR('BASE DE DATOS 2026'!$G562)&amp;J562</f>
        <v>2014P</v>
      </c>
      <c r="L562" s="168" t="str">
        <f t="shared" si="23"/>
        <v>PRINCIPIANTES 11 Y 12 AÑOS</v>
      </c>
      <c r="M562" s="165" t="s">
        <v>1440</v>
      </c>
      <c r="N562" s="169">
        <v>926</v>
      </c>
      <c r="O562" s="170">
        <f>IFERROR(VLOOKUP('BASE DE DATOS 2026'!$I567,CATEGORIAS!$M$3:$O$13,2,FALSE),"")</f>
        <v>85000</v>
      </c>
      <c r="P562" s="165"/>
      <c r="Q562" s="146"/>
    </row>
    <row r="563" spans="1:17" ht="18.75" x14ac:dyDescent="0.25">
      <c r="A563" s="211">
        <f>SUBTOTAL(103,$B$3:B563)</f>
        <v>561</v>
      </c>
      <c r="B563" s="149">
        <v>927</v>
      </c>
      <c r="C563" s="165" t="s">
        <v>1620</v>
      </c>
      <c r="D563" s="165" t="s">
        <v>1621</v>
      </c>
      <c r="E563" s="166">
        <v>118313848</v>
      </c>
      <c r="F563" s="167" t="s">
        <v>1480</v>
      </c>
      <c r="G563" s="167">
        <v>44817</v>
      </c>
      <c r="H563" s="142">
        <f ca="1">IF('BASE DE DATOS 2026'!$G563="","",YEAR(NOW())-YEAR(G563))</f>
        <v>4</v>
      </c>
      <c r="I563" s="165" t="s">
        <v>12</v>
      </c>
      <c r="J563" s="143" t="str">
        <f t="shared" si="22"/>
        <v>S</v>
      </c>
      <c r="K563" s="143" t="str">
        <f>YEAR('BASE DE DATOS 2026'!$G563)&amp;J563</f>
        <v>2022S</v>
      </c>
      <c r="L563" s="168" t="str">
        <f t="shared" si="23"/>
        <v>STRIDERS 4 AÑOS</v>
      </c>
      <c r="M563" s="165" t="s">
        <v>1465</v>
      </c>
      <c r="N563" s="169">
        <v>927</v>
      </c>
      <c r="O563" s="170">
        <f>IFERROR(VLOOKUP('BASE DE DATOS 2026'!$I568,CATEGORIAS!$M$3:$O$13,2,FALSE),"")</f>
        <v>85000</v>
      </c>
      <c r="P563" s="165"/>
      <c r="Q563" s="146"/>
    </row>
    <row r="564" spans="1:17" ht="18.75" x14ac:dyDescent="0.25">
      <c r="A564" s="211">
        <f>SUBTOTAL(103,$B$3:B564)</f>
        <v>562</v>
      </c>
      <c r="B564" s="149">
        <v>928</v>
      </c>
      <c r="C564" s="165" t="s">
        <v>1622</v>
      </c>
      <c r="D564" s="165" t="s">
        <v>1623</v>
      </c>
      <c r="E564" s="166">
        <v>1116382312</v>
      </c>
      <c r="F564" s="167" t="s">
        <v>1480</v>
      </c>
      <c r="G564" s="167">
        <v>43725</v>
      </c>
      <c r="H564" s="142">
        <f ca="1">IF('BASE DE DATOS 2026'!$G564="","",YEAR(NOW())-YEAR(G564))</f>
        <v>7</v>
      </c>
      <c r="I564" s="165" t="s">
        <v>100</v>
      </c>
      <c r="J564" s="143" t="str">
        <f t="shared" si="22"/>
        <v>E</v>
      </c>
      <c r="K564" s="143" t="str">
        <f>YEAR('BASE DE DATOS 2026'!$G564)&amp;J564</f>
        <v>2019E</v>
      </c>
      <c r="L564" s="168" t="str">
        <f t="shared" si="23"/>
        <v>MINIRIDERS 7 Y 8 AÑOS</v>
      </c>
      <c r="M564" s="165" t="s">
        <v>1465</v>
      </c>
      <c r="N564" s="169">
        <v>928</v>
      </c>
      <c r="O564" s="170">
        <f>IFERROR(VLOOKUP('BASE DE DATOS 2026'!$I569,CATEGORIAS!$M$3:$O$13,2,FALSE),"")</f>
        <v>85000</v>
      </c>
      <c r="P564" s="165"/>
      <c r="Q564" s="146"/>
    </row>
    <row r="565" spans="1:17" ht="18.75" x14ac:dyDescent="0.25">
      <c r="A565" s="211">
        <f>SUBTOTAL(103,$B$3:B565)</f>
        <v>563</v>
      </c>
      <c r="B565" s="149">
        <v>929</v>
      </c>
      <c r="C565" s="165" t="s">
        <v>1601</v>
      </c>
      <c r="D565" s="165" t="s">
        <v>1602</v>
      </c>
      <c r="E565" s="166">
        <v>1110306062</v>
      </c>
      <c r="F565" s="167" t="s">
        <v>1480</v>
      </c>
      <c r="G565" s="167">
        <v>44311</v>
      </c>
      <c r="H565" s="142">
        <f ca="1">IF('BASE DE DATOS 2026'!$G565="","",YEAR(NOW())-YEAR(G565))</f>
        <v>5</v>
      </c>
      <c r="I565" s="165" t="s">
        <v>12</v>
      </c>
      <c r="J565" s="143" t="str">
        <f t="shared" si="22"/>
        <v>S</v>
      </c>
      <c r="K565" s="143" t="str">
        <f>YEAR('BASE DE DATOS 2026'!$G565)&amp;J565</f>
        <v>2021S</v>
      </c>
      <c r="L565" s="168" t="str">
        <f t="shared" si="23"/>
        <v>STRIDERS 5 AÑOS</v>
      </c>
      <c r="M565" s="165" t="s">
        <v>55</v>
      </c>
      <c r="N565" s="169">
        <v>929</v>
      </c>
      <c r="O565" s="170">
        <f>IFERROR(VLOOKUP('BASE DE DATOS 2026'!$I559,CATEGORIAS!$M$3:$O$13,2,FALSE),"")</f>
        <v>85000</v>
      </c>
      <c r="P565" s="165"/>
      <c r="Q565" s="146" t="s">
        <v>149</v>
      </c>
    </row>
    <row r="566" spans="1:17" ht="18.75" x14ac:dyDescent="0.25">
      <c r="A566" s="211">
        <f>SUBTOTAL(103,$B$3:B566)</f>
        <v>564</v>
      </c>
      <c r="B566" s="149">
        <v>930</v>
      </c>
      <c r="C566" s="165" t="s">
        <v>301</v>
      </c>
      <c r="D566" s="165" t="s">
        <v>1624</v>
      </c>
      <c r="E566" s="166">
        <v>1117034351</v>
      </c>
      <c r="F566" s="167" t="s">
        <v>1480</v>
      </c>
      <c r="G566" s="167">
        <v>43748</v>
      </c>
      <c r="H566" s="142">
        <f ca="1">IF('BASE DE DATOS 2026'!$G566="","",YEAR(NOW())-YEAR(G566))</f>
        <v>7</v>
      </c>
      <c r="I566" s="165" t="s">
        <v>100</v>
      </c>
      <c r="J566" s="143" t="str">
        <f t="shared" si="22"/>
        <v>E</v>
      </c>
      <c r="K566" s="143" t="str">
        <f>YEAR('BASE DE DATOS 2026'!$G566)&amp;J566</f>
        <v>2019E</v>
      </c>
      <c r="L566" s="168" t="str">
        <f t="shared" si="23"/>
        <v>MINIRIDERS 7 Y 8 AÑOS</v>
      </c>
      <c r="M566" s="165" t="s">
        <v>1465</v>
      </c>
      <c r="N566" s="169">
        <v>930</v>
      </c>
      <c r="O566" s="170">
        <f>IFERROR(VLOOKUP('BASE DE DATOS 2026'!$I570,CATEGORIAS!$M$3:$O$13,2,FALSE),"")</f>
        <v>85000</v>
      </c>
      <c r="P566" s="165"/>
      <c r="Q566" s="146"/>
    </row>
    <row r="567" spans="1:17" ht="18.75" x14ac:dyDescent="0.25">
      <c r="A567" s="211">
        <f>SUBTOTAL(103,$B$3:B567)</f>
        <v>565</v>
      </c>
      <c r="B567" s="149">
        <v>931</v>
      </c>
      <c r="C567" s="165" t="s">
        <v>1625</v>
      </c>
      <c r="D567" s="165" t="s">
        <v>1626</v>
      </c>
      <c r="E567" s="166">
        <v>1118309611</v>
      </c>
      <c r="F567" s="167" t="s">
        <v>1480</v>
      </c>
      <c r="G567" s="167">
        <v>42494</v>
      </c>
      <c r="H567" s="142">
        <f ca="1">IF('BASE DE DATOS 2026'!$G567="","",YEAR(NOW())-YEAR(G567))</f>
        <v>10</v>
      </c>
      <c r="I567" s="165" t="s">
        <v>100</v>
      </c>
      <c r="J567" s="143" t="str">
        <f t="shared" si="22"/>
        <v>E</v>
      </c>
      <c r="K567" s="143" t="str">
        <f>YEAR('BASE DE DATOS 2026'!$G567)&amp;J567</f>
        <v>2016E</v>
      </c>
      <c r="L567" s="168" t="str">
        <f t="shared" si="23"/>
        <v>MINIRIDERS 9 Y 10 AÑOS</v>
      </c>
      <c r="M567" s="165" t="s">
        <v>1465</v>
      </c>
      <c r="N567" s="169">
        <v>931</v>
      </c>
      <c r="O567" s="170">
        <f>IFERROR(VLOOKUP('BASE DE DATOS 2026'!$I571,CATEGORIAS!$M$3:$O$13,2,FALSE),"")</f>
        <v>85000</v>
      </c>
      <c r="P567" s="165"/>
      <c r="Q567" s="146"/>
    </row>
    <row r="568" spans="1:17" ht="18.75" x14ac:dyDescent="0.25">
      <c r="A568" s="211">
        <f>SUBTOTAL(103,$B$3:B568)</f>
        <v>566</v>
      </c>
      <c r="B568" s="149">
        <v>932</v>
      </c>
      <c r="C568" s="165" t="s">
        <v>1627</v>
      </c>
      <c r="D568" s="165" t="s">
        <v>1628</v>
      </c>
      <c r="E568" s="166">
        <v>6036027</v>
      </c>
      <c r="F568" s="167" t="s">
        <v>1480</v>
      </c>
      <c r="G568" s="167">
        <v>39376</v>
      </c>
      <c r="H568" s="142">
        <f ca="1">IF('BASE DE DATOS 2026'!$G568="","",YEAR(NOW())-YEAR(G568))</f>
        <v>19</v>
      </c>
      <c r="I568" s="165" t="s">
        <v>15</v>
      </c>
      <c r="J568" s="143" t="str">
        <f t="shared" si="22"/>
        <v>EX</v>
      </c>
      <c r="K568" s="143" t="str">
        <f>YEAR('BASE DE DATOS 2026'!$G568)&amp;J568</f>
        <v>2007EX</v>
      </c>
      <c r="L568" s="168" t="str">
        <f t="shared" si="23"/>
        <v>EXPERTOS 17 AÑOS Y MAS</v>
      </c>
      <c r="M568" s="165" t="s">
        <v>1465</v>
      </c>
      <c r="N568" s="169">
        <v>932</v>
      </c>
      <c r="O568" s="170">
        <f>IFERROR(VLOOKUP('BASE DE DATOS 2026'!$I572,CATEGORIAS!$M$3:$O$13,2,FALSE),"")</f>
        <v>85000</v>
      </c>
      <c r="P568" s="165"/>
      <c r="Q568" s="146"/>
    </row>
    <row r="569" spans="1:17" ht="18.75" x14ac:dyDescent="0.25">
      <c r="A569" s="211">
        <f>SUBTOTAL(103,$B$3:B569)</f>
        <v>567</v>
      </c>
      <c r="B569" s="149">
        <v>933</v>
      </c>
      <c r="C569" s="165" t="s">
        <v>637</v>
      </c>
      <c r="D569" s="165" t="s">
        <v>1629</v>
      </c>
      <c r="E569" s="166">
        <v>1116382085</v>
      </c>
      <c r="F569" s="167" t="s">
        <v>1480</v>
      </c>
      <c r="G569" s="167">
        <v>43559</v>
      </c>
      <c r="H569" s="142">
        <f ca="1">IF('BASE DE DATOS 2026'!$G569="","",YEAR(NOW())-YEAR(G569))</f>
        <v>7</v>
      </c>
      <c r="I569" s="165" t="s">
        <v>100</v>
      </c>
      <c r="J569" s="143" t="str">
        <f t="shared" si="22"/>
        <v>E</v>
      </c>
      <c r="K569" s="143" t="str">
        <f>YEAR('BASE DE DATOS 2026'!$G569)&amp;J569</f>
        <v>2019E</v>
      </c>
      <c r="L569" s="168" t="str">
        <f t="shared" si="23"/>
        <v>MINIRIDERS 7 Y 8 AÑOS</v>
      </c>
      <c r="M569" s="165" t="s">
        <v>1465</v>
      </c>
      <c r="N569" s="169">
        <v>933</v>
      </c>
      <c r="O569" s="170">
        <f>IFERROR(VLOOKUP('BASE DE DATOS 2026'!$I573,CATEGORIAS!$M$3:$O$13,2,FALSE),"")</f>
        <v>85000</v>
      </c>
      <c r="P569" s="165"/>
      <c r="Q569" s="146"/>
    </row>
    <row r="570" spans="1:17" ht="18.75" x14ac:dyDescent="0.25">
      <c r="A570" s="211">
        <f>SUBTOTAL(103,$B$3:B570)</f>
        <v>568</v>
      </c>
      <c r="B570" s="149">
        <v>934</v>
      </c>
      <c r="C570" s="165" t="s">
        <v>470</v>
      </c>
      <c r="D570" s="165" t="s">
        <v>1630</v>
      </c>
      <c r="E570" s="166">
        <v>1029605874</v>
      </c>
      <c r="F570" s="167" t="s">
        <v>1480</v>
      </c>
      <c r="G570" s="167">
        <v>43591</v>
      </c>
      <c r="H570" s="142">
        <f ca="1">IF('BASE DE DATOS 2026'!$G570="","",YEAR(NOW())-YEAR(G570))</f>
        <v>7</v>
      </c>
      <c r="I570" s="165" t="s">
        <v>67</v>
      </c>
      <c r="J570" s="143" t="str">
        <f t="shared" si="22"/>
        <v>P</v>
      </c>
      <c r="K570" s="143" t="str">
        <f>YEAR('BASE DE DATOS 2026'!$G570)&amp;J570</f>
        <v>2019P</v>
      </c>
      <c r="L570" s="168" t="str">
        <f t="shared" si="23"/>
        <v>PRINCIPIANTES 7 Y 8 AÑOS</v>
      </c>
      <c r="M570" s="165" t="s">
        <v>1329</v>
      </c>
      <c r="N570" s="169">
        <v>934</v>
      </c>
      <c r="O570" s="170">
        <f>IFERROR(VLOOKUP('BASE DE DATOS 2026'!$I574,CATEGORIAS!$M$3:$O$13,2,FALSE),"")</f>
        <v>85000</v>
      </c>
      <c r="P570" s="165"/>
      <c r="Q570" s="146"/>
    </row>
    <row r="571" spans="1:17" ht="18.75" x14ac:dyDescent="0.25">
      <c r="A571" s="211">
        <f>SUBTOTAL(103,$B$3:B571)</f>
        <v>569</v>
      </c>
      <c r="B571" s="147" t="s">
        <v>1149</v>
      </c>
      <c r="C571" s="196" t="s">
        <v>705</v>
      </c>
      <c r="D571" s="196" t="s">
        <v>706</v>
      </c>
      <c r="E571" s="197">
        <v>1112406877</v>
      </c>
      <c r="F571" s="198" t="s">
        <v>1481</v>
      </c>
      <c r="G571" s="198">
        <v>41710</v>
      </c>
      <c r="H571" s="142">
        <f ca="1">IF('BASE DE DATOS 2026'!$G571="","",YEAR(NOW())-YEAR(G571))</f>
        <v>12</v>
      </c>
      <c r="I571" s="196" t="s">
        <v>15</v>
      </c>
      <c r="J571" s="143" t="str">
        <f t="shared" si="22"/>
        <v>EX</v>
      </c>
      <c r="K571" s="143" t="str">
        <f>YEAR('BASE DE DATOS 2026'!$G571)&amp;J571</f>
        <v>2014EX</v>
      </c>
      <c r="L571" s="168" t="str">
        <f t="shared" si="23"/>
        <v>EXPERTOS 11 Y 12 AÑOS</v>
      </c>
      <c r="M571" s="196" t="s">
        <v>85</v>
      </c>
      <c r="N571" s="199">
        <v>327</v>
      </c>
      <c r="O571" s="201">
        <f>IFERROR(VLOOKUP('BASE DE DATOS 2026'!$I514,CATEGORIAS!$M$3:$O$13,2,FALSE),"")</f>
        <v>85000</v>
      </c>
      <c r="P571" s="196"/>
      <c r="Q571" s="146" t="s">
        <v>149</v>
      </c>
    </row>
    <row r="572" spans="1:17" ht="18.75" x14ac:dyDescent="0.25">
      <c r="A572" s="211">
        <f>SUBTOTAL(103,$B$3:B572)</f>
        <v>570</v>
      </c>
      <c r="B572" s="138" t="s">
        <v>1152</v>
      </c>
      <c r="C572" s="196" t="s">
        <v>369</v>
      </c>
      <c r="D572" s="196" t="s">
        <v>818</v>
      </c>
      <c r="E572" s="197">
        <v>1105376012</v>
      </c>
      <c r="F572" s="198" t="s">
        <v>1481</v>
      </c>
      <c r="G572" s="198">
        <v>40063</v>
      </c>
      <c r="H572" s="142">
        <f ca="1">IF('BASE DE DATOS 2026'!$G572="","",YEAR(NOW())-YEAR(G572))</f>
        <v>17</v>
      </c>
      <c r="I572" s="196" t="s">
        <v>9</v>
      </c>
      <c r="J572" s="143" t="str">
        <f t="shared" si="22"/>
        <v>OD</v>
      </c>
      <c r="K572" s="143" t="str">
        <f>YEAR('BASE DE DATOS 2026'!$G572)&amp;J572</f>
        <v>2009OD</v>
      </c>
      <c r="L572" s="168" t="str">
        <f t="shared" si="23"/>
        <v>OPEN DAMAS</v>
      </c>
      <c r="M572" s="196" t="s">
        <v>50</v>
      </c>
      <c r="N572" s="200" t="s">
        <v>1152</v>
      </c>
      <c r="O572" s="201">
        <f>IFERROR(VLOOKUP('BASE DE DATOS 2026'!$I515,CATEGORIAS!$M$3:$O$13,2,FALSE),"")</f>
        <v>85000</v>
      </c>
      <c r="P572" s="196"/>
      <c r="Q572" s="146" t="s">
        <v>1528</v>
      </c>
    </row>
    <row r="573" spans="1:17" ht="18.75" x14ac:dyDescent="0.25">
      <c r="A573" s="211">
        <f>SUBTOTAL(103,$B$3:B573)</f>
        <v>571</v>
      </c>
      <c r="B573" s="147" t="s">
        <v>1153</v>
      </c>
      <c r="C573" s="196" t="s">
        <v>821</v>
      </c>
      <c r="D573" s="196" t="s">
        <v>822</v>
      </c>
      <c r="E573" s="197">
        <v>1097103562</v>
      </c>
      <c r="F573" s="198" t="s">
        <v>1481</v>
      </c>
      <c r="G573" s="198">
        <v>39834</v>
      </c>
      <c r="H573" s="142">
        <f ca="1">IF('BASE DE DATOS 2026'!$G573="","",YEAR(NOW())-YEAR(G573))</f>
        <v>17</v>
      </c>
      <c r="I573" s="196" t="s">
        <v>9</v>
      </c>
      <c r="J573" s="143" t="str">
        <f t="shared" si="22"/>
        <v>OD</v>
      </c>
      <c r="K573" s="143" t="str">
        <f>YEAR('BASE DE DATOS 2026'!$G573)&amp;J573</f>
        <v>2009OD</v>
      </c>
      <c r="L573" s="168" t="str">
        <f t="shared" si="23"/>
        <v>OPEN DAMAS</v>
      </c>
      <c r="M573" s="196" t="s">
        <v>45</v>
      </c>
      <c r="N573" s="199" t="s">
        <v>1153</v>
      </c>
      <c r="O573" s="201">
        <f>IFERROR(VLOOKUP('BASE DE DATOS 2026'!$I516,CATEGORIAS!$M$3:$O$13,2,FALSE),"")</f>
        <v>85000</v>
      </c>
      <c r="P573" s="196"/>
      <c r="Q573" s="146" t="s">
        <v>149</v>
      </c>
    </row>
    <row r="574" spans="1:17" ht="18.75" x14ac:dyDescent="0.25">
      <c r="A574" s="211">
        <f>SUBTOTAL(103,$B$3:B574)</f>
        <v>572</v>
      </c>
      <c r="B574" s="147" t="s">
        <v>1473</v>
      </c>
      <c r="C574" s="196" t="s">
        <v>1475</v>
      </c>
      <c r="D574" s="196" t="s">
        <v>1476</v>
      </c>
      <c r="E574" s="197">
        <v>1078462310</v>
      </c>
      <c r="F574" s="198" t="s">
        <v>1481</v>
      </c>
      <c r="G574" s="198">
        <v>40698</v>
      </c>
      <c r="H574" s="142">
        <f ca="1">IF('BASE DE DATOS 2026'!$G574="","",YEAR(NOW())-YEAR(G574))</f>
        <v>15</v>
      </c>
      <c r="I574" s="196" t="s">
        <v>9</v>
      </c>
      <c r="J574" s="143" t="str">
        <f t="shared" si="22"/>
        <v>OD</v>
      </c>
      <c r="K574" s="143" t="str">
        <f>YEAR('BASE DE DATOS 2026'!$G574)&amp;J574</f>
        <v>2011OD</v>
      </c>
      <c r="L574" s="168" t="str">
        <f t="shared" si="23"/>
        <v>OPEN DAMAS</v>
      </c>
      <c r="M574" s="196" t="s">
        <v>1474</v>
      </c>
      <c r="N574" s="199" t="s">
        <v>1473</v>
      </c>
      <c r="O574" s="201">
        <f>IFERROR(VLOOKUP('BASE DE DATOS 2026'!$I517,CATEGORIAS!$M$3:$O$13,2,FALSE),"")</f>
        <v>85000</v>
      </c>
      <c r="P574" s="196"/>
      <c r="Q574" s="146" t="s">
        <v>149</v>
      </c>
    </row>
    <row r="575" spans="1:17" ht="18.75" x14ac:dyDescent="0.25">
      <c r="A575" s="211">
        <f>SUBTOTAL(103,$B$3:B575)</f>
        <v>573</v>
      </c>
      <c r="B575" s="138" t="s">
        <v>1151</v>
      </c>
      <c r="C575" s="196" t="s">
        <v>1219</v>
      </c>
      <c r="D575" s="196" t="s">
        <v>1212</v>
      </c>
      <c r="E575" s="197">
        <v>1108568468</v>
      </c>
      <c r="F575" s="198" t="s">
        <v>1480</v>
      </c>
      <c r="G575" s="198">
        <v>40948</v>
      </c>
      <c r="H575" s="142">
        <f ca="1">IF('BASE DE DATOS 2026'!$G575="","",YEAR(NOW())-YEAR(G575))</f>
        <v>14</v>
      </c>
      <c r="I575" s="196" t="s">
        <v>1173</v>
      </c>
      <c r="J575" s="143" t="str">
        <f t="shared" si="22"/>
        <v>SR</v>
      </c>
      <c r="K575" s="143" t="str">
        <f>YEAR('BASE DE DATOS 2026'!$G575)&amp;J575</f>
        <v>2012SR</v>
      </c>
      <c r="L575" s="168" t="str">
        <f t="shared" si="23"/>
        <v>SUPER RACING</v>
      </c>
      <c r="M575" s="196" t="s">
        <v>45</v>
      </c>
      <c r="N575" s="200" t="s">
        <v>1151</v>
      </c>
      <c r="O575" s="201">
        <f>IFERROR(VLOOKUP('BASE DE DATOS 2026'!$I518,CATEGORIAS!$M$3:$O$13,2,FALSE),"")</f>
        <v>85000</v>
      </c>
      <c r="P575" s="196"/>
      <c r="Q575" s="146" t="s">
        <v>149</v>
      </c>
    </row>
    <row r="576" spans="1:17" ht="18.75" x14ac:dyDescent="0.25">
      <c r="A576" s="211">
        <f>SUBTOTAL(103,$B$3:B576)</f>
        <v>574</v>
      </c>
      <c r="B576" s="138">
        <v>208</v>
      </c>
      <c r="C576" s="196" t="s">
        <v>410</v>
      </c>
      <c r="D576" s="196" t="s">
        <v>540</v>
      </c>
      <c r="E576" s="197">
        <v>1144215907</v>
      </c>
      <c r="F576" s="198" t="s">
        <v>1480</v>
      </c>
      <c r="G576" s="198">
        <v>44397</v>
      </c>
      <c r="H576" s="142">
        <f ca="1">IF('BASE DE DATOS 2026'!$G576="","",YEAR(NOW())-YEAR(G576))</f>
        <v>5</v>
      </c>
      <c r="I576" s="196" t="s">
        <v>12</v>
      </c>
      <c r="J576" s="143" t="str">
        <f t="shared" si="22"/>
        <v>S</v>
      </c>
      <c r="K576" s="143" t="str">
        <f>YEAR('BASE DE DATOS 2026'!$G576)&amp;J576</f>
        <v>2021S</v>
      </c>
      <c r="L576" s="168" t="str">
        <f t="shared" si="23"/>
        <v>STRIDERS 5 AÑOS</v>
      </c>
      <c r="M576" s="196" t="s">
        <v>112</v>
      </c>
      <c r="N576" s="200">
        <v>208</v>
      </c>
      <c r="O576" s="201">
        <f>IFERROR(VLOOKUP('BASE DE DATOS 2026'!$I519,CATEGORIAS!$M$3:$O$13,2,FALSE),"")</f>
        <v>85000</v>
      </c>
      <c r="P576" s="196"/>
      <c r="Q576" s="146"/>
    </row>
    <row r="577" spans="1:17" ht="18.75" x14ac:dyDescent="0.25">
      <c r="A577" s="211">
        <f>SUBTOTAL(103,$B$3:B577)</f>
        <v>575</v>
      </c>
      <c r="B577" s="138">
        <v>175</v>
      </c>
      <c r="C577" s="196" t="s">
        <v>496</v>
      </c>
      <c r="D577" s="196" t="s">
        <v>1570</v>
      </c>
      <c r="E577" s="197">
        <v>1232817750</v>
      </c>
      <c r="F577" s="198" t="s">
        <v>1480</v>
      </c>
      <c r="G577" s="198">
        <v>44467</v>
      </c>
      <c r="H577" s="142">
        <f ca="1">IF('BASE DE DATOS 2026'!$G577="","",YEAR(NOW())-YEAR(G577))</f>
        <v>5</v>
      </c>
      <c r="I577" s="196" t="s">
        <v>12</v>
      </c>
      <c r="J577" s="143" t="str">
        <f t="shared" si="22"/>
        <v>S</v>
      </c>
      <c r="K577" s="143" t="str">
        <f>YEAR('BASE DE DATOS 2026'!$G577)&amp;J577</f>
        <v>2021S</v>
      </c>
      <c r="L577" s="168" t="str">
        <f t="shared" si="23"/>
        <v>STRIDERS 5 AÑOS</v>
      </c>
      <c r="M577" s="196" t="s">
        <v>112</v>
      </c>
      <c r="N577" s="200">
        <v>175</v>
      </c>
      <c r="O577" s="201">
        <f>IFERROR(VLOOKUP('BASE DE DATOS 2026'!$I520,CATEGORIAS!$M$3:$O$13,2,FALSE),"")</f>
        <v>85000</v>
      </c>
      <c r="P577" s="196"/>
      <c r="Q577" s="146"/>
    </row>
    <row r="578" spans="1:17" ht="18.75" x14ac:dyDescent="0.25">
      <c r="A578" s="211">
        <f>SUBTOTAL(103,$B$3:B578)</f>
        <v>576</v>
      </c>
      <c r="B578" s="138">
        <v>438</v>
      </c>
      <c r="C578" s="196" t="s">
        <v>804</v>
      </c>
      <c r="D578" s="196" t="s">
        <v>857</v>
      </c>
      <c r="E578" s="197">
        <v>1232791646</v>
      </c>
      <c r="F578" s="198" t="s">
        <v>1480</v>
      </c>
      <c r="G578" s="198">
        <v>42066</v>
      </c>
      <c r="H578" s="142">
        <f ca="1">IF('BASE DE DATOS 2026'!$G578="","",YEAR(NOW())-YEAR(G578))</f>
        <v>11</v>
      </c>
      <c r="I578" s="196" t="s">
        <v>15</v>
      </c>
      <c r="J578" s="143" t="str">
        <f t="shared" si="22"/>
        <v>EX</v>
      </c>
      <c r="K578" s="143" t="str">
        <f>YEAR('BASE DE DATOS 2026'!$G578)&amp;J578</f>
        <v>2015EX</v>
      </c>
      <c r="L578" s="168" t="str">
        <f t="shared" si="23"/>
        <v>EXPERTOS 11 Y 12 AÑOS</v>
      </c>
      <c r="M578" s="196" t="s">
        <v>51</v>
      </c>
      <c r="N578" s="200">
        <v>438</v>
      </c>
      <c r="O578" s="201">
        <f>IFERROR(VLOOKUP('BASE DE DATOS 2026'!$I521,CATEGORIAS!$M$3:$O$13,2,FALSE),"")</f>
        <v>85000</v>
      </c>
      <c r="P578" s="196"/>
      <c r="Q578" s="146"/>
    </row>
    <row r="579" spans="1:17" ht="18.75" x14ac:dyDescent="0.25">
      <c r="A579" s="211">
        <f>SUBTOTAL(103,$B$3:B579)</f>
        <v>577</v>
      </c>
      <c r="B579" s="138">
        <v>168</v>
      </c>
      <c r="C579" s="196" t="s">
        <v>299</v>
      </c>
      <c r="D579" s="196" t="s">
        <v>1167</v>
      </c>
      <c r="E579" s="197">
        <v>1109573676</v>
      </c>
      <c r="F579" s="198" t="s">
        <v>1480</v>
      </c>
      <c r="G579" s="198">
        <v>44588</v>
      </c>
      <c r="H579" s="142">
        <f ca="1">IF('BASE DE DATOS 2026'!$G579="","",YEAR(NOW())-YEAR(G579))</f>
        <v>4</v>
      </c>
      <c r="I579" s="196" t="s">
        <v>12</v>
      </c>
      <c r="J579" s="143" t="str">
        <f t="shared" ref="J579:J615" si="24">VLOOKUP(I579,NH,2,0)</f>
        <v>S</v>
      </c>
      <c r="K579" s="143" t="str">
        <f>YEAR('BASE DE DATOS 2026'!$G579)&amp;J579</f>
        <v>2022S</v>
      </c>
      <c r="L579" s="168" t="str">
        <f t="shared" si="23"/>
        <v>STRIDERS 4 AÑOS</v>
      </c>
      <c r="M579" s="196" t="s">
        <v>55</v>
      </c>
      <c r="N579" s="200">
        <v>168</v>
      </c>
      <c r="O579" s="201">
        <f>IFERROR(VLOOKUP('BASE DE DATOS 2026'!$I522,CATEGORIAS!$M$3:$O$13,2,FALSE),"")</f>
        <v>85000</v>
      </c>
      <c r="P579" s="196"/>
      <c r="Q579" s="146"/>
    </row>
    <row r="580" spans="1:17" ht="18.75" x14ac:dyDescent="0.25">
      <c r="A580" s="211">
        <f>SUBTOTAL(103,$B$3:B580)</f>
        <v>578</v>
      </c>
      <c r="B580" s="138">
        <v>938</v>
      </c>
      <c r="C580" s="196" t="s">
        <v>312</v>
      </c>
      <c r="D580" s="196" t="s">
        <v>1042</v>
      </c>
      <c r="E580" s="197">
        <v>1111488918</v>
      </c>
      <c r="F580" s="198" t="s">
        <v>1480</v>
      </c>
      <c r="G580" s="198">
        <v>44653</v>
      </c>
      <c r="H580" s="142">
        <f ca="1">IF('BASE DE DATOS 2026'!$G580="","",YEAR(NOW())-YEAR(G580))</f>
        <v>4</v>
      </c>
      <c r="I580" s="196" t="s">
        <v>12</v>
      </c>
      <c r="J580" s="143" t="str">
        <f t="shared" si="24"/>
        <v>S</v>
      </c>
      <c r="K580" s="143" t="str">
        <f>YEAR('BASE DE DATOS 2026'!$G580)&amp;J580</f>
        <v>2022S</v>
      </c>
      <c r="L580" s="168" t="str">
        <f t="shared" si="23"/>
        <v>STRIDERS 4 AÑOS</v>
      </c>
      <c r="M580" s="196" t="s">
        <v>55</v>
      </c>
      <c r="N580" s="200">
        <v>938</v>
      </c>
      <c r="O580" s="201">
        <f>IFERROR(VLOOKUP('BASE DE DATOS 2026'!$I523,CATEGORIAS!$M$3:$O$13,2,FALSE),"")</f>
        <v>85000</v>
      </c>
      <c r="P580" s="196"/>
      <c r="Q580" s="146"/>
    </row>
    <row r="581" spans="1:17" ht="18.75" x14ac:dyDescent="0.25">
      <c r="A581" s="211">
        <f>SUBTOTAL(103,$B$3:B581)</f>
        <v>579</v>
      </c>
      <c r="B581" s="138">
        <v>233</v>
      </c>
      <c r="C581" s="196" t="s">
        <v>1635</v>
      </c>
      <c r="D581" s="196" t="s">
        <v>239</v>
      </c>
      <c r="E581" s="197">
        <v>1114321051</v>
      </c>
      <c r="F581" s="198" t="s">
        <v>1480</v>
      </c>
      <c r="G581" s="198">
        <v>44135</v>
      </c>
      <c r="H581" s="142">
        <f ca="1">IF('BASE DE DATOS 2026'!$G581="","",YEAR(NOW())-YEAR(G581))</f>
        <v>6</v>
      </c>
      <c r="I581" s="196" t="s">
        <v>100</v>
      </c>
      <c r="J581" s="143" t="str">
        <f t="shared" si="24"/>
        <v>E</v>
      </c>
      <c r="K581" s="143" t="str">
        <f>YEAR('BASE DE DATOS 2026'!$G581)&amp;J581</f>
        <v>2020E</v>
      </c>
      <c r="L581" s="168" t="str">
        <f t="shared" si="23"/>
        <v>MINIRIDERS 6 AÑOS</v>
      </c>
      <c r="M581" s="196" t="s">
        <v>44</v>
      </c>
      <c r="N581" s="200">
        <v>233</v>
      </c>
      <c r="O581" s="201">
        <f>IFERROR(VLOOKUP('BASE DE DATOS 2026'!$I524,CATEGORIAS!$M$3:$O$13,2,FALSE),"")</f>
        <v>85000</v>
      </c>
      <c r="P581" s="196"/>
      <c r="Q581" s="146"/>
    </row>
    <row r="582" spans="1:17" ht="18.75" x14ac:dyDescent="0.25">
      <c r="A582" s="211">
        <f>SUBTOTAL(103,$B$3:B582)</f>
        <v>580</v>
      </c>
      <c r="B582" s="138">
        <v>234</v>
      </c>
      <c r="C582" s="196" t="s">
        <v>1658</v>
      </c>
      <c r="D582" s="196" t="s">
        <v>1638</v>
      </c>
      <c r="E582" s="197" t="s">
        <v>1639</v>
      </c>
      <c r="F582" s="198" t="s">
        <v>1480</v>
      </c>
      <c r="G582" s="198">
        <v>43548</v>
      </c>
      <c r="H582" s="142">
        <f ca="1">IF('BASE DE DATOS 2026'!$G582="","",YEAR(NOW())-YEAR(G582))</f>
        <v>7</v>
      </c>
      <c r="I582" s="196" t="s">
        <v>100</v>
      </c>
      <c r="J582" s="143" t="str">
        <f t="shared" si="24"/>
        <v>E</v>
      </c>
      <c r="K582" s="143" t="str">
        <f>YEAR('BASE DE DATOS 2026'!$G582)&amp;J582</f>
        <v>2019E</v>
      </c>
      <c r="L582" s="168" t="str">
        <f t="shared" si="23"/>
        <v>MINIRIDERS 7 Y 8 AÑOS</v>
      </c>
      <c r="M582" s="196" t="s">
        <v>85</v>
      </c>
      <c r="N582" s="200">
        <v>234</v>
      </c>
      <c r="O582" s="201">
        <f>IFERROR(VLOOKUP('BASE DE DATOS 2026'!$I525,CATEGORIAS!$M$3:$O$13,2,FALSE),"")</f>
        <v>85000</v>
      </c>
      <c r="P582" s="196"/>
      <c r="Q582" s="146"/>
    </row>
    <row r="583" spans="1:17" ht="18.75" x14ac:dyDescent="0.25">
      <c r="A583" s="211">
        <f>SUBTOTAL(103,$B$3:B583)</f>
        <v>581</v>
      </c>
      <c r="B583" s="138">
        <v>180</v>
      </c>
      <c r="C583" s="196" t="s">
        <v>872</v>
      </c>
      <c r="D583" s="196" t="s">
        <v>1647</v>
      </c>
      <c r="E583" s="197">
        <v>1034322833</v>
      </c>
      <c r="F583" s="198" t="s">
        <v>1480</v>
      </c>
      <c r="G583" s="198">
        <v>44531</v>
      </c>
      <c r="H583" s="142">
        <f ca="1">IF('BASE DE DATOS 2026'!$G583="","",YEAR(NOW())-YEAR(G583))</f>
        <v>5</v>
      </c>
      <c r="I583" s="196" t="s">
        <v>12</v>
      </c>
      <c r="J583" s="143" t="str">
        <f t="shared" si="24"/>
        <v>S</v>
      </c>
      <c r="K583" s="143" t="str">
        <f>YEAR('BASE DE DATOS 2026'!$G583)&amp;J583</f>
        <v>2021S</v>
      </c>
      <c r="L583" s="168" t="str">
        <f t="shared" si="23"/>
        <v>STRIDERS 5 AÑOS</v>
      </c>
      <c r="M583" s="196" t="s">
        <v>112</v>
      </c>
      <c r="N583" s="200">
        <v>180</v>
      </c>
      <c r="O583" s="201">
        <f>IFERROR(VLOOKUP('BASE DE DATOS 2026'!$I526,CATEGORIAS!$M$3:$O$13,2,FALSE),"")</f>
        <v>85000</v>
      </c>
      <c r="P583" s="196"/>
      <c r="Q583" s="146"/>
    </row>
    <row r="584" spans="1:17" ht="18.75" x14ac:dyDescent="0.25">
      <c r="A584" s="211">
        <f>SUBTOTAL(103,$B$3:B584)</f>
        <v>582</v>
      </c>
      <c r="B584" s="138">
        <v>181</v>
      </c>
      <c r="C584" s="196" t="s">
        <v>455</v>
      </c>
      <c r="D584" s="196" t="s">
        <v>1648</v>
      </c>
      <c r="E584" s="197">
        <v>1241442466</v>
      </c>
      <c r="F584" s="198" t="s">
        <v>1481</v>
      </c>
      <c r="G584" s="198">
        <v>44619</v>
      </c>
      <c r="H584" s="142">
        <f ca="1">IF('BASE DE DATOS 2026'!$G584="","",YEAR(NOW())-YEAR(G584))</f>
        <v>4</v>
      </c>
      <c r="I584" s="196" t="s">
        <v>12</v>
      </c>
      <c r="J584" s="143" t="str">
        <f t="shared" si="24"/>
        <v>S</v>
      </c>
      <c r="K584" s="143" t="str">
        <f>YEAR('BASE DE DATOS 2026'!$G584)&amp;J584</f>
        <v>2022S</v>
      </c>
      <c r="L584" s="168" t="str">
        <f t="shared" si="23"/>
        <v>STRIDERS 4 AÑOS</v>
      </c>
      <c r="M584" s="196" t="s">
        <v>112</v>
      </c>
      <c r="N584" s="200">
        <v>181</v>
      </c>
      <c r="O584" s="201">
        <f>IFERROR(VLOOKUP('BASE DE DATOS 2026'!$I527,CATEGORIAS!$M$3:$O$13,2,FALSE),"")</f>
        <v>85000</v>
      </c>
      <c r="P584" s="196"/>
      <c r="Q584" s="146"/>
    </row>
    <row r="585" spans="1:17" ht="18.75" x14ac:dyDescent="0.25">
      <c r="A585" s="211">
        <f>SUBTOTAL(103,$B$3:B585)</f>
        <v>583</v>
      </c>
      <c r="B585" s="138">
        <v>182</v>
      </c>
      <c r="C585" s="196" t="s">
        <v>271</v>
      </c>
      <c r="D585" s="196" t="s">
        <v>1649</v>
      </c>
      <c r="E585" s="197">
        <v>1109573023</v>
      </c>
      <c r="F585" s="198" t="s">
        <v>1480</v>
      </c>
      <c r="G585" s="198">
        <v>44497</v>
      </c>
      <c r="H585" s="142">
        <f ca="1">IF('BASE DE DATOS 2026'!$G585="","",YEAR(NOW())-YEAR(G585))</f>
        <v>5</v>
      </c>
      <c r="I585" s="196" t="s">
        <v>12</v>
      </c>
      <c r="J585" s="143" t="str">
        <f t="shared" si="24"/>
        <v>S</v>
      </c>
      <c r="K585" s="143" t="str">
        <f>YEAR('BASE DE DATOS 2026'!$G585)&amp;J585</f>
        <v>2021S</v>
      </c>
      <c r="L585" s="168" t="str">
        <f t="shared" si="23"/>
        <v>STRIDERS 5 AÑOS</v>
      </c>
      <c r="M585" s="196" t="s">
        <v>112</v>
      </c>
      <c r="N585" s="200">
        <v>182</v>
      </c>
      <c r="O585" s="201">
        <f>IFERROR(VLOOKUP('BASE DE DATOS 2026'!$I528,CATEGORIAS!$M$3:$O$13,2,FALSE),"")</f>
        <v>85000</v>
      </c>
      <c r="P585" s="196"/>
      <c r="Q585" s="146"/>
    </row>
    <row r="586" spans="1:17" ht="18.75" x14ac:dyDescent="0.25">
      <c r="A586" s="211">
        <f>SUBTOTAL(103,$B$3:B586)</f>
        <v>584</v>
      </c>
      <c r="B586" s="138">
        <v>202</v>
      </c>
      <c r="C586" s="196" t="s">
        <v>1650</v>
      </c>
      <c r="D586" s="196" t="s">
        <v>1651</v>
      </c>
      <c r="E586" s="197">
        <v>1113871294</v>
      </c>
      <c r="F586" s="198" t="s">
        <v>1481</v>
      </c>
      <c r="G586" s="198">
        <v>44262</v>
      </c>
      <c r="H586" s="142">
        <f ca="1">IF('BASE DE DATOS 2026'!$G586="","",YEAR(NOW())-YEAR(G586))</f>
        <v>5</v>
      </c>
      <c r="I586" s="196" t="s">
        <v>12</v>
      </c>
      <c r="J586" s="143" t="str">
        <f t="shared" si="24"/>
        <v>S</v>
      </c>
      <c r="K586" s="143" t="str">
        <f>YEAR('BASE DE DATOS 2026'!$G586)&amp;J586</f>
        <v>2021S</v>
      </c>
      <c r="L586" s="168" t="str">
        <f t="shared" si="23"/>
        <v>STRIDERS 5 AÑOS</v>
      </c>
      <c r="M586" s="196" t="s">
        <v>112</v>
      </c>
      <c r="N586" s="200">
        <v>202</v>
      </c>
      <c r="O586" s="201">
        <f>IFERROR(VLOOKUP('BASE DE DATOS 2026'!$I529,CATEGORIAS!$M$3:$O$13,2,FALSE),"")</f>
        <v>85000</v>
      </c>
      <c r="P586" s="196"/>
      <c r="Q586" s="146"/>
    </row>
    <row r="587" spans="1:17" ht="18.75" x14ac:dyDescent="0.25">
      <c r="A587" s="211">
        <f>SUBTOTAL(103,$B$3:B587)</f>
        <v>585</v>
      </c>
      <c r="B587" s="138">
        <v>281</v>
      </c>
      <c r="C587" s="196" t="s">
        <v>1127</v>
      </c>
      <c r="D587" s="196" t="s">
        <v>1655</v>
      </c>
      <c r="E587" s="197">
        <v>1111564688</v>
      </c>
      <c r="F587" s="198" t="s">
        <v>1480</v>
      </c>
      <c r="G587" s="198">
        <v>42472</v>
      </c>
      <c r="H587" s="142">
        <f ca="1">IF('BASE DE DATOS 2026'!$G587="","",YEAR(NOW())-YEAR(G587))</f>
        <v>10</v>
      </c>
      <c r="I587" s="196" t="s">
        <v>100</v>
      </c>
      <c r="J587" s="143" t="str">
        <f t="shared" si="24"/>
        <v>E</v>
      </c>
      <c r="K587" s="143" t="str">
        <f>YEAR('BASE DE DATOS 2026'!$G587)&amp;J587</f>
        <v>2016E</v>
      </c>
      <c r="L587" s="168" t="str">
        <f t="shared" si="23"/>
        <v>MINIRIDERS 9 Y 10 AÑOS</v>
      </c>
      <c r="M587" s="196" t="s">
        <v>51</v>
      </c>
      <c r="N587" s="200">
        <v>281</v>
      </c>
      <c r="O587" s="201">
        <f>IFERROR(VLOOKUP('BASE DE DATOS 2026'!$I530,CATEGORIAS!$M$3:$O$13,2,FALSE),"")</f>
        <v>85000</v>
      </c>
      <c r="P587" s="196"/>
      <c r="Q587" s="146"/>
    </row>
    <row r="588" spans="1:17" ht="18.75" x14ac:dyDescent="0.25">
      <c r="A588" s="211">
        <f>SUBTOTAL(103,$B$3:B588)</f>
        <v>586</v>
      </c>
      <c r="B588" s="138">
        <v>830</v>
      </c>
      <c r="C588" s="196" t="s">
        <v>1652</v>
      </c>
      <c r="D588" s="196" t="s">
        <v>1653</v>
      </c>
      <c r="E588" s="197">
        <v>1114901821</v>
      </c>
      <c r="F588" s="198" t="s">
        <v>1480</v>
      </c>
      <c r="G588" s="198">
        <v>43089</v>
      </c>
      <c r="H588" s="142">
        <f ca="1">IF('BASE DE DATOS 2026'!$G588="","",YEAR(NOW())-YEAR(G588))</f>
        <v>9</v>
      </c>
      <c r="I588" s="196" t="s">
        <v>100</v>
      </c>
      <c r="J588" s="143" t="str">
        <f t="shared" si="24"/>
        <v>E</v>
      </c>
      <c r="K588" s="143" t="str">
        <f>YEAR('BASE DE DATOS 2026'!$G588)&amp;J588</f>
        <v>2017E</v>
      </c>
      <c r="L588" s="168" t="str">
        <f t="shared" si="23"/>
        <v>MINIRIDERS 9 Y 10 AÑOS</v>
      </c>
      <c r="M588" s="196" t="s">
        <v>1344</v>
      </c>
      <c r="N588" s="200">
        <v>830</v>
      </c>
      <c r="O588" s="201">
        <f>IFERROR(VLOOKUP('BASE DE DATOS 2026'!$I531,CATEGORIAS!$M$3:$O$13,2,FALSE),"")</f>
        <v>85000</v>
      </c>
      <c r="P588" s="196"/>
      <c r="Q588" s="146"/>
    </row>
    <row r="589" spans="1:17" ht="18.75" x14ac:dyDescent="0.25">
      <c r="A589" s="211">
        <f>SUBTOTAL(103,$B$3:B589)</f>
        <v>587</v>
      </c>
      <c r="B589" s="138">
        <v>863</v>
      </c>
      <c r="C589" s="196" t="s">
        <v>361</v>
      </c>
      <c r="D589" s="196" t="s">
        <v>1654</v>
      </c>
      <c r="E589" s="197">
        <v>1232819141</v>
      </c>
      <c r="F589" s="198" t="s">
        <v>1480</v>
      </c>
      <c r="G589" s="198">
        <v>44604</v>
      </c>
      <c r="H589" s="142">
        <f ca="1">IF('BASE DE DATOS 2026'!$G589="","",YEAR(NOW())-YEAR(G589))</f>
        <v>4</v>
      </c>
      <c r="I589" s="196" t="s">
        <v>12</v>
      </c>
      <c r="J589" s="143" t="str">
        <f t="shared" si="24"/>
        <v>S</v>
      </c>
      <c r="K589" s="143" t="str">
        <f>YEAR('BASE DE DATOS 2026'!$G589)&amp;J589</f>
        <v>2022S</v>
      </c>
      <c r="L589" s="168" t="str">
        <f t="shared" si="23"/>
        <v>STRIDERS 4 AÑOS</v>
      </c>
      <c r="M589" s="196" t="s">
        <v>1344</v>
      </c>
      <c r="N589" s="200">
        <v>863</v>
      </c>
      <c r="O589" s="201">
        <f>IFERROR(VLOOKUP('BASE DE DATOS 2026'!$I532,CATEGORIAS!$M$3:$O$13,2,FALSE),"")</f>
        <v>85000</v>
      </c>
      <c r="P589" s="196"/>
      <c r="Q589" s="146"/>
    </row>
    <row r="590" spans="1:17" ht="18.75" x14ac:dyDescent="0.25">
      <c r="A590" s="211">
        <f>SUBTOTAL(103,$B$3:B590)</f>
        <v>588</v>
      </c>
      <c r="B590" s="138">
        <v>869</v>
      </c>
      <c r="C590" s="196" t="s">
        <v>1659</v>
      </c>
      <c r="D590" s="196" t="s">
        <v>1660</v>
      </c>
      <c r="E590" s="197">
        <v>1114905072</v>
      </c>
      <c r="F590" s="198" t="s">
        <v>1480</v>
      </c>
      <c r="G590" s="198">
        <v>44521</v>
      </c>
      <c r="H590" s="142">
        <f ca="1">IF('BASE DE DATOS 2026'!$G590="","",YEAR(NOW())-YEAR(G590))</f>
        <v>5</v>
      </c>
      <c r="I590" s="196" t="s">
        <v>12</v>
      </c>
      <c r="J590" s="143" t="str">
        <f t="shared" si="24"/>
        <v>S</v>
      </c>
      <c r="K590" s="143" t="str">
        <f>YEAR('BASE DE DATOS 2026'!$G590)&amp;J590</f>
        <v>2021S</v>
      </c>
      <c r="L590" s="168" t="str">
        <f t="shared" si="23"/>
        <v>STRIDERS 5 AÑOS</v>
      </c>
      <c r="M590" s="196" t="s">
        <v>1344</v>
      </c>
      <c r="N590" s="200">
        <v>869</v>
      </c>
      <c r="O590" s="201">
        <f>IFERROR(VLOOKUP('BASE DE DATOS 2026'!$I533,CATEGORIAS!$M$3:$O$13,2,FALSE),"")</f>
        <v>85000</v>
      </c>
      <c r="P590" s="196"/>
      <c r="Q590" s="146"/>
    </row>
    <row r="591" spans="1:17" ht="18.75" x14ac:dyDescent="0.25">
      <c r="A591" s="211">
        <f>SUBTOTAL(103,$B$3:B591)</f>
        <v>589</v>
      </c>
      <c r="B591" s="138">
        <v>935</v>
      </c>
      <c r="C591" s="196" t="s">
        <v>303</v>
      </c>
      <c r="D591" s="196" t="s">
        <v>1634</v>
      </c>
      <c r="E591" s="197">
        <v>1112064773</v>
      </c>
      <c r="F591" s="198" t="s">
        <v>1480</v>
      </c>
      <c r="G591" s="198">
        <v>43115</v>
      </c>
      <c r="H591" s="142">
        <f ca="1">IF('BASE DE DATOS 2026'!$G591="","",YEAR(NOW())-YEAR(G591))</f>
        <v>8</v>
      </c>
      <c r="I591" s="196" t="s">
        <v>100</v>
      </c>
      <c r="J591" s="143" t="str">
        <f t="shared" si="24"/>
        <v>E</v>
      </c>
      <c r="K591" s="143" t="str">
        <f>YEAR('BASE DE DATOS 2026'!$G591)&amp;J591</f>
        <v>2018E</v>
      </c>
      <c r="L591" s="168" t="str">
        <f t="shared" si="23"/>
        <v>MINIRIDERS 7 Y 8 AÑOS</v>
      </c>
      <c r="M591" s="196" t="s">
        <v>167</v>
      </c>
      <c r="N591" s="200">
        <v>935</v>
      </c>
      <c r="O591" s="201">
        <f>IFERROR(VLOOKUP('BASE DE DATOS 2026'!$I534,CATEGORIAS!$M$3:$O$13,2,FALSE),"")</f>
        <v>85000</v>
      </c>
      <c r="P591" s="196"/>
      <c r="Q591" s="146"/>
    </row>
    <row r="592" spans="1:17" ht="18.75" x14ac:dyDescent="0.25">
      <c r="A592" s="211">
        <f>SUBTOTAL(103,$B$3:B592)</f>
        <v>590</v>
      </c>
      <c r="B592" s="138">
        <v>936</v>
      </c>
      <c r="C592" s="196" t="s">
        <v>301</v>
      </c>
      <c r="D592" s="196" t="s">
        <v>1644</v>
      </c>
      <c r="E592" s="197">
        <v>1232799808</v>
      </c>
      <c r="F592" s="198" t="s">
        <v>1480</v>
      </c>
      <c r="G592" s="198">
        <v>42778</v>
      </c>
      <c r="H592" s="142">
        <f ca="1">IF('BASE DE DATOS 2026'!$G592="","",YEAR(NOW())-YEAR(G592))</f>
        <v>9</v>
      </c>
      <c r="I592" s="196" t="s">
        <v>100</v>
      </c>
      <c r="J592" s="143" t="str">
        <f t="shared" si="24"/>
        <v>E</v>
      </c>
      <c r="K592" s="143" t="str">
        <f>YEAR('BASE DE DATOS 2026'!$G592)&amp;J592</f>
        <v>2017E</v>
      </c>
      <c r="L592" s="168" t="str">
        <f t="shared" si="23"/>
        <v>MINIRIDERS 9 Y 10 AÑOS</v>
      </c>
      <c r="M592" s="196" t="s">
        <v>167</v>
      </c>
      <c r="N592" s="200">
        <v>936</v>
      </c>
      <c r="O592" s="201">
        <f>IFERROR(VLOOKUP('BASE DE DATOS 2026'!$I535,CATEGORIAS!$M$3:$O$13,2,FALSE),"")</f>
        <v>85000</v>
      </c>
      <c r="P592" s="196"/>
      <c r="Q592" s="146"/>
    </row>
    <row r="593" spans="1:17" ht="18.75" x14ac:dyDescent="0.25">
      <c r="A593" s="211">
        <f>SUBTOTAL(103,$B$3:B593)</f>
        <v>591</v>
      </c>
      <c r="B593" s="138">
        <v>937</v>
      </c>
      <c r="C593" s="196" t="s">
        <v>339</v>
      </c>
      <c r="D593" s="196" t="s">
        <v>1645</v>
      </c>
      <c r="E593" s="197">
        <v>1109196821</v>
      </c>
      <c r="F593" s="198" t="s">
        <v>1480</v>
      </c>
      <c r="G593" s="198">
        <v>42892</v>
      </c>
      <c r="H593" s="142">
        <f ca="1">IF('BASE DE DATOS 2026'!$G593="","",YEAR(NOW())-YEAR(G593))</f>
        <v>9</v>
      </c>
      <c r="I593" s="196" t="s">
        <v>100</v>
      </c>
      <c r="J593" s="143" t="str">
        <f t="shared" si="24"/>
        <v>E</v>
      </c>
      <c r="K593" s="143" t="str">
        <f>YEAR('BASE DE DATOS 2026'!$G593)&amp;J593</f>
        <v>2017E</v>
      </c>
      <c r="L593" s="168" t="str">
        <f t="shared" si="23"/>
        <v>MINIRIDERS 9 Y 10 AÑOS</v>
      </c>
      <c r="M593" s="196" t="s">
        <v>167</v>
      </c>
      <c r="N593" s="200">
        <v>937</v>
      </c>
      <c r="O593" s="201">
        <f>IFERROR(VLOOKUP('BASE DE DATOS 2026'!$I536,CATEGORIAS!$M$3:$O$13,2,FALSE),"")</f>
        <v>85000</v>
      </c>
      <c r="P593" s="196"/>
      <c r="Q593" s="146"/>
    </row>
    <row r="594" spans="1:17" ht="18.75" x14ac:dyDescent="0.25">
      <c r="A594" s="211">
        <f>SUBTOTAL(103,$B$3:B594)</f>
        <v>592</v>
      </c>
      <c r="B594" s="138">
        <v>939</v>
      </c>
      <c r="C594" s="196" t="s">
        <v>414</v>
      </c>
      <c r="D594" s="196" t="s">
        <v>1167</v>
      </c>
      <c r="E594" s="197"/>
      <c r="F594" s="198" t="s">
        <v>1480</v>
      </c>
      <c r="G594" s="198">
        <v>44771</v>
      </c>
      <c r="H594" s="142">
        <f ca="1">IF('BASE DE DATOS 2026'!$G594="","",YEAR(NOW())-YEAR(G594))</f>
        <v>4</v>
      </c>
      <c r="I594" s="196" t="s">
        <v>12</v>
      </c>
      <c r="J594" s="143" t="str">
        <f t="shared" si="24"/>
        <v>S</v>
      </c>
      <c r="K594" s="143" t="str">
        <f>YEAR('BASE DE DATOS 2026'!$G594)&amp;J594</f>
        <v>2022S</v>
      </c>
      <c r="L594" s="168" t="str">
        <f t="shared" si="23"/>
        <v>STRIDERS 4 AÑOS</v>
      </c>
      <c r="M594" s="196" t="s">
        <v>77</v>
      </c>
      <c r="N594" s="200">
        <v>939</v>
      </c>
      <c r="O594" s="201">
        <f>IFERROR(VLOOKUP('BASE DE DATOS 2026'!$I537,CATEGORIAS!$M$3:$O$13,2,FALSE),"")</f>
        <v>85000</v>
      </c>
      <c r="P594" s="196"/>
      <c r="Q594" s="146"/>
    </row>
    <row r="595" spans="1:17" ht="18.75" x14ac:dyDescent="0.25">
      <c r="A595" s="211">
        <f>SUBTOTAL(103,$B$3:B595)</f>
        <v>593</v>
      </c>
      <c r="B595" s="138">
        <v>940</v>
      </c>
      <c r="C595" s="196" t="s">
        <v>364</v>
      </c>
      <c r="D595" s="196" t="s">
        <v>1011</v>
      </c>
      <c r="E595" s="197"/>
      <c r="F595" s="198" t="s">
        <v>1480</v>
      </c>
      <c r="G595" s="198">
        <v>43779</v>
      </c>
      <c r="H595" s="142">
        <f ca="1">IF('BASE DE DATOS 2026'!$G595="","",YEAR(NOW())-YEAR(G595))</f>
        <v>7</v>
      </c>
      <c r="I595" s="196" t="s">
        <v>100</v>
      </c>
      <c r="J595" s="143" t="str">
        <f t="shared" si="24"/>
        <v>E</v>
      </c>
      <c r="K595" s="143" t="str">
        <f>YEAR('BASE DE DATOS 2026'!$G595)&amp;J595</f>
        <v>2019E</v>
      </c>
      <c r="L595" s="168" t="str">
        <f t="shared" si="23"/>
        <v>MINIRIDERS 7 Y 8 AÑOS</v>
      </c>
      <c r="M595" s="196" t="s">
        <v>77</v>
      </c>
      <c r="N595" s="200">
        <v>940</v>
      </c>
      <c r="O595" s="201">
        <f>IFERROR(VLOOKUP('BASE DE DATOS 2026'!$I538,CATEGORIAS!$M$3:$O$13,2,FALSE),"")</f>
        <v>85000</v>
      </c>
      <c r="P595" s="196"/>
      <c r="Q595" s="146"/>
    </row>
    <row r="596" spans="1:17" ht="18.75" x14ac:dyDescent="0.25">
      <c r="A596" s="211">
        <f>SUBTOTAL(103,$B$3:B596)</f>
        <v>594</v>
      </c>
      <c r="B596" s="138">
        <v>941</v>
      </c>
      <c r="C596" s="196" t="s">
        <v>570</v>
      </c>
      <c r="D596" s="196" t="s">
        <v>1668</v>
      </c>
      <c r="E596" s="197"/>
      <c r="F596" s="198" t="s">
        <v>1480</v>
      </c>
      <c r="G596" s="198">
        <v>44667</v>
      </c>
      <c r="H596" s="142">
        <f ca="1">IF('BASE DE DATOS 2026'!$G596="","",YEAR(NOW())-YEAR(G596))</f>
        <v>4</v>
      </c>
      <c r="I596" s="196" t="s">
        <v>12</v>
      </c>
      <c r="J596" s="143" t="str">
        <f t="shared" si="24"/>
        <v>S</v>
      </c>
      <c r="K596" s="143" t="str">
        <f>YEAR('BASE DE DATOS 2026'!$G596)&amp;J596</f>
        <v>2022S</v>
      </c>
      <c r="L596" s="168" t="str">
        <f t="shared" si="23"/>
        <v>STRIDERS 4 AÑOS</v>
      </c>
      <c r="M596" s="196" t="s">
        <v>77</v>
      </c>
      <c r="N596" s="200">
        <v>941</v>
      </c>
      <c r="O596" s="201">
        <f>IFERROR(VLOOKUP('BASE DE DATOS 2026'!$I539,CATEGORIAS!$M$3:$O$13,2,FALSE),"")</f>
        <v>85000</v>
      </c>
      <c r="P596" s="196"/>
      <c r="Q596" s="146"/>
    </row>
    <row r="597" spans="1:17" ht="18.75" x14ac:dyDescent="0.25">
      <c r="A597" s="211">
        <f>SUBTOTAL(103,$B$3:B597)</f>
        <v>595</v>
      </c>
      <c r="B597" s="138">
        <v>942</v>
      </c>
      <c r="C597" s="196" t="s">
        <v>1669</v>
      </c>
      <c r="D597" s="196" t="s">
        <v>1577</v>
      </c>
      <c r="E597" s="197"/>
      <c r="F597" s="198" t="s">
        <v>1480</v>
      </c>
      <c r="G597" s="198">
        <v>44735</v>
      </c>
      <c r="H597" s="142">
        <f ca="1">IF('BASE DE DATOS 2026'!$G597="","",YEAR(NOW())-YEAR(G597))</f>
        <v>4</v>
      </c>
      <c r="I597" s="196" t="s">
        <v>12</v>
      </c>
      <c r="J597" s="143" t="str">
        <f t="shared" si="24"/>
        <v>S</v>
      </c>
      <c r="K597" s="143" t="str">
        <f>YEAR('BASE DE DATOS 2026'!$G597)&amp;J597</f>
        <v>2022S</v>
      </c>
      <c r="L597" s="168" t="str">
        <f t="shared" si="23"/>
        <v>STRIDERS 4 AÑOS</v>
      </c>
      <c r="M597" s="196" t="s">
        <v>77</v>
      </c>
      <c r="N597" s="200">
        <v>942</v>
      </c>
      <c r="O597" s="201">
        <f>IFERROR(VLOOKUP('BASE DE DATOS 2026'!$I540,CATEGORIAS!$M$3:$O$13,2,FALSE),"")</f>
        <v>85000</v>
      </c>
      <c r="P597" s="196"/>
      <c r="Q597" s="146"/>
    </row>
    <row r="598" spans="1:17" ht="18.75" x14ac:dyDescent="0.25">
      <c r="A598" s="211">
        <f>SUBTOTAL(103,$B$3:B598)</f>
        <v>596</v>
      </c>
      <c r="B598" s="138">
        <v>943</v>
      </c>
      <c r="C598" s="196" t="s">
        <v>356</v>
      </c>
      <c r="D598" s="196" t="s">
        <v>1640</v>
      </c>
      <c r="E598" s="197">
        <v>1116384691</v>
      </c>
      <c r="F598" s="198" t="s">
        <v>1480</v>
      </c>
      <c r="G598" s="198">
        <v>44979</v>
      </c>
      <c r="H598" s="142">
        <f ca="1">IF('BASE DE DATOS 2026'!$G598="","",YEAR(NOW())-YEAR(G598))</f>
        <v>3</v>
      </c>
      <c r="I598" s="196" t="s">
        <v>12</v>
      </c>
      <c r="J598" s="143" t="str">
        <f t="shared" si="24"/>
        <v>S</v>
      </c>
      <c r="K598" s="143" t="str">
        <f>YEAR('BASE DE DATOS 2026'!$G598)&amp;J598</f>
        <v>2023S</v>
      </c>
      <c r="L598" s="168" t="str">
        <f t="shared" si="23"/>
        <v>STRIDERS 2 Y 3 AÑOS</v>
      </c>
      <c r="M598" s="196" t="s">
        <v>78</v>
      </c>
      <c r="N598" s="200">
        <v>943</v>
      </c>
      <c r="O598" s="201">
        <f>IFERROR(VLOOKUP('BASE DE DATOS 2026'!$I541,CATEGORIAS!$M$3:$O$13,2,FALSE),"")</f>
        <v>85000</v>
      </c>
      <c r="P598" s="196"/>
      <c r="Q598" s="146"/>
    </row>
    <row r="599" spans="1:17" ht="18.75" x14ac:dyDescent="0.25">
      <c r="A599" s="211">
        <f>SUBTOTAL(103,$B$3:B599)</f>
        <v>597</v>
      </c>
      <c r="B599" s="138">
        <v>944</v>
      </c>
      <c r="C599" s="196" t="s">
        <v>710</v>
      </c>
      <c r="D599" s="196" t="s">
        <v>1641</v>
      </c>
      <c r="E599" s="197">
        <v>1116384515</v>
      </c>
      <c r="F599" s="198" t="s">
        <v>1480</v>
      </c>
      <c r="G599" s="198">
        <v>44836</v>
      </c>
      <c r="H599" s="142">
        <f ca="1">IF('BASE DE DATOS 2026'!$G599="","",YEAR(NOW())-YEAR(G599))</f>
        <v>4</v>
      </c>
      <c r="I599" s="196" t="s">
        <v>12</v>
      </c>
      <c r="J599" s="143" t="str">
        <f t="shared" si="24"/>
        <v>S</v>
      </c>
      <c r="K599" s="143" t="str">
        <f>YEAR('BASE DE DATOS 2026'!$G599)&amp;J599</f>
        <v>2022S</v>
      </c>
      <c r="L599" s="168" t="str">
        <f t="shared" si="23"/>
        <v>STRIDERS 4 AÑOS</v>
      </c>
      <c r="M599" s="196" t="s">
        <v>78</v>
      </c>
      <c r="N599" s="200">
        <v>944</v>
      </c>
      <c r="O599" s="201">
        <f>IFERROR(VLOOKUP('BASE DE DATOS 2026'!$I542,CATEGORIAS!$M$3:$O$13,2,FALSE),"")</f>
        <v>85000</v>
      </c>
      <c r="P599" s="196"/>
      <c r="Q599" s="146"/>
    </row>
    <row r="600" spans="1:17" ht="18.75" x14ac:dyDescent="0.25">
      <c r="A600" s="211">
        <f>SUBTOTAL(103,$B$3:B600)</f>
        <v>598</v>
      </c>
      <c r="B600" s="138">
        <v>945</v>
      </c>
      <c r="C600" s="196" t="s">
        <v>1642</v>
      </c>
      <c r="D600" s="196" t="s">
        <v>1643</v>
      </c>
      <c r="E600" s="197">
        <v>1107871351</v>
      </c>
      <c r="F600" s="198" t="s">
        <v>1480</v>
      </c>
      <c r="G600" s="198">
        <v>44750</v>
      </c>
      <c r="H600" s="142">
        <f ca="1">IF('BASE DE DATOS 2026'!$G600="","",YEAR(NOW())-YEAR(G600))</f>
        <v>4</v>
      </c>
      <c r="I600" s="196" t="s">
        <v>12</v>
      </c>
      <c r="J600" s="143" t="str">
        <f t="shared" si="24"/>
        <v>S</v>
      </c>
      <c r="K600" s="143" t="str">
        <f>YEAR('BASE DE DATOS 2026'!$G600)&amp;J600</f>
        <v>2022S</v>
      </c>
      <c r="L600" s="168" t="str">
        <f t="shared" si="23"/>
        <v>STRIDERS 4 AÑOS</v>
      </c>
      <c r="M600" s="196" t="s">
        <v>78</v>
      </c>
      <c r="N600" s="200">
        <v>945</v>
      </c>
      <c r="O600" s="201">
        <f>IFERROR(VLOOKUP('BASE DE DATOS 2026'!$I543,CATEGORIAS!$M$3:$O$13,2,FALSE),"")</f>
        <v>85000</v>
      </c>
      <c r="P600" s="196"/>
      <c r="Q600" s="146"/>
    </row>
    <row r="601" spans="1:17" ht="18.75" x14ac:dyDescent="0.25">
      <c r="A601" s="211">
        <f>SUBTOTAL(103,$B$3:B601)</f>
        <v>599</v>
      </c>
      <c r="B601" s="138">
        <v>946</v>
      </c>
      <c r="C601" s="196" t="s">
        <v>1661</v>
      </c>
      <c r="D601" s="196" t="s">
        <v>1662</v>
      </c>
      <c r="E601" s="197">
        <v>1109577028</v>
      </c>
      <c r="F601" s="198" t="s">
        <v>1480</v>
      </c>
      <c r="G601" s="198">
        <v>45053</v>
      </c>
      <c r="H601" s="142">
        <f ca="1">IF('BASE DE DATOS 2026'!$G601="","",YEAR(NOW())-YEAR(G601))</f>
        <v>3</v>
      </c>
      <c r="I601" s="196" t="s">
        <v>12</v>
      </c>
      <c r="J601" s="143" t="str">
        <f t="shared" si="24"/>
        <v>S</v>
      </c>
      <c r="K601" s="143" t="str">
        <f>YEAR('BASE DE DATOS 2026'!$G601)&amp;J601</f>
        <v>2023S</v>
      </c>
      <c r="L601" s="168" t="str">
        <f t="shared" si="23"/>
        <v>STRIDERS 2 Y 3 AÑOS</v>
      </c>
      <c r="M601" s="196" t="s">
        <v>53</v>
      </c>
      <c r="N601" s="200">
        <v>946</v>
      </c>
      <c r="O601" s="201">
        <f>IFERROR(VLOOKUP('BASE DE DATOS 2026'!$I544,CATEGORIAS!$M$3:$O$13,2,FALSE),"")</f>
        <v>85000</v>
      </c>
      <c r="P601" s="196"/>
      <c r="Q601" s="146"/>
    </row>
    <row r="602" spans="1:17" ht="18.75" x14ac:dyDescent="0.25">
      <c r="A602" s="211">
        <f>SUBTOTAL(103,$B$3:B602)</f>
        <v>600</v>
      </c>
      <c r="B602" s="138">
        <v>947</v>
      </c>
      <c r="C602" s="196" t="s">
        <v>1663</v>
      </c>
      <c r="D602" s="196" t="s">
        <v>1664</v>
      </c>
      <c r="E602" s="197">
        <v>1232822423</v>
      </c>
      <c r="F602" s="198" t="s">
        <v>1480</v>
      </c>
      <c r="G602" s="198">
        <v>44969</v>
      </c>
      <c r="H602" s="142">
        <f ca="1">IF('BASE DE DATOS 2026'!$G602="","",YEAR(NOW())-YEAR(G602))</f>
        <v>3</v>
      </c>
      <c r="I602" s="196" t="s">
        <v>12</v>
      </c>
      <c r="J602" s="143" t="str">
        <f t="shared" si="24"/>
        <v>S</v>
      </c>
      <c r="K602" s="143" t="str">
        <f>YEAR('BASE DE DATOS 2026'!$G602)&amp;J602</f>
        <v>2023S</v>
      </c>
      <c r="L602" s="168" t="str">
        <f t="shared" si="23"/>
        <v>STRIDERS 2 Y 3 AÑOS</v>
      </c>
      <c r="M602" s="196" t="s">
        <v>53</v>
      </c>
      <c r="N602" s="200">
        <v>947</v>
      </c>
      <c r="O602" s="201">
        <f>IFERROR(VLOOKUP('BASE DE DATOS 2026'!$I545,CATEGORIAS!$M$3:$O$13,2,FALSE),"")</f>
        <v>85000</v>
      </c>
      <c r="P602" s="196"/>
      <c r="Q602" s="146"/>
    </row>
    <row r="603" spans="1:17" ht="18.75" x14ac:dyDescent="0.25">
      <c r="A603" s="211">
        <f>SUBTOTAL(103,$B$3:B603)</f>
        <v>601</v>
      </c>
      <c r="B603" s="138">
        <v>948</v>
      </c>
      <c r="C603" s="196" t="s">
        <v>1665</v>
      </c>
      <c r="D603" s="196" t="s">
        <v>1666</v>
      </c>
      <c r="E603" s="197">
        <v>1113071883</v>
      </c>
      <c r="F603" s="198" t="s">
        <v>1480</v>
      </c>
      <c r="G603" s="198">
        <v>44400</v>
      </c>
      <c r="H603" s="142">
        <f ca="1">IF('BASE DE DATOS 2026'!$G603="","",YEAR(NOW())-YEAR(G603))</f>
        <v>5</v>
      </c>
      <c r="I603" s="196" t="s">
        <v>12</v>
      </c>
      <c r="J603" s="143" t="str">
        <f t="shared" si="24"/>
        <v>S</v>
      </c>
      <c r="K603" s="143" t="str">
        <f>YEAR('BASE DE DATOS 2026'!$G603)&amp;J603</f>
        <v>2021S</v>
      </c>
      <c r="L603" s="168" t="str">
        <f t="shared" si="23"/>
        <v>STRIDERS 5 AÑOS</v>
      </c>
      <c r="M603" s="196" t="s">
        <v>53</v>
      </c>
      <c r="N603" s="200">
        <v>948</v>
      </c>
      <c r="O603" s="201">
        <f>IFERROR(VLOOKUP('BASE DE DATOS 2026'!$I546,CATEGORIAS!$M$3:$O$13,2,FALSE),"")</f>
        <v>85000</v>
      </c>
      <c r="P603" s="196"/>
      <c r="Q603" s="146"/>
    </row>
    <row r="604" spans="1:17" ht="18.75" x14ac:dyDescent="0.25">
      <c r="A604" s="211">
        <f>SUBTOTAL(103,$B$3:B604)</f>
        <v>602</v>
      </c>
      <c r="B604" s="138">
        <v>949</v>
      </c>
      <c r="C604" s="196" t="s">
        <v>1670</v>
      </c>
      <c r="D604" s="196" t="s">
        <v>1671</v>
      </c>
      <c r="E604" s="197">
        <v>125251984</v>
      </c>
      <c r="F604" s="198" t="s">
        <v>1480</v>
      </c>
      <c r="G604" s="198">
        <v>42718</v>
      </c>
      <c r="H604" s="142">
        <f ca="1">IF('BASE DE DATOS 2026'!$G604="","",YEAR(NOW())-YEAR(G604))</f>
        <v>10</v>
      </c>
      <c r="I604" s="196" t="s">
        <v>100</v>
      </c>
      <c r="J604" s="143" t="str">
        <f t="shared" si="24"/>
        <v>E</v>
      </c>
      <c r="K604" s="143" t="str">
        <f>YEAR('BASE DE DATOS 2026'!$G604)&amp;J604</f>
        <v>2016E</v>
      </c>
      <c r="L604" s="168" t="str">
        <f t="shared" si="23"/>
        <v>MINIRIDERS 9 Y 10 AÑOS</v>
      </c>
      <c r="M604" s="196" t="s">
        <v>53</v>
      </c>
      <c r="N604" s="200">
        <v>949</v>
      </c>
      <c r="O604" s="201">
        <f>IFERROR(VLOOKUP('BASE DE DATOS 2026'!$I547,CATEGORIAS!$M$3:$O$13,2,FALSE),"")</f>
        <v>85000</v>
      </c>
      <c r="P604" s="196"/>
      <c r="Q604" s="146"/>
    </row>
    <row r="605" spans="1:17" ht="18.75" x14ac:dyDescent="0.25">
      <c r="A605" s="211">
        <f>SUBTOTAL(103,$B$3:B605)</f>
        <v>603</v>
      </c>
      <c r="B605" s="138">
        <v>950</v>
      </c>
      <c r="C605" s="196" t="s">
        <v>414</v>
      </c>
      <c r="D605" s="196" t="s">
        <v>1672</v>
      </c>
      <c r="E605" s="197">
        <v>1109575587</v>
      </c>
      <c r="F605" s="198" t="s">
        <v>1480</v>
      </c>
      <c r="G605" s="198">
        <v>44845</v>
      </c>
      <c r="H605" s="142">
        <f ca="1">IF('BASE DE DATOS 2026'!$G605="","",YEAR(NOW())-YEAR(G605))</f>
        <v>4</v>
      </c>
      <c r="I605" s="196" t="s">
        <v>12</v>
      </c>
      <c r="J605" s="143" t="str">
        <f t="shared" si="24"/>
        <v>S</v>
      </c>
      <c r="K605" s="143" t="str">
        <f>YEAR('BASE DE DATOS 2026'!$G605)&amp;J605</f>
        <v>2022S</v>
      </c>
      <c r="L605" s="168" t="str">
        <f t="shared" si="23"/>
        <v>STRIDERS 4 AÑOS</v>
      </c>
      <c r="M605" s="196" t="s">
        <v>55</v>
      </c>
      <c r="N605" s="200">
        <v>950</v>
      </c>
      <c r="O605" s="201">
        <f>IFERROR(VLOOKUP('BASE DE DATOS 2026'!$I548,CATEGORIAS!$M$3:$O$13,2,FALSE),"")</f>
        <v>85000</v>
      </c>
      <c r="P605" s="196"/>
      <c r="Q605" s="146"/>
    </row>
    <row r="606" spans="1:17" ht="18.75" x14ac:dyDescent="0.25">
      <c r="A606" s="211">
        <f>SUBTOTAL(103,$B$3:B606)</f>
        <v>604</v>
      </c>
      <c r="B606" s="138">
        <v>951</v>
      </c>
      <c r="C606" s="196" t="s">
        <v>951</v>
      </c>
      <c r="D606" s="196" t="s">
        <v>1673</v>
      </c>
      <c r="E606" s="197">
        <v>1220477122</v>
      </c>
      <c r="F606" s="198" t="s">
        <v>1480</v>
      </c>
      <c r="G606" s="198">
        <v>44799</v>
      </c>
      <c r="H606" s="142">
        <f ca="1">IF('BASE DE DATOS 2026'!$G606="","",YEAR(NOW())-YEAR(G606))</f>
        <v>4</v>
      </c>
      <c r="I606" s="196" t="s">
        <v>12</v>
      </c>
      <c r="J606" s="143" t="str">
        <f t="shared" si="24"/>
        <v>S</v>
      </c>
      <c r="K606" s="143" t="str">
        <f>YEAR('BASE DE DATOS 2026'!$G606)&amp;J606</f>
        <v>2022S</v>
      </c>
      <c r="L606" s="168" t="str">
        <f t="shared" si="23"/>
        <v>STRIDERS 4 AÑOS</v>
      </c>
      <c r="M606" s="196" t="s">
        <v>55</v>
      </c>
      <c r="N606" s="200">
        <v>951</v>
      </c>
      <c r="O606" s="201">
        <f>IFERROR(VLOOKUP('BASE DE DATOS 2026'!$I549,CATEGORIAS!$M$3:$O$13,2,FALSE),"")</f>
        <v>85000</v>
      </c>
      <c r="P606" s="196"/>
      <c r="Q606" s="146"/>
    </row>
    <row r="607" spans="1:17" ht="18.75" x14ac:dyDescent="0.25">
      <c r="A607" s="211">
        <f>SUBTOTAL(103,$B$3:B607)</f>
        <v>605</v>
      </c>
      <c r="B607" s="138">
        <v>952</v>
      </c>
      <c r="C607" s="196" t="s">
        <v>369</v>
      </c>
      <c r="D607" s="196" t="s">
        <v>1674</v>
      </c>
      <c r="E607" s="197">
        <v>1112070093</v>
      </c>
      <c r="F607" s="198" t="s">
        <v>1481</v>
      </c>
      <c r="G607" s="198">
        <v>44600</v>
      </c>
      <c r="H607" s="142">
        <f ca="1">IF('BASE DE DATOS 2026'!$G607="","",YEAR(NOW())-YEAR(G607))</f>
        <v>4</v>
      </c>
      <c r="I607" s="196" t="s">
        <v>12</v>
      </c>
      <c r="J607" s="143" t="str">
        <f t="shared" si="24"/>
        <v>S</v>
      </c>
      <c r="K607" s="143" t="str">
        <f>YEAR('BASE DE DATOS 2026'!$G607)&amp;J607</f>
        <v>2022S</v>
      </c>
      <c r="L607" s="168" t="str">
        <f t="shared" si="23"/>
        <v>STRIDERS 4 AÑOS</v>
      </c>
      <c r="M607" s="196" t="s">
        <v>55</v>
      </c>
      <c r="N607" s="200">
        <v>952</v>
      </c>
      <c r="O607" s="201">
        <f>IFERROR(VLOOKUP('BASE DE DATOS 2026'!$I550,CATEGORIAS!$M$3:$O$13,2,FALSE),"")</f>
        <v>85000</v>
      </c>
      <c r="P607" s="196"/>
      <c r="Q607" s="146"/>
    </row>
    <row r="608" spans="1:17" ht="18.75" x14ac:dyDescent="0.25">
      <c r="A608" s="211">
        <f>SUBTOTAL(103,$B$3:B608)</f>
        <v>606</v>
      </c>
      <c r="B608" s="138">
        <v>953</v>
      </c>
      <c r="C608" s="196" t="s">
        <v>1591</v>
      </c>
      <c r="D608" s="196" t="s">
        <v>1675</v>
      </c>
      <c r="E608" s="197">
        <v>1149689106</v>
      </c>
      <c r="F608" s="198" t="s">
        <v>1481</v>
      </c>
      <c r="G608" s="198">
        <v>44826</v>
      </c>
      <c r="H608" s="142">
        <f ca="1">IF('BASE DE DATOS 2026'!$G608="","",YEAR(NOW())-YEAR(G608))</f>
        <v>4</v>
      </c>
      <c r="I608" s="196" t="s">
        <v>12</v>
      </c>
      <c r="J608" s="143" t="str">
        <f t="shared" si="24"/>
        <v>S</v>
      </c>
      <c r="K608" s="143" t="str">
        <f>YEAR('BASE DE DATOS 2026'!$G608)&amp;J608</f>
        <v>2022S</v>
      </c>
      <c r="L608" s="168" t="str">
        <f t="shared" si="23"/>
        <v>STRIDERS 4 AÑOS</v>
      </c>
      <c r="M608" s="196" t="s">
        <v>55</v>
      </c>
      <c r="N608" s="200">
        <v>953</v>
      </c>
      <c r="O608" s="201">
        <f>IFERROR(VLOOKUP('BASE DE DATOS 2026'!$I551,CATEGORIAS!$M$3:$O$13,2,FALSE),"")</f>
        <v>85000</v>
      </c>
      <c r="P608" s="196"/>
      <c r="Q608" s="146"/>
    </row>
    <row r="609" spans="1:17" ht="18.75" x14ac:dyDescent="0.25">
      <c r="A609" s="211">
        <f>SUBTOTAL(103,$B$3:B609)</f>
        <v>607</v>
      </c>
      <c r="B609" s="138">
        <v>954</v>
      </c>
      <c r="C609" s="196" t="s">
        <v>578</v>
      </c>
      <c r="D609" s="196" t="s">
        <v>296</v>
      </c>
      <c r="E609" s="197">
        <v>1106523086</v>
      </c>
      <c r="F609" s="198" t="s">
        <v>1481</v>
      </c>
      <c r="G609" s="198">
        <v>42994</v>
      </c>
      <c r="H609" s="142">
        <f ca="1">IF('BASE DE DATOS 2026'!$G609="","",YEAR(NOW())-YEAR(G609))</f>
        <v>9</v>
      </c>
      <c r="I609" s="196" t="s">
        <v>100</v>
      </c>
      <c r="J609" s="143" t="str">
        <f t="shared" si="24"/>
        <v>E</v>
      </c>
      <c r="K609" s="143" t="str">
        <f>YEAR('BASE DE DATOS 2026'!$G609)&amp;J609</f>
        <v>2017E</v>
      </c>
      <c r="L609" s="168" t="str">
        <f t="shared" si="23"/>
        <v>MINIRIDERS 9 Y 10 AÑOS</v>
      </c>
      <c r="M609" s="196" t="s">
        <v>55</v>
      </c>
      <c r="N609" s="200">
        <v>954</v>
      </c>
      <c r="O609" s="201">
        <f>IFERROR(VLOOKUP('BASE DE DATOS 2026'!$I552,CATEGORIAS!$M$3:$O$13,2,FALSE),"")</f>
        <v>85000</v>
      </c>
      <c r="P609" s="196"/>
      <c r="Q609" s="146"/>
    </row>
    <row r="610" spans="1:17" ht="18.75" x14ac:dyDescent="0.25">
      <c r="A610" s="211">
        <f>SUBTOTAL(103,$B$3:B610)</f>
        <v>608</v>
      </c>
      <c r="B610" s="138">
        <v>955</v>
      </c>
      <c r="C610" s="196" t="s">
        <v>1676</v>
      </c>
      <c r="D610" s="196" t="s">
        <v>1677</v>
      </c>
      <c r="E610" s="197"/>
      <c r="F610" s="198" t="s">
        <v>1480</v>
      </c>
      <c r="G610" s="198">
        <v>44948</v>
      </c>
      <c r="H610" s="142">
        <f ca="1">IF('BASE DE DATOS 2026'!$G610="","",YEAR(NOW())-YEAR(G610))</f>
        <v>3</v>
      </c>
      <c r="I610" s="196" t="s">
        <v>12</v>
      </c>
      <c r="J610" s="143" t="str">
        <f t="shared" si="24"/>
        <v>S</v>
      </c>
      <c r="K610" s="143" t="str">
        <f>YEAR('BASE DE DATOS 2026'!$G610)&amp;J610</f>
        <v>2023S</v>
      </c>
      <c r="L610" s="168" t="str">
        <f t="shared" ref="L610:L615" si="25">IFERROR(VLOOKUP(K610,CATEGORIAS,2,0),"")</f>
        <v>STRIDERS 2 Y 3 AÑOS</v>
      </c>
      <c r="M610" s="196" t="s">
        <v>55</v>
      </c>
      <c r="N610" s="200">
        <v>955</v>
      </c>
      <c r="O610" s="201">
        <f>IFERROR(VLOOKUP('BASE DE DATOS 2026'!$I553,CATEGORIAS!$M$3:$O$13,2,FALSE),"")</f>
        <v>85000</v>
      </c>
      <c r="P610" s="196"/>
      <c r="Q610" s="146"/>
    </row>
    <row r="611" spans="1:17" ht="18.75" x14ac:dyDescent="0.25">
      <c r="A611" s="211">
        <f>SUBTOTAL(103,$B$3:B611)</f>
        <v>609</v>
      </c>
      <c r="B611" s="138">
        <v>956</v>
      </c>
      <c r="C611" s="196" t="s">
        <v>1678</v>
      </c>
      <c r="D611" s="196" t="s">
        <v>1679</v>
      </c>
      <c r="E611" s="197">
        <v>1105388680</v>
      </c>
      <c r="F611" s="198" t="s">
        <v>1480</v>
      </c>
      <c r="G611" s="198">
        <v>41686</v>
      </c>
      <c r="H611" s="142">
        <f ca="1">IF('BASE DE DATOS 2026'!$G611="","",YEAR(NOW())-YEAR(G611))</f>
        <v>12</v>
      </c>
      <c r="I611" s="196" t="s">
        <v>67</v>
      </c>
      <c r="J611" s="143" t="str">
        <f t="shared" si="24"/>
        <v>P</v>
      </c>
      <c r="K611" s="143" t="str">
        <f>YEAR('BASE DE DATOS 2026'!$G611)&amp;J611</f>
        <v>2014P</v>
      </c>
      <c r="L611" s="168" t="str">
        <f t="shared" si="25"/>
        <v>PRINCIPIANTES 11 Y 12 AÑOS</v>
      </c>
      <c r="M611" s="196" t="s">
        <v>55</v>
      </c>
      <c r="N611" s="200">
        <v>956</v>
      </c>
      <c r="O611" s="201">
        <f>IFERROR(VLOOKUP('BASE DE DATOS 2026'!$I554,CATEGORIAS!$M$3:$O$13,2,FALSE),"")</f>
        <v>85000</v>
      </c>
      <c r="P611" s="196"/>
      <c r="Q611" s="146"/>
    </row>
    <row r="612" spans="1:17" ht="18.75" x14ac:dyDescent="0.25">
      <c r="A612" s="211">
        <f>SUBTOTAL(103,$B$3:B612)</f>
        <v>610</v>
      </c>
      <c r="B612" s="138">
        <v>957</v>
      </c>
      <c r="C612" s="196" t="s">
        <v>1680</v>
      </c>
      <c r="D612" s="196" t="s">
        <v>1210</v>
      </c>
      <c r="E612" s="197">
        <v>1232803606</v>
      </c>
      <c r="F612" s="198" t="s">
        <v>1480</v>
      </c>
      <c r="G612" s="198">
        <v>43111</v>
      </c>
      <c r="H612" s="142">
        <f ca="1">IF('BASE DE DATOS 2026'!$G612="","",YEAR(NOW())-YEAR(G612))</f>
        <v>8</v>
      </c>
      <c r="I612" s="196" t="s">
        <v>100</v>
      </c>
      <c r="J612" s="143" t="str">
        <f t="shared" si="24"/>
        <v>E</v>
      </c>
      <c r="K612" s="143" t="str">
        <f>YEAR('BASE DE DATOS 2026'!$G612)&amp;J612</f>
        <v>2018E</v>
      </c>
      <c r="L612" s="168" t="str">
        <f t="shared" si="25"/>
        <v>MINIRIDERS 7 Y 8 AÑOS</v>
      </c>
      <c r="M612" s="196" t="s">
        <v>45</v>
      </c>
      <c r="N612" s="200">
        <v>957</v>
      </c>
      <c r="O612" s="201">
        <f>IFERROR(VLOOKUP('BASE DE DATOS 2026'!$I555,CATEGORIAS!$M$3:$O$13,2,FALSE),"")</f>
        <v>85000</v>
      </c>
      <c r="P612" s="196"/>
      <c r="Q612" s="146"/>
    </row>
    <row r="613" spans="1:17" ht="18.75" x14ac:dyDescent="0.25">
      <c r="A613" s="211">
        <f>SUBTOTAL(103,$B$3:B613)</f>
        <v>611</v>
      </c>
      <c r="B613" s="138">
        <v>958</v>
      </c>
      <c r="C613" s="196" t="s">
        <v>1681</v>
      </c>
      <c r="D613" s="196" t="s">
        <v>1682</v>
      </c>
      <c r="E613" s="197">
        <v>1061142866</v>
      </c>
      <c r="F613" s="198" t="s">
        <v>1480</v>
      </c>
      <c r="G613" s="198">
        <v>43860</v>
      </c>
      <c r="H613" s="142">
        <f ca="1">IF('BASE DE DATOS 2026'!$G613="","",YEAR(NOW())-YEAR(G613))</f>
        <v>6</v>
      </c>
      <c r="I613" s="196" t="s">
        <v>100</v>
      </c>
      <c r="J613" s="143" t="str">
        <f t="shared" si="24"/>
        <v>E</v>
      </c>
      <c r="K613" s="143" t="str">
        <f>YEAR('BASE DE DATOS 2026'!$G613)&amp;J613</f>
        <v>2020E</v>
      </c>
      <c r="L613" s="168" t="str">
        <f t="shared" si="25"/>
        <v>MINIRIDERS 6 AÑOS</v>
      </c>
      <c r="M613" s="196" t="s">
        <v>1344</v>
      </c>
      <c r="N613" s="200">
        <v>958</v>
      </c>
      <c r="O613" s="201">
        <f>IFERROR(VLOOKUP('BASE DE DATOS 2026'!$I556,CATEGORIAS!$M$3:$O$13,2,FALSE),"")</f>
        <v>85000</v>
      </c>
      <c r="P613" s="196"/>
      <c r="Q613" s="146"/>
    </row>
    <row r="614" spans="1:17" ht="18.75" x14ac:dyDescent="0.25">
      <c r="A614" s="211">
        <f>SUBTOTAL(103,$B$3:B614)</f>
        <v>612</v>
      </c>
      <c r="B614" s="138">
        <v>959</v>
      </c>
      <c r="C614" s="196"/>
      <c r="D614" s="196"/>
      <c r="E614" s="197"/>
      <c r="F614" s="198"/>
      <c r="G614" s="198"/>
      <c r="H614" s="142" t="str">
        <f ca="1">IF('BASE DE DATOS 2026'!$G614="","",YEAR(NOW())-YEAR(G614))</f>
        <v/>
      </c>
      <c r="I614" s="196"/>
      <c r="J614" s="143" t="e">
        <f t="shared" si="24"/>
        <v>#N/A</v>
      </c>
      <c r="K614" s="143" t="e">
        <f>YEAR('BASE DE DATOS 2026'!$G614)&amp;J614</f>
        <v>#N/A</v>
      </c>
      <c r="L614" s="168" t="str">
        <f t="shared" si="25"/>
        <v/>
      </c>
      <c r="M614" s="196"/>
      <c r="N614" s="200"/>
      <c r="O614" s="201">
        <f>IFERROR(VLOOKUP('BASE DE DATOS 2026'!$I557,CATEGORIAS!$M$3:$O$13,2,FALSE),"")</f>
        <v>85000</v>
      </c>
      <c r="P614" s="196"/>
      <c r="Q614" s="146"/>
    </row>
    <row r="615" spans="1:17" ht="18.75" x14ac:dyDescent="0.25">
      <c r="A615" s="211">
        <f>SUBTOTAL(103,$B$3:B615)</f>
        <v>613</v>
      </c>
      <c r="B615" s="138">
        <v>960</v>
      </c>
      <c r="C615" s="196"/>
      <c r="D615" s="196"/>
      <c r="E615" s="197"/>
      <c r="F615" s="198"/>
      <c r="G615" s="198"/>
      <c r="H615" s="142" t="str">
        <f ca="1">IF('BASE DE DATOS 2026'!$G615="","",YEAR(NOW())-YEAR(G615))</f>
        <v/>
      </c>
      <c r="I615" s="196"/>
      <c r="J615" s="143" t="e">
        <f t="shared" si="24"/>
        <v>#N/A</v>
      </c>
      <c r="K615" s="143" t="e">
        <f>YEAR('BASE DE DATOS 2026'!$G615)&amp;J615</f>
        <v>#N/A</v>
      </c>
      <c r="L615" s="168" t="str">
        <f t="shared" si="25"/>
        <v/>
      </c>
      <c r="M615" s="196"/>
      <c r="N615" s="200"/>
      <c r="O615" s="201">
        <f>IFERROR(VLOOKUP('BASE DE DATOS 2026'!$I558,CATEGORIAS!$M$3:$O$13,2,FALSE),"")</f>
        <v>85000</v>
      </c>
      <c r="P615" s="196"/>
      <c r="Q615" s="146"/>
    </row>
  </sheetData>
  <sheetProtection algorithmName="SHA-512" hashValue="5O3WDr4sWjx5TdotG40cxIDOKkrYmepYzKcok4LcwP3puraNcErHwDclVC00FKLd8vzgD+feID6PCiUJ2QyDHQ==" saltValue="gyWmvPFYgrHDAUoH3zaUvQ==" spinCount="100000" sheet="1" formatCells="0" autoFilter="0"/>
  <autoFilter ref="A2:Q614" xr:uid="{F2C43C75-1A97-4E8F-B844-8B7FDFD06999}"/>
  <mergeCells count="1">
    <mergeCell ref="B1:O1"/>
  </mergeCells>
  <phoneticPr fontId="3" type="noConversion"/>
  <conditionalFormatting sqref="B1:B1048576">
    <cfRule type="duplicateValues" dxfId="197" priority="30"/>
  </conditionalFormatting>
  <conditionalFormatting sqref="B3:B555">
    <cfRule type="duplicateValues" dxfId="196" priority="5487"/>
  </conditionalFormatting>
  <conditionalFormatting sqref="B306">
    <cfRule type="duplicateValues" dxfId="195" priority="76"/>
  </conditionalFormatting>
  <conditionalFormatting sqref="B307:B371 B373:B454 B3:B305">
    <cfRule type="duplicateValues" dxfId="194" priority="5324"/>
  </conditionalFormatting>
  <conditionalFormatting sqref="B372">
    <cfRule type="duplicateValues" dxfId="193" priority="72"/>
  </conditionalFormatting>
  <conditionalFormatting sqref="B455:B458">
    <cfRule type="duplicateValues" dxfId="192" priority="5327"/>
  </conditionalFormatting>
  <conditionalFormatting sqref="B555">
    <cfRule type="duplicateValues" dxfId="191" priority="62"/>
  </conditionalFormatting>
  <conditionalFormatting sqref="B556:B564">
    <cfRule type="duplicateValues" dxfId="190" priority="56"/>
    <cfRule type="duplicateValues" dxfId="189" priority="58"/>
    <cfRule type="duplicateValues" dxfId="188" priority="59"/>
  </conditionalFormatting>
  <conditionalFormatting sqref="B565:B574">
    <cfRule type="duplicateValues" dxfId="187" priority="38"/>
    <cfRule type="duplicateValues" dxfId="186" priority="40"/>
    <cfRule type="duplicateValues" dxfId="185" priority="41"/>
  </conditionalFormatting>
  <conditionalFormatting sqref="B575">
    <cfRule type="duplicateValues" dxfId="184" priority="32"/>
    <cfRule type="duplicateValues" dxfId="183" priority="33"/>
  </conditionalFormatting>
  <conditionalFormatting sqref="B576:B580">
    <cfRule type="duplicateValues" dxfId="182" priority="16"/>
    <cfRule type="duplicateValues" dxfId="181" priority="18"/>
    <cfRule type="duplicateValues" dxfId="180" priority="19"/>
  </conditionalFormatting>
  <conditionalFormatting sqref="B581:B615">
    <cfRule type="duplicateValues" dxfId="179" priority="5545"/>
  </conditionalFormatting>
  <conditionalFormatting sqref="B616:B1048576 B498:B555 B1:B454">
    <cfRule type="duplicateValues" dxfId="178" priority="87"/>
  </conditionalFormatting>
  <conditionalFormatting sqref="B576:Q580">
    <cfRule type="expression" dxfId="177" priority="20">
      <formula>$L576&lt;&gt;#REF!</formula>
    </cfRule>
  </conditionalFormatting>
  <conditionalFormatting sqref="B3:R575 B581:Q615">
    <cfRule type="expression" dxfId="176" priority="5488">
      <formula>$L3&lt;&gt;#REF!</formula>
    </cfRule>
  </conditionalFormatting>
  <conditionalFormatting sqref="E1:E1048576">
    <cfRule type="duplicateValues" dxfId="175" priority="7"/>
  </conditionalFormatting>
  <conditionalFormatting sqref="E3:E554">
    <cfRule type="duplicateValues" dxfId="174" priority="5485"/>
  </conditionalFormatting>
  <conditionalFormatting sqref="E50:E92 E3:E48">
    <cfRule type="duplicateValues" dxfId="173" priority="85"/>
  </conditionalFormatting>
  <conditionalFormatting sqref="E306">
    <cfRule type="duplicateValues" dxfId="172" priority="74"/>
    <cfRule type="duplicateValues" dxfId="171" priority="75"/>
  </conditionalFormatting>
  <conditionalFormatting sqref="E372">
    <cfRule type="duplicateValues" dxfId="170" priority="70"/>
    <cfRule type="duplicateValues" dxfId="169" priority="71"/>
  </conditionalFormatting>
  <conditionalFormatting sqref="E391">
    <cfRule type="duplicateValues" dxfId="168" priority="81"/>
    <cfRule type="duplicateValues" dxfId="167" priority="82"/>
  </conditionalFormatting>
  <conditionalFormatting sqref="E392:E444 E3:E48 E446:E454 E307:E371 E373:E390 E50:E305">
    <cfRule type="duplicateValues" dxfId="166" priority="5329"/>
  </conditionalFormatting>
  <conditionalFormatting sqref="E392:E444 E446:E454 E307:E371 E373:E390 E93:E305">
    <cfRule type="duplicateValues" dxfId="165" priority="5335"/>
  </conditionalFormatting>
  <conditionalFormatting sqref="E445">
    <cfRule type="duplicateValues" dxfId="164" priority="78"/>
    <cfRule type="duplicateValues" dxfId="163" priority="79"/>
  </conditionalFormatting>
  <conditionalFormatting sqref="E507">
    <cfRule type="duplicateValues" dxfId="162" priority="64"/>
    <cfRule type="duplicateValues" dxfId="161" priority="65"/>
  </conditionalFormatting>
  <conditionalFormatting sqref="E555">
    <cfRule type="duplicateValues" dxfId="160" priority="63"/>
  </conditionalFormatting>
  <conditionalFormatting sqref="E556:E564">
    <cfRule type="duplicateValues" dxfId="159" priority="57"/>
  </conditionalFormatting>
  <conditionalFormatting sqref="E565:E574">
    <cfRule type="duplicateValues" dxfId="158" priority="39"/>
  </conditionalFormatting>
  <conditionalFormatting sqref="E575">
    <cfRule type="duplicateValues" dxfId="157" priority="31"/>
  </conditionalFormatting>
  <conditionalFormatting sqref="E576:E580">
    <cfRule type="duplicateValues" dxfId="156" priority="17"/>
  </conditionalFormatting>
  <conditionalFormatting sqref="E581:E615">
    <cfRule type="duplicateValues" dxfId="155" priority="5547"/>
  </conditionalFormatting>
  <conditionalFormatting sqref="N3:N615">
    <cfRule type="expression" dxfId="154" priority="15">
      <formula>$N3&lt;&gt;$B3</formula>
    </cfRule>
  </conditionalFormatting>
  <pageMargins left="0.70866141732283472" right="0.70866141732283472" top="0.74803149606299213" bottom="0.74803149606299213" header="0.31496062992125984" footer="0.31496062992125984"/>
  <pageSetup scale="4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2265D-CD2A-4387-9D3C-12B6EDA6349D}">
  <sheetPr codeName="Hoja9">
    <pageSetUpPr fitToPage="1"/>
  </sheetPr>
  <dimension ref="A1:Q785"/>
  <sheetViews>
    <sheetView topLeftCell="A549" zoomScale="70" zoomScaleNormal="70" workbookViewId="0">
      <selection activeCell="E552" sqref="E552"/>
    </sheetView>
  </sheetViews>
  <sheetFormatPr baseColWidth="10" defaultColWidth="10.7109375" defaultRowHeight="15" x14ac:dyDescent="0.25"/>
  <cols>
    <col min="1" max="1" width="10.7109375" style="10"/>
    <col min="2" max="2" width="10.5703125" style="10" bestFit="1" customWidth="1"/>
    <col min="3" max="3" width="26.140625" style="10" bestFit="1" customWidth="1"/>
    <col min="4" max="4" width="29.5703125" style="10" bestFit="1" customWidth="1"/>
    <col min="5" max="5" width="21.28515625" style="10" customWidth="1"/>
    <col min="6" max="6" width="16.28515625" style="17" bestFit="1" customWidth="1"/>
    <col min="7" max="7" width="17.28515625" style="18" customWidth="1"/>
    <col min="8" max="8" width="15.5703125" style="10" bestFit="1" customWidth="1"/>
    <col min="9" max="9" width="33.28515625" style="10" bestFit="1" customWidth="1"/>
    <col min="10" max="10" width="12.140625" style="10" hidden="1" customWidth="1"/>
    <col min="11" max="11" width="13.42578125" style="10" hidden="1" customWidth="1"/>
    <col min="12" max="12" width="34.7109375" style="10" bestFit="1" customWidth="1"/>
    <col min="13" max="13" width="38.28515625" style="10" bestFit="1" customWidth="1"/>
    <col min="14" max="14" width="18.85546875" style="10" bestFit="1" customWidth="1"/>
    <col min="15" max="15" width="31.42578125" style="10" bestFit="1" customWidth="1"/>
    <col min="16" max="16" width="28.7109375" style="10" bestFit="1" customWidth="1"/>
    <col min="17" max="17" width="23.5703125" style="10" bestFit="1" customWidth="1"/>
    <col min="18" max="16384" width="10.7109375" style="10"/>
  </cols>
  <sheetData>
    <row r="1" spans="2:17" ht="104.25" customHeight="1" x14ac:dyDescent="0.25">
      <c r="B1" s="234" t="s">
        <v>235</v>
      </c>
      <c r="C1" s="234"/>
      <c r="D1" s="234"/>
      <c r="E1" s="234"/>
      <c r="F1" s="234"/>
      <c r="G1" s="234"/>
      <c r="H1" s="234"/>
      <c r="I1" s="234"/>
      <c r="J1" s="234"/>
      <c r="K1" s="234"/>
      <c r="L1" s="234"/>
      <c r="M1" s="234"/>
      <c r="N1" s="234"/>
      <c r="O1" s="234"/>
    </row>
    <row r="2" spans="2:17" s="11" customFormat="1" ht="27" x14ac:dyDescent="0.25">
      <c r="B2" s="20" t="s">
        <v>54</v>
      </c>
      <c r="C2" s="20" t="s">
        <v>34</v>
      </c>
      <c r="D2" s="20" t="s">
        <v>35</v>
      </c>
      <c r="E2" s="20" t="s">
        <v>42</v>
      </c>
      <c r="F2" s="21" t="s">
        <v>48</v>
      </c>
      <c r="G2" s="20" t="s">
        <v>234</v>
      </c>
      <c r="H2" s="20" t="s">
        <v>22</v>
      </c>
      <c r="I2" s="20" t="s">
        <v>36</v>
      </c>
      <c r="J2" s="20" t="s">
        <v>37</v>
      </c>
      <c r="K2" s="20" t="s">
        <v>38</v>
      </c>
      <c r="L2" s="20" t="s">
        <v>18</v>
      </c>
      <c r="M2" s="20" t="s">
        <v>40</v>
      </c>
      <c r="N2" s="20" t="s">
        <v>71</v>
      </c>
      <c r="O2" s="20" t="s">
        <v>39</v>
      </c>
      <c r="P2" s="20" t="s">
        <v>47</v>
      </c>
      <c r="Q2" s="20" t="s">
        <v>84</v>
      </c>
    </row>
    <row r="3" spans="2:17" s="11" customFormat="1" ht="18.75" x14ac:dyDescent="0.25">
      <c r="B3" s="36">
        <v>10</v>
      </c>
      <c r="C3" s="65" t="s">
        <v>236</v>
      </c>
      <c r="D3" s="65" t="s">
        <v>237</v>
      </c>
      <c r="E3" s="47">
        <v>1010849944</v>
      </c>
      <c r="F3" s="87" t="s">
        <v>1480</v>
      </c>
      <c r="G3" s="87">
        <v>44243</v>
      </c>
      <c r="H3" s="15">
        <f ca="1">IF(Tabla110[[#This Row],[FECHA DE NACIMIENTO]]="","",YEAR(NOW())-YEAR(Tabla110[[#This Row],[FECHA DE NACIMIENTO]]))</f>
        <v>5</v>
      </c>
      <c r="I3" s="65" t="s">
        <v>12</v>
      </c>
      <c r="J3" s="15" t="str">
        <f t="shared" ref="J3:J66" si="0">VLOOKUP(I3,NH,2,0)</f>
        <v>S</v>
      </c>
      <c r="K3" s="15" t="str">
        <f>Tabla110[[#This Row],[FECHA DE NACIMIENTO]]&amp;J3</f>
        <v>44243S</v>
      </c>
      <c r="L3" s="16" t="str">
        <f t="shared" ref="L3:L66" si="1">IFERROR(VLOOKUP(K3,CATEGORIAS,2,0),"")</f>
        <v/>
      </c>
      <c r="M3" s="65" t="s">
        <v>165</v>
      </c>
      <c r="N3" s="36">
        <v>10</v>
      </c>
      <c r="O3" s="19">
        <f>IFERROR(VLOOKUP(Tabla110[[#This Row],[NIVEL DE HABILIDAD]],CATEGORIAS!$M$3:$O$13,2,FALSE),"")</f>
        <v>85000</v>
      </c>
      <c r="P3" s="65"/>
      <c r="Q3" s="65"/>
    </row>
    <row r="4" spans="2:17" s="11" customFormat="1" ht="18.75" x14ac:dyDescent="0.25">
      <c r="B4" s="36">
        <v>11</v>
      </c>
      <c r="C4" s="65" t="s">
        <v>238</v>
      </c>
      <c r="D4" s="65" t="s">
        <v>239</v>
      </c>
      <c r="E4" s="47">
        <v>1144321051</v>
      </c>
      <c r="F4" s="87" t="s">
        <v>1480</v>
      </c>
      <c r="G4" s="48">
        <v>2021</v>
      </c>
      <c r="H4" s="15">
        <f ca="1">IF(Tabla110[[#This Row],[FECHA DE NACIMIENTO]]="","",YEAR(NOW())-Tabla110[[#This Row],[FECHA DE NACIMIENTO]])</f>
        <v>5</v>
      </c>
      <c r="I4" s="65" t="s">
        <v>12</v>
      </c>
      <c r="J4" s="15" t="str">
        <f t="shared" si="0"/>
        <v>S</v>
      </c>
      <c r="K4" s="15" t="str">
        <f>Tabla110[[#This Row],[FECHA DE NACIMIENTO]]&amp;J4</f>
        <v>2021S</v>
      </c>
      <c r="L4" s="16" t="str">
        <f t="shared" si="1"/>
        <v>STRIDERS 5 AÑOS</v>
      </c>
      <c r="M4" s="65" t="s">
        <v>44</v>
      </c>
      <c r="N4" s="37">
        <v>11</v>
      </c>
      <c r="O4" s="19">
        <f>IFERROR(VLOOKUP(Tabla110[[#This Row],[NIVEL DE HABILIDAD]],CATEGORIAS!$M$3:$O$13,2,FALSE),"")</f>
        <v>85000</v>
      </c>
      <c r="P4" s="65"/>
      <c r="Q4" s="65"/>
    </row>
    <row r="5" spans="2:17" s="11" customFormat="1" ht="18.75" x14ac:dyDescent="0.25">
      <c r="B5" s="36">
        <v>12</v>
      </c>
      <c r="C5" s="65" t="s">
        <v>240</v>
      </c>
      <c r="D5" s="65" t="s">
        <v>241</v>
      </c>
      <c r="E5" s="47">
        <v>1114249418</v>
      </c>
      <c r="F5" s="87" t="s">
        <v>1480</v>
      </c>
      <c r="G5" s="48">
        <v>2020</v>
      </c>
      <c r="H5" s="15">
        <f ca="1">IF(Tabla110[[#This Row],[FECHA DE NACIMIENTO]]="","",YEAR(NOW())-Tabla110[[#This Row],[FECHA DE NACIMIENTO]])</f>
        <v>6</v>
      </c>
      <c r="I5" s="65" t="s">
        <v>100</v>
      </c>
      <c r="J5" s="15" t="str">
        <f t="shared" si="0"/>
        <v>E</v>
      </c>
      <c r="K5" s="15" t="str">
        <f>Tabla110[[#This Row],[FECHA DE NACIMIENTO]]&amp;J5</f>
        <v>2020E</v>
      </c>
      <c r="L5" s="16" t="str">
        <f t="shared" si="1"/>
        <v>MINIRIDERS 6 AÑOS</v>
      </c>
      <c r="M5" s="65" t="s">
        <v>82</v>
      </c>
      <c r="N5" s="36">
        <v>12</v>
      </c>
      <c r="O5" s="19">
        <f>IFERROR(VLOOKUP(Tabla110[[#This Row],[NIVEL DE HABILIDAD]],CATEGORIAS!$M$3:$O$13,2,FALSE),"")</f>
        <v>85000</v>
      </c>
      <c r="P5" s="65"/>
      <c r="Q5" s="65"/>
    </row>
    <row r="6" spans="2:17" s="11" customFormat="1" ht="18.75" x14ac:dyDescent="0.25">
      <c r="B6" s="36">
        <v>13</v>
      </c>
      <c r="C6" s="65" t="s">
        <v>242</v>
      </c>
      <c r="D6" s="65" t="s">
        <v>243</v>
      </c>
      <c r="E6" s="47">
        <v>1144112260</v>
      </c>
      <c r="F6" s="87" t="s">
        <v>1481</v>
      </c>
      <c r="G6" s="87">
        <v>44515</v>
      </c>
      <c r="H6" s="15">
        <f ca="1">IF(Tabla110[[#This Row],[FECHA DE NACIMIENTO]]="","",YEAR(NOW())-YEAR(Tabla110[[#This Row],[FECHA DE NACIMIENTO]]))</f>
        <v>5</v>
      </c>
      <c r="I6" s="65" t="s">
        <v>12</v>
      </c>
      <c r="J6" s="15" t="str">
        <f t="shared" si="0"/>
        <v>S</v>
      </c>
      <c r="K6" s="15" t="str">
        <f>Tabla110[[#This Row],[FECHA DE NACIMIENTO]]&amp;J6</f>
        <v>44515S</v>
      </c>
      <c r="L6" s="16" t="str">
        <f t="shared" si="1"/>
        <v/>
      </c>
      <c r="M6" s="65" t="s">
        <v>75</v>
      </c>
      <c r="N6" s="37">
        <v>13</v>
      </c>
      <c r="O6" s="19">
        <f>IFERROR(VLOOKUP(Tabla110[[#This Row],[NIVEL DE HABILIDAD]],CATEGORIAS!$M$3:$O$13,2,FALSE),"")</f>
        <v>85000</v>
      </c>
      <c r="P6" s="65"/>
      <c r="Q6" s="65"/>
    </row>
    <row r="7" spans="2:17" s="11" customFormat="1" ht="18.75" x14ac:dyDescent="0.25">
      <c r="B7" s="36">
        <v>14</v>
      </c>
      <c r="C7" s="65" t="s">
        <v>244</v>
      </c>
      <c r="D7" s="65" t="s">
        <v>245</v>
      </c>
      <c r="E7" s="47">
        <v>1059251369</v>
      </c>
      <c r="F7" s="87" t="s">
        <v>1480</v>
      </c>
      <c r="G7" s="87">
        <v>44312</v>
      </c>
      <c r="H7" s="15">
        <f ca="1">IF(Tabla110[[#This Row],[FECHA DE NACIMIENTO]]="","",YEAR(NOW())-YEAR(Tabla110[[#This Row],[FECHA DE NACIMIENTO]]))</f>
        <v>5</v>
      </c>
      <c r="I7" s="65" t="s">
        <v>12</v>
      </c>
      <c r="J7" s="15" t="str">
        <f t="shared" si="0"/>
        <v>S</v>
      </c>
      <c r="K7" s="15" t="str">
        <f>Tabla110[[#This Row],[FECHA DE NACIMIENTO]]&amp;J7</f>
        <v>44312S</v>
      </c>
      <c r="L7" s="16" t="str">
        <f t="shared" si="1"/>
        <v/>
      </c>
      <c r="M7" s="65" t="s">
        <v>110</v>
      </c>
      <c r="N7" s="36">
        <v>14</v>
      </c>
      <c r="O7" s="19">
        <f>IFERROR(VLOOKUP(Tabla110[[#This Row],[NIVEL DE HABILIDAD]],CATEGORIAS!$M$3:$O$13,2,FALSE),"")</f>
        <v>85000</v>
      </c>
      <c r="P7" s="65"/>
      <c r="Q7" s="65" t="s">
        <v>220</v>
      </c>
    </row>
    <row r="8" spans="2:17" s="11" customFormat="1" ht="18.75" x14ac:dyDescent="0.25">
      <c r="B8" s="36">
        <v>15</v>
      </c>
      <c r="C8" s="65" t="s">
        <v>246</v>
      </c>
      <c r="D8" s="65" t="s">
        <v>247</v>
      </c>
      <c r="E8" s="47">
        <v>1059250630</v>
      </c>
      <c r="F8" s="87" t="s">
        <v>1480</v>
      </c>
      <c r="G8" s="87">
        <v>43891</v>
      </c>
      <c r="H8" s="15">
        <f ca="1">IF(Tabla110[[#This Row],[FECHA DE NACIMIENTO]]="","",YEAR(NOW())-YEAR(Tabla110[[#This Row],[FECHA DE NACIMIENTO]]))</f>
        <v>6</v>
      </c>
      <c r="I8" s="65" t="s">
        <v>100</v>
      </c>
      <c r="J8" s="15" t="str">
        <f t="shared" si="0"/>
        <v>E</v>
      </c>
      <c r="K8" s="15" t="str">
        <f>Tabla110[[#This Row],[FECHA DE NACIMIENTO]]&amp;J8</f>
        <v>43891E</v>
      </c>
      <c r="L8" s="16" t="str">
        <f t="shared" si="1"/>
        <v/>
      </c>
      <c r="M8" s="65" t="s">
        <v>110</v>
      </c>
      <c r="N8" s="37">
        <v>15</v>
      </c>
      <c r="O8" s="19">
        <f>IFERROR(VLOOKUP(Tabla110[[#This Row],[NIVEL DE HABILIDAD]],CATEGORIAS!$M$3:$O$13,2,FALSE),"")</f>
        <v>85000</v>
      </c>
      <c r="P8" s="65"/>
      <c r="Q8" s="65"/>
    </row>
    <row r="9" spans="2:17" s="11" customFormat="1" ht="18.75" x14ac:dyDescent="0.25">
      <c r="B9" s="36">
        <v>16</v>
      </c>
      <c r="C9" s="65" t="s">
        <v>248</v>
      </c>
      <c r="D9" s="65" t="s">
        <v>249</v>
      </c>
      <c r="E9" s="47">
        <v>1059251408</v>
      </c>
      <c r="F9" s="87" t="s">
        <v>1480</v>
      </c>
      <c r="G9" s="87">
        <v>44340</v>
      </c>
      <c r="H9" s="15">
        <f ca="1">IF(Tabla110[[#This Row],[FECHA DE NACIMIENTO]]="","",YEAR(NOW())-YEAR(Tabla110[[#This Row],[FECHA DE NACIMIENTO]]))</f>
        <v>5</v>
      </c>
      <c r="I9" s="65" t="s">
        <v>12</v>
      </c>
      <c r="J9" s="15" t="str">
        <f t="shared" si="0"/>
        <v>S</v>
      </c>
      <c r="K9" s="15" t="str">
        <f>Tabla110[[#This Row],[FECHA DE NACIMIENTO]]&amp;J9</f>
        <v>44340S</v>
      </c>
      <c r="L9" s="16" t="str">
        <f t="shared" si="1"/>
        <v/>
      </c>
      <c r="M9" s="65" t="s">
        <v>110</v>
      </c>
      <c r="N9" s="36">
        <v>16</v>
      </c>
      <c r="O9" s="19">
        <f>IFERROR(VLOOKUP(Tabla110[[#This Row],[NIVEL DE HABILIDAD]],CATEGORIAS!$M$3:$O$13,2,FALSE),"")</f>
        <v>85000</v>
      </c>
      <c r="P9" s="65"/>
      <c r="Q9" s="65" t="s">
        <v>219</v>
      </c>
    </row>
    <row r="10" spans="2:17" s="11" customFormat="1" ht="18.75" x14ac:dyDescent="0.25">
      <c r="B10" s="36">
        <v>17</v>
      </c>
      <c r="C10" s="65" t="s">
        <v>250</v>
      </c>
      <c r="D10" s="65" t="s">
        <v>251</v>
      </c>
      <c r="E10" s="47">
        <v>1232812815</v>
      </c>
      <c r="F10" s="87" t="s">
        <v>1480</v>
      </c>
      <c r="G10" s="48">
        <v>2020</v>
      </c>
      <c r="H10" s="15">
        <f ca="1">IF(Tabla110[[#This Row],[FECHA DE NACIMIENTO]]="","",YEAR(NOW())-Tabla110[[#This Row],[FECHA DE NACIMIENTO]])</f>
        <v>6</v>
      </c>
      <c r="I10" s="65" t="s">
        <v>100</v>
      </c>
      <c r="J10" s="15" t="str">
        <f t="shared" si="0"/>
        <v>E</v>
      </c>
      <c r="K10" s="15" t="str">
        <f>Tabla110[[#This Row],[FECHA DE NACIMIENTO]]&amp;J10</f>
        <v>2020E</v>
      </c>
      <c r="L10" s="16" t="str">
        <f t="shared" si="1"/>
        <v>MINIRIDERS 6 AÑOS</v>
      </c>
      <c r="M10" s="65" t="s">
        <v>45</v>
      </c>
      <c r="N10" s="37">
        <v>17</v>
      </c>
      <c r="O10" s="19">
        <f>IFERROR(VLOOKUP(Tabla110[[#This Row],[NIVEL DE HABILIDAD]],CATEGORIAS!$M$3:$O$13,2,FALSE),"")</f>
        <v>85000</v>
      </c>
      <c r="P10" s="65"/>
      <c r="Q10" s="65" t="s">
        <v>227</v>
      </c>
    </row>
    <row r="11" spans="2:17" s="11" customFormat="1" ht="18.75" x14ac:dyDescent="0.25">
      <c r="B11" s="36">
        <v>18</v>
      </c>
      <c r="C11" s="65" t="s">
        <v>252</v>
      </c>
      <c r="D11" s="65" t="s">
        <v>253</v>
      </c>
      <c r="E11" s="47">
        <v>1111572364</v>
      </c>
      <c r="F11" s="87" t="s">
        <v>1480</v>
      </c>
      <c r="G11" s="87">
        <v>44220</v>
      </c>
      <c r="H11" s="15">
        <f ca="1">IF(Tabla110[[#This Row],[FECHA DE NACIMIENTO]]="","",YEAR(NOW())-YEAR(Tabla110[[#This Row],[FECHA DE NACIMIENTO]]))</f>
        <v>5</v>
      </c>
      <c r="I11" s="65" t="s">
        <v>12</v>
      </c>
      <c r="J11" s="15" t="str">
        <f t="shared" si="0"/>
        <v>S</v>
      </c>
      <c r="K11" s="15" t="str">
        <f>Tabla110[[#This Row],[FECHA DE NACIMIENTO]]&amp;J11</f>
        <v>44220S</v>
      </c>
      <c r="L11" s="16" t="str">
        <f t="shared" si="1"/>
        <v/>
      </c>
      <c r="M11" s="65" t="s">
        <v>45</v>
      </c>
      <c r="N11" s="36">
        <v>18</v>
      </c>
      <c r="O11" s="19">
        <f>IFERROR(VLOOKUP(Tabla110[[#This Row],[NIVEL DE HABILIDAD]],CATEGORIAS!$M$3:$O$13,2,FALSE),"")</f>
        <v>85000</v>
      </c>
      <c r="P11" s="65"/>
      <c r="Q11" s="65"/>
    </row>
    <row r="12" spans="2:17" s="11" customFormat="1" ht="18.75" x14ac:dyDescent="0.25">
      <c r="B12" s="36">
        <v>19</v>
      </c>
      <c r="C12" s="65" t="s">
        <v>254</v>
      </c>
      <c r="D12" s="65" t="s">
        <v>255</v>
      </c>
      <c r="E12" s="47">
        <v>1109569655</v>
      </c>
      <c r="F12" s="87" t="s">
        <v>1480</v>
      </c>
      <c r="G12" s="87">
        <v>43951</v>
      </c>
      <c r="H12" s="15">
        <f ca="1">IF(Tabla110[[#This Row],[FECHA DE NACIMIENTO]]="","",YEAR(NOW())-YEAR(Tabla110[[#This Row],[FECHA DE NACIMIENTO]]))</f>
        <v>6</v>
      </c>
      <c r="I12" s="65" t="s">
        <v>100</v>
      </c>
      <c r="J12" s="15" t="str">
        <f t="shared" si="0"/>
        <v>E</v>
      </c>
      <c r="K12" s="15" t="str">
        <f>Tabla110[[#This Row],[FECHA DE NACIMIENTO]]&amp;J12</f>
        <v>43951E</v>
      </c>
      <c r="L12" s="16" t="str">
        <f t="shared" si="1"/>
        <v/>
      </c>
      <c r="M12" s="65" t="s">
        <v>45</v>
      </c>
      <c r="N12" s="37">
        <v>19</v>
      </c>
      <c r="O12" s="19">
        <f>IFERROR(VLOOKUP(Tabla110[[#This Row],[NIVEL DE HABILIDAD]],CATEGORIAS!$M$3:$O$13,2,FALSE),"")</f>
        <v>85000</v>
      </c>
      <c r="P12" s="65"/>
      <c r="Q12" s="65" t="s">
        <v>223</v>
      </c>
    </row>
    <row r="13" spans="2:17" s="11" customFormat="1" ht="18.75" x14ac:dyDescent="0.25">
      <c r="B13" s="36">
        <v>20</v>
      </c>
      <c r="C13" s="65" t="s">
        <v>256</v>
      </c>
      <c r="D13" s="65" t="s">
        <v>257</v>
      </c>
      <c r="E13" s="47">
        <v>1232810806</v>
      </c>
      <c r="F13" s="87" t="s">
        <v>1480</v>
      </c>
      <c r="G13" s="87">
        <v>43831</v>
      </c>
      <c r="H13" s="15">
        <f ca="1">IF(Tabla110[[#This Row],[FECHA DE NACIMIENTO]]="","",YEAR(NOW())-YEAR(Tabla110[[#This Row],[FECHA DE NACIMIENTO]]))</f>
        <v>6</v>
      </c>
      <c r="I13" s="65" t="s">
        <v>100</v>
      </c>
      <c r="J13" s="15" t="str">
        <f t="shared" si="0"/>
        <v>E</v>
      </c>
      <c r="K13" s="15" t="str">
        <f>Tabla110[[#This Row],[FECHA DE NACIMIENTO]]&amp;J13</f>
        <v>43831E</v>
      </c>
      <c r="L13" s="16" t="str">
        <f t="shared" si="1"/>
        <v/>
      </c>
      <c r="M13" s="65" t="s">
        <v>45</v>
      </c>
      <c r="N13" s="36">
        <v>20</v>
      </c>
      <c r="O13" s="19">
        <f>IFERROR(VLOOKUP(Tabla110[[#This Row],[NIVEL DE HABILIDAD]],CATEGORIAS!$M$3:$O$13,2,FALSE),"")</f>
        <v>85000</v>
      </c>
      <c r="P13" s="65"/>
      <c r="Q13" s="65"/>
    </row>
    <row r="14" spans="2:17" s="11" customFormat="1" ht="18.75" x14ac:dyDescent="0.25">
      <c r="B14" s="36">
        <v>21</v>
      </c>
      <c r="C14" s="65" t="s">
        <v>258</v>
      </c>
      <c r="D14" s="65" t="s">
        <v>257</v>
      </c>
      <c r="E14" s="47">
        <v>1232810807</v>
      </c>
      <c r="F14" s="87" t="s">
        <v>1480</v>
      </c>
      <c r="G14" s="87">
        <v>43831</v>
      </c>
      <c r="H14" s="15">
        <f ca="1">IF(Tabla110[[#This Row],[FECHA DE NACIMIENTO]]="","",YEAR(NOW())-YEAR(Tabla110[[#This Row],[FECHA DE NACIMIENTO]]))</f>
        <v>6</v>
      </c>
      <c r="I14" s="65" t="s">
        <v>100</v>
      </c>
      <c r="J14" s="15" t="str">
        <f t="shared" si="0"/>
        <v>E</v>
      </c>
      <c r="K14" s="15" t="str">
        <f>Tabla110[[#This Row],[FECHA DE NACIMIENTO]]&amp;J14</f>
        <v>43831E</v>
      </c>
      <c r="L14" s="16" t="str">
        <f t="shared" si="1"/>
        <v/>
      </c>
      <c r="M14" s="65" t="s">
        <v>45</v>
      </c>
      <c r="N14" s="37">
        <v>21</v>
      </c>
      <c r="O14" s="19">
        <f>IFERROR(VLOOKUP(Tabla110[[#This Row],[NIVEL DE HABILIDAD]],CATEGORIAS!$M$3:$O$13,2,FALSE),"")</f>
        <v>85000</v>
      </c>
      <c r="P14" s="65"/>
      <c r="Q14" s="65"/>
    </row>
    <row r="15" spans="2:17" s="11" customFormat="1" ht="18.75" x14ac:dyDescent="0.25">
      <c r="B15" s="36">
        <v>22</v>
      </c>
      <c r="C15" s="65" t="s">
        <v>259</v>
      </c>
      <c r="D15" s="65" t="s">
        <v>260</v>
      </c>
      <c r="E15" s="47">
        <v>1110379478</v>
      </c>
      <c r="F15" s="87" t="s">
        <v>1480</v>
      </c>
      <c r="G15" s="48">
        <v>2020</v>
      </c>
      <c r="H15" s="15">
        <f ca="1">IF(Tabla110[[#This Row],[FECHA DE NACIMIENTO]]="","",YEAR(NOW())-Tabla110[[#This Row],[FECHA DE NACIMIENTO]])</f>
        <v>6</v>
      </c>
      <c r="I15" s="65" t="s">
        <v>100</v>
      </c>
      <c r="J15" s="15" t="str">
        <f t="shared" si="0"/>
        <v>E</v>
      </c>
      <c r="K15" s="15" t="str">
        <f>Tabla110[[#This Row],[FECHA DE NACIMIENTO]]&amp;J15</f>
        <v>2020E</v>
      </c>
      <c r="L15" s="16" t="str">
        <f t="shared" si="1"/>
        <v>MINIRIDERS 6 AÑOS</v>
      </c>
      <c r="M15" s="65" t="s">
        <v>45</v>
      </c>
      <c r="N15" s="36">
        <v>22</v>
      </c>
      <c r="O15" s="19">
        <f>IFERROR(VLOOKUP(Tabla110[[#This Row],[NIVEL DE HABILIDAD]],CATEGORIAS!$M$3:$O$13,2,FALSE),"")</f>
        <v>85000</v>
      </c>
      <c r="P15" s="65"/>
      <c r="Q15" s="65"/>
    </row>
    <row r="16" spans="2:17" s="11" customFormat="1" ht="18.75" x14ac:dyDescent="0.25">
      <c r="B16" s="36">
        <v>23</v>
      </c>
      <c r="C16" s="65" t="s">
        <v>261</v>
      </c>
      <c r="D16" s="65" t="s">
        <v>262</v>
      </c>
      <c r="E16" s="47">
        <v>1109572622</v>
      </c>
      <c r="F16" s="87" t="s">
        <v>1480</v>
      </c>
      <c r="G16" s="48">
        <v>2021</v>
      </c>
      <c r="H16" s="15">
        <f ca="1">IF(Tabla110[[#This Row],[FECHA DE NACIMIENTO]]="","",YEAR(NOW())-Tabla110[[#This Row],[FECHA DE NACIMIENTO]])</f>
        <v>5</v>
      </c>
      <c r="I16" s="65" t="s">
        <v>12</v>
      </c>
      <c r="J16" s="15" t="str">
        <f t="shared" si="0"/>
        <v>S</v>
      </c>
      <c r="K16" s="15" t="str">
        <f>Tabla110[[#This Row],[FECHA DE NACIMIENTO]]&amp;J16</f>
        <v>2021S</v>
      </c>
      <c r="L16" s="16" t="str">
        <f t="shared" si="1"/>
        <v>STRIDERS 5 AÑOS</v>
      </c>
      <c r="M16" s="65" t="s">
        <v>45</v>
      </c>
      <c r="N16" s="37">
        <v>23</v>
      </c>
      <c r="O16" s="19">
        <f>IFERROR(VLOOKUP(Tabla110[[#This Row],[NIVEL DE HABILIDAD]],CATEGORIAS!$M$3:$O$13,2,FALSE),"")</f>
        <v>85000</v>
      </c>
      <c r="P16" s="65"/>
      <c r="Q16" s="65"/>
    </row>
    <row r="17" spans="2:17" s="11" customFormat="1" ht="18.75" x14ac:dyDescent="0.25">
      <c r="B17" s="36">
        <v>24</v>
      </c>
      <c r="C17" s="65" t="s">
        <v>263</v>
      </c>
      <c r="D17" s="65" t="s">
        <v>264</v>
      </c>
      <c r="E17" s="47">
        <v>1232812077</v>
      </c>
      <c r="F17" s="87" t="s">
        <v>1480</v>
      </c>
      <c r="G17" s="48">
        <v>2020</v>
      </c>
      <c r="H17" s="15">
        <f ca="1">IF(Tabla110[[#This Row],[FECHA DE NACIMIENTO]]="","",YEAR(NOW())-Tabla110[[#This Row],[FECHA DE NACIMIENTO]])</f>
        <v>6</v>
      </c>
      <c r="I17" s="65" t="s">
        <v>100</v>
      </c>
      <c r="J17" s="15" t="str">
        <f t="shared" si="0"/>
        <v>E</v>
      </c>
      <c r="K17" s="15" t="str">
        <f>Tabla110[[#This Row],[FECHA DE NACIMIENTO]]&amp;J17</f>
        <v>2020E</v>
      </c>
      <c r="L17" s="16" t="str">
        <f t="shared" si="1"/>
        <v>MINIRIDERS 6 AÑOS</v>
      </c>
      <c r="M17" s="65" t="s">
        <v>45</v>
      </c>
      <c r="N17" s="36">
        <v>24</v>
      </c>
      <c r="O17" s="19">
        <f>IFERROR(VLOOKUP(Tabla110[[#This Row],[NIVEL DE HABILIDAD]],CATEGORIAS!$M$3:$O$13,2,FALSE),"")</f>
        <v>85000</v>
      </c>
      <c r="P17" s="65"/>
      <c r="Q17" s="65"/>
    </row>
    <row r="18" spans="2:17" s="11" customFormat="1" ht="18.75" x14ac:dyDescent="0.25">
      <c r="B18" s="36">
        <v>25</v>
      </c>
      <c r="C18" s="65" t="s">
        <v>252</v>
      </c>
      <c r="D18" s="65" t="s">
        <v>265</v>
      </c>
      <c r="E18" s="47">
        <v>1109569542</v>
      </c>
      <c r="F18" s="87">
        <v>43910</v>
      </c>
      <c r="G18" s="87">
        <v>43910</v>
      </c>
      <c r="H18" s="15">
        <f ca="1">IF(Tabla110[[#This Row],[FECHA DE NACIMIENTO]]="","",YEAR(NOW())-YEAR(Tabla110[[#This Row],[FECHA DE NACIMIENTO]]))</f>
        <v>6</v>
      </c>
      <c r="I18" s="65" t="s">
        <v>100</v>
      </c>
      <c r="J18" s="15" t="str">
        <f t="shared" si="0"/>
        <v>E</v>
      </c>
      <c r="K18" s="15" t="str">
        <f>Tabla110[[#This Row],[FECHA DE NACIMIENTO]]&amp;J18</f>
        <v>43910E</v>
      </c>
      <c r="L18" s="16" t="str">
        <f t="shared" si="1"/>
        <v/>
      </c>
      <c r="M18" s="65" t="s">
        <v>45</v>
      </c>
      <c r="N18" s="37">
        <v>25</v>
      </c>
      <c r="O18" s="19">
        <f>IFERROR(VLOOKUP(Tabla110[[#This Row],[NIVEL DE HABILIDAD]],CATEGORIAS!$M$3:$O$13,2,FALSE),"")</f>
        <v>85000</v>
      </c>
      <c r="P18" s="65"/>
      <c r="Q18" s="65" t="s">
        <v>224</v>
      </c>
    </row>
    <row r="19" spans="2:17" s="11" customFormat="1" ht="18.75" x14ac:dyDescent="0.25">
      <c r="B19" s="36">
        <v>26</v>
      </c>
      <c r="C19" s="65" t="s">
        <v>266</v>
      </c>
      <c r="D19" s="65" t="s">
        <v>267</v>
      </c>
      <c r="E19" s="47">
        <v>1232815236</v>
      </c>
      <c r="F19" s="87">
        <v>44247</v>
      </c>
      <c r="G19" s="87">
        <v>44247</v>
      </c>
      <c r="H19" s="15">
        <f ca="1">IF(Tabla110[[#This Row],[FECHA DE NACIMIENTO]]="","",YEAR(NOW())-YEAR(Tabla110[[#This Row],[FECHA DE NACIMIENTO]]))</f>
        <v>5</v>
      </c>
      <c r="I19" s="65" t="s">
        <v>12</v>
      </c>
      <c r="J19" s="15" t="str">
        <f t="shared" si="0"/>
        <v>S</v>
      </c>
      <c r="K19" s="15" t="str">
        <f>Tabla110[[#This Row],[FECHA DE NACIMIENTO]]&amp;J19</f>
        <v>44247S</v>
      </c>
      <c r="L19" s="16" t="str">
        <f t="shared" si="1"/>
        <v/>
      </c>
      <c r="M19" s="65" t="s">
        <v>45</v>
      </c>
      <c r="N19" s="36">
        <v>26</v>
      </c>
      <c r="O19" s="19">
        <f>IFERROR(VLOOKUP(Tabla110[[#This Row],[NIVEL DE HABILIDAD]],CATEGORIAS!$M$3:$O$13,2,FALSE),"")</f>
        <v>85000</v>
      </c>
      <c r="P19" s="65"/>
      <c r="Q19" s="65"/>
    </row>
    <row r="20" spans="2:17" s="11" customFormat="1" ht="18.75" x14ac:dyDescent="0.25">
      <c r="B20" s="36">
        <v>27</v>
      </c>
      <c r="C20" s="65" t="s">
        <v>268</v>
      </c>
      <c r="D20" s="65" t="s">
        <v>269</v>
      </c>
      <c r="E20" s="47">
        <v>1063819685</v>
      </c>
      <c r="F20" s="87">
        <v>44197</v>
      </c>
      <c r="G20" s="87">
        <v>44197</v>
      </c>
      <c r="H20" s="15">
        <f ca="1">IF(Tabla110[[#This Row],[FECHA DE NACIMIENTO]]="","",YEAR(NOW())-YEAR(Tabla110[[#This Row],[FECHA DE NACIMIENTO]]))</f>
        <v>5</v>
      </c>
      <c r="I20" s="65" t="s">
        <v>12</v>
      </c>
      <c r="J20" s="15" t="str">
        <f t="shared" si="0"/>
        <v>S</v>
      </c>
      <c r="K20" s="15" t="str">
        <f>Tabla110[[#This Row],[FECHA DE NACIMIENTO]]&amp;J20</f>
        <v>44197S</v>
      </c>
      <c r="L20" s="16" t="str">
        <f t="shared" si="1"/>
        <v/>
      </c>
      <c r="M20" s="65" t="s">
        <v>52</v>
      </c>
      <c r="N20" s="37">
        <v>27</v>
      </c>
      <c r="O20" s="19">
        <f>IFERROR(VLOOKUP(Tabla110[[#This Row],[NIVEL DE HABILIDAD]],CATEGORIAS!$M$3:$O$13,2,FALSE),"")</f>
        <v>85000</v>
      </c>
      <c r="P20" s="65"/>
      <c r="Q20" s="65"/>
    </row>
    <row r="21" spans="2:17" s="11" customFormat="1" ht="18.75" x14ac:dyDescent="0.25">
      <c r="B21" s="36">
        <v>28</v>
      </c>
      <c r="C21" s="65" t="s">
        <v>244</v>
      </c>
      <c r="D21" s="65" t="s">
        <v>270</v>
      </c>
      <c r="E21" s="47">
        <v>1058554558</v>
      </c>
      <c r="F21" s="87">
        <v>44281</v>
      </c>
      <c r="G21" s="87">
        <v>44281</v>
      </c>
      <c r="H21" s="15">
        <f ca="1">IF(Tabla110[[#This Row],[FECHA DE NACIMIENTO]]="","",YEAR(NOW())-YEAR(Tabla110[[#This Row],[FECHA DE NACIMIENTO]]))</f>
        <v>5</v>
      </c>
      <c r="I21" s="65" t="s">
        <v>12</v>
      </c>
      <c r="J21" s="15" t="str">
        <f t="shared" si="0"/>
        <v>S</v>
      </c>
      <c r="K21" s="15" t="str">
        <f>Tabla110[[#This Row],[FECHA DE NACIMIENTO]]&amp;J21</f>
        <v>44281S</v>
      </c>
      <c r="L21" s="16" t="str">
        <f t="shared" si="1"/>
        <v/>
      </c>
      <c r="M21" s="65" t="s">
        <v>109</v>
      </c>
      <c r="N21" s="36">
        <v>28</v>
      </c>
      <c r="O21" s="19">
        <f>IFERROR(VLOOKUP(Tabla110[[#This Row],[NIVEL DE HABILIDAD]],CATEGORIAS!$M$3:$O$13,2,FALSE),"")</f>
        <v>85000</v>
      </c>
      <c r="P21" s="65"/>
      <c r="Q21" s="65" t="s">
        <v>221</v>
      </c>
    </row>
    <row r="22" spans="2:17" s="11" customFormat="1" ht="18.75" x14ac:dyDescent="0.25">
      <c r="B22" s="36">
        <v>29</v>
      </c>
      <c r="C22" s="65" t="s">
        <v>271</v>
      </c>
      <c r="D22" s="65" t="s">
        <v>272</v>
      </c>
      <c r="E22" s="47">
        <v>1112164681</v>
      </c>
      <c r="F22" s="87">
        <v>44452</v>
      </c>
      <c r="G22" s="87">
        <v>44452</v>
      </c>
      <c r="H22" s="15">
        <f ca="1">IF(Tabla110[[#This Row],[FECHA DE NACIMIENTO]]="","",YEAR(NOW())-YEAR(Tabla110[[#This Row],[FECHA DE NACIMIENTO]]))</f>
        <v>5</v>
      </c>
      <c r="I22" s="65" t="s">
        <v>100</v>
      </c>
      <c r="J22" s="15" t="str">
        <f t="shared" si="0"/>
        <v>E</v>
      </c>
      <c r="K22" s="15" t="str">
        <f>Tabla110[[#This Row],[FECHA DE NACIMIENTO]]&amp;J22</f>
        <v>44452E</v>
      </c>
      <c r="L22" s="16" t="str">
        <f t="shared" si="1"/>
        <v/>
      </c>
      <c r="M22" s="65" t="s">
        <v>85</v>
      </c>
      <c r="N22" s="37">
        <v>29</v>
      </c>
      <c r="O22" s="19">
        <f>IFERROR(VLOOKUP(Tabla110[[#This Row],[NIVEL DE HABILIDAD]],CATEGORIAS!$M$3:$O$13,2,FALSE),"")</f>
        <v>85000</v>
      </c>
      <c r="P22" s="65"/>
      <c r="Q22" s="65"/>
    </row>
    <row r="23" spans="2:17" s="11" customFormat="1" ht="18.75" x14ac:dyDescent="0.25">
      <c r="B23" s="36">
        <v>30</v>
      </c>
      <c r="C23" s="65" t="s">
        <v>273</v>
      </c>
      <c r="D23" s="65" t="s">
        <v>274</v>
      </c>
      <c r="E23" s="47">
        <v>1109938537</v>
      </c>
      <c r="F23" s="87">
        <v>43975</v>
      </c>
      <c r="G23" s="87">
        <v>43975</v>
      </c>
      <c r="H23" s="15">
        <f ca="1">IF(Tabla110[[#This Row],[FECHA DE NACIMIENTO]]="","",YEAR(NOW())-YEAR(Tabla110[[#This Row],[FECHA DE NACIMIENTO]]))</f>
        <v>6</v>
      </c>
      <c r="I23" s="65" t="s">
        <v>100</v>
      </c>
      <c r="J23" s="15" t="str">
        <f t="shared" si="0"/>
        <v>E</v>
      </c>
      <c r="K23" s="15" t="str">
        <f>Tabla110[[#This Row],[FECHA DE NACIMIENTO]]&amp;J23</f>
        <v>43975E</v>
      </c>
      <c r="L23" s="16" t="str">
        <f t="shared" si="1"/>
        <v/>
      </c>
      <c r="M23" s="65" t="s">
        <v>112</v>
      </c>
      <c r="N23" s="36">
        <v>30</v>
      </c>
      <c r="O23" s="19">
        <f>IFERROR(VLOOKUP(Tabla110[[#This Row],[NIVEL DE HABILIDAD]],CATEGORIAS!$M$3:$O$13,2,FALSE),"")</f>
        <v>85000</v>
      </c>
      <c r="P23" s="65"/>
      <c r="Q23" s="65"/>
    </row>
    <row r="24" spans="2:17" s="11" customFormat="1" ht="18.75" x14ac:dyDescent="0.25">
      <c r="B24" s="36">
        <v>31</v>
      </c>
      <c r="C24" s="65" t="s">
        <v>275</v>
      </c>
      <c r="D24" s="65" t="s">
        <v>276</v>
      </c>
      <c r="E24" s="47">
        <v>1109121860</v>
      </c>
      <c r="F24" s="87" t="e">
        <v>#N/A</v>
      </c>
      <c r="G24" s="48">
        <v>2020</v>
      </c>
      <c r="H24" s="15">
        <f ca="1">IF(Tabla110[[#This Row],[FECHA DE NACIMIENTO]]="","",YEAR(NOW())-Tabla110[[#This Row],[FECHA DE NACIMIENTO]])</f>
        <v>6</v>
      </c>
      <c r="I24" s="65" t="s">
        <v>100</v>
      </c>
      <c r="J24" s="15" t="str">
        <f t="shared" si="0"/>
        <v>E</v>
      </c>
      <c r="K24" s="15" t="str">
        <f>Tabla110[[#This Row],[FECHA DE NACIMIENTO]]&amp;J24</f>
        <v>2020E</v>
      </c>
      <c r="L24" s="16" t="str">
        <f t="shared" si="1"/>
        <v>MINIRIDERS 6 AÑOS</v>
      </c>
      <c r="M24" s="65" t="s">
        <v>112</v>
      </c>
      <c r="N24" s="37">
        <v>31</v>
      </c>
      <c r="O24" s="19">
        <f>IFERROR(VLOOKUP(Tabla110[[#This Row],[NIVEL DE HABILIDAD]],CATEGORIAS!$M$3:$O$13,2,FALSE),"")</f>
        <v>85000</v>
      </c>
      <c r="P24" s="65"/>
      <c r="Q24" s="65"/>
    </row>
    <row r="25" spans="2:17" s="11" customFormat="1" ht="18.75" x14ac:dyDescent="0.25">
      <c r="B25" s="36">
        <v>32</v>
      </c>
      <c r="C25" s="65" t="s">
        <v>277</v>
      </c>
      <c r="D25" s="65" t="s">
        <v>278</v>
      </c>
      <c r="E25" s="47">
        <v>1105936574</v>
      </c>
      <c r="F25" s="87" t="e">
        <v>#N/A</v>
      </c>
      <c r="G25" s="48">
        <v>2021</v>
      </c>
      <c r="H25" s="15">
        <f ca="1">IF(Tabla110[[#This Row],[FECHA DE NACIMIENTO]]="","",YEAR(NOW())-Tabla110[[#This Row],[FECHA DE NACIMIENTO]])</f>
        <v>5</v>
      </c>
      <c r="I25" s="65" t="s">
        <v>12</v>
      </c>
      <c r="J25" s="15" t="str">
        <f t="shared" si="0"/>
        <v>S</v>
      </c>
      <c r="K25" s="15" t="str">
        <f>Tabla110[[#This Row],[FECHA DE NACIMIENTO]]&amp;J25</f>
        <v>2021S</v>
      </c>
      <c r="L25" s="16" t="str">
        <f t="shared" si="1"/>
        <v>STRIDERS 5 AÑOS</v>
      </c>
      <c r="M25" s="65" t="s">
        <v>112</v>
      </c>
      <c r="N25" s="36">
        <v>32</v>
      </c>
      <c r="O25" s="19">
        <f>IFERROR(VLOOKUP(Tabla110[[#This Row],[NIVEL DE HABILIDAD]],CATEGORIAS!$M$3:$O$13,2,FALSE),"")</f>
        <v>85000</v>
      </c>
      <c r="P25" s="65"/>
      <c r="Q25" s="65"/>
    </row>
    <row r="26" spans="2:17" s="11" customFormat="1" ht="18.75" x14ac:dyDescent="0.25">
      <c r="B26" s="36">
        <v>33</v>
      </c>
      <c r="C26" s="65" t="s">
        <v>279</v>
      </c>
      <c r="D26" s="65" t="s">
        <v>280</v>
      </c>
      <c r="E26" s="47">
        <v>1232818158</v>
      </c>
      <c r="F26" s="87" t="e">
        <v>#N/A</v>
      </c>
      <c r="G26" s="48">
        <v>2021</v>
      </c>
      <c r="H26" s="15">
        <f ca="1">IF(Tabla110[[#This Row],[FECHA DE NACIMIENTO]]="","",YEAR(NOW())-Tabla110[[#This Row],[FECHA DE NACIMIENTO]])</f>
        <v>5</v>
      </c>
      <c r="I26" s="65" t="s">
        <v>12</v>
      </c>
      <c r="J26" s="15" t="str">
        <f t="shared" si="0"/>
        <v>S</v>
      </c>
      <c r="K26" s="15" t="str">
        <f>Tabla110[[#This Row],[FECHA DE NACIMIENTO]]&amp;J26</f>
        <v>2021S</v>
      </c>
      <c r="L26" s="16" t="str">
        <f t="shared" si="1"/>
        <v>STRIDERS 5 AÑOS</v>
      </c>
      <c r="M26" s="65" t="s">
        <v>112</v>
      </c>
      <c r="N26" s="37">
        <v>33</v>
      </c>
      <c r="O26" s="19">
        <f>IFERROR(VLOOKUP(Tabla110[[#This Row],[NIVEL DE HABILIDAD]],CATEGORIAS!$M$3:$O$13,2,FALSE),"")</f>
        <v>85000</v>
      </c>
      <c r="P26" s="65"/>
      <c r="Q26" s="65"/>
    </row>
    <row r="27" spans="2:17" s="11" customFormat="1" ht="18.75" x14ac:dyDescent="0.25">
      <c r="B27" s="36">
        <v>34</v>
      </c>
      <c r="C27" s="65" t="s">
        <v>279</v>
      </c>
      <c r="D27" s="65" t="s">
        <v>281</v>
      </c>
      <c r="E27" s="47">
        <v>1106524664</v>
      </c>
      <c r="F27" s="87" t="e">
        <v>#N/A</v>
      </c>
      <c r="G27" s="48">
        <v>2020</v>
      </c>
      <c r="H27" s="15">
        <f ca="1">IF(Tabla110[[#This Row],[FECHA DE NACIMIENTO]]="","",YEAR(NOW())-Tabla110[[#This Row],[FECHA DE NACIMIENTO]])</f>
        <v>6</v>
      </c>
      <c r="I27" s="65" t="s">
        <v>100</v>
      </c>
      <c r="J27" s="15" t="str">
        <f t="shared" si="0"/>
        <v>E</v>
      </c>
      <c r="K27" s="15" t="str">
        <f>Tabla110[[#This Row],[FECHA DE NACIMIENTO]]&amp;J27</f>
        <v>2020E</v>
      </c>
      <c r="L27" s="16" t="str">
        <f t="shared" si="1"/>
        <v>MINIRIDERS 6 AÑOS</v>
      </c>
      <c r="M27" s="65" t="s">
        <v>49</v>
      </c>
      <c r="N27" s="36">
        <v>34</v>
      </c>
      <c r="O27" s="19">
        <f>IFERROR(VLOOKUP(Tabla110[[#This Row],[NIVEL DE HABILIDAD]],CATEGORIAS!$M$3:$O$13,2,FALSE),"")</f>
        <v>85000</v>
      </c>
      <c r="P27" s="65"/>
      <c r="Q27" s="65" t="s">
        <v>198</v>
      </c>
    </row>
    <row r="28" spans="2:17" s="11" customFormat="1" ht="18.75" x14ac:dyDescent="0.25">
      <c r="B28" s="36">
        <v>35</v>
      </c>
      <c r="C28" s="65" t="s">
        <v>258</v>
      </c>
      <c r="D28" s="65" t="s">
        <v>282</v>
      </c>
      <c r="E28" s="47">
        <v>1108572247</v>
      </c>
      <c r="F28" s="87" t="e">
        <v>#N/A</v>
      </c>
      <c r="G28" s="48">
        <v>2020</v>
      </c>
      <c r="H28" s="15">
        <f ca="1">IF(Tabla110[[#This Row],[FECHA DE NACIMIENTO]]="","",YEAR(NOW())-Tabla110[[#This Row],[FECHA DE NACIMIENTO]])</f>
        <v>6</v>
      </c>
      <c r="I28" s="65" t="s">
        <v>100</v>
      </c>
      <c r="J28" s="15" t="str">
        <f t="shared" si="0"/>
        <v>E</v>
      </c>
      <c r="K28" s="15" t="str">
        <f>Tabla110[[#This Row],[FECHA DE NACIMIENTO]]&amp;J28</f>
        <v>2020E</v>
      </c>
      <c r="L28" s="16" t="str">
        <f t="shared" si="1"/>
        <v>MINIRIDERS 6 AÑOS</v>
      </c>
      <c r="M28" s="65" t="s">
        <v>112</v>
      </c>
      <c r="N28" s="37">
        <v>35</v>
      </c>
      <c r="O28" s="19">
        <f>IFERROR(VLOOKUP(Tabla110[[#This Row],[NIVEL DE HABILIDAD]],CATEGORIAS!$M$3:$O$13,2,FALSE),"")</f>
        <v>85000</v>
      </c>
      <c r="P28" s="65"/>
      <c r="Q28" s="65"/>
    </row>
    <row r="29" spans="2:17" s="11" customFormat="1" ht="18.75" x14ac:dyDescent="0.25">
      <c r="B29" s="36">
        <v>36</v>
      </c>
      <c r="C29" s="65" t="s">
        <v>244</v>
      </c>
      <c r="D29" s="65" t="s">
        <v>276</v>
      </c>
      <c r="E29" s="47">
        <v>1109121861</v>
      </c>
      <c r="F29" s="87" t="e">
        <v>#N/A</v>
      </c>
      <c r="G29" s="48">
        <v>2020</v>
      </c>
      <c r="H29" s="15">
        <f ca="1">IF(Tabla110[[#This Row],[FECHA DE NACIMIENTO]]="","",YEAR(NOW())-Tabla110[[#This Row],[FECHA DE NACIMIENTO]])</f>
        <v>6</v>
      </c>
      <c r="I29" s="65" t="s">
        <v>100</v>
      </c>
      <c r="J29" s="15" t="str">
        <f t="shared" si="0"/>
        <v>E</v>
      </c>
      <c r="K29" s="15" t="str">
        <f>Tabla110[[#This Row],[FECHA DE NACIMIENTO]]&amp;J29</f>
        <v>2020E</v>
      </c>
      <c r="L29" s="16" t="str">
        <f t="shared" si="1"/>
        <v>MINIRIDERS 6 AÑOS</v>
      </c>
      <c r="M29" s="65" t="s">
        <v>112</v>
      </c>
      <c r="N29" s="36">
        <v>36</v>
      </c>
      <c r="O29" s="19">
        <f>IFERROR(VLOOKUP(Tabla110[[#This Row],[NIVEL DE HABILIDAD]],CATEGORIAS!$M$3:$O$13,2,FALSE),"")</f>
        <v>85000</v>
      </c>
      <c r="P29" s="65"/>
      <c r="Q29" s="65"/>
    </row>
    <row r="30" spans="2:17" s="11" customFormat="1" ht="18.75" x14ac:dyDescent="0.25">
      <c r="B30" s="36">
        <v>37</v>
      </c>
      <c r="C30" s="65" t="s">
        <v>283</v>
      </c>
      <c r="D30" s="65" t="s">
        <v>284</v>
      </c>
      <c r="E30" s="47">
        <v>1114012296</v>
      </c>
      <c r="F30" s="87">
        <v>43360</v>
      </c>
      <c r="G30" s="48">
        <v>2018</v>
      </c>
      <c r="H30" s="15">
        <f ca="1">IF(Tabla110[[#This Row],[FECHA DE NACIMIENTO]]="","",YEAR(NOW())-Tabla110[[#This Row],[FECHA DE NACIMIENTO]])</f>
        <v>8</v>
      </c>
      <c r="I30" s="65" t="s">
        <v>67</v>
      </c>
      <c r="J30" s="15" t="str">
        <f t="shared" si="0"/>
        <v>P</v>
      </c>
      <c r="K30" s="15" t="str">
        <f>Tabla110[[#This Row],[FECHA DE NACIMIENTO]]&amp;J30</f>
        <v>2018P</v>
      </c>
      <c r="L30" s="16" t="str">
        <f t="shared" si="1"/>
        <v>PRINCIPIANTES 7 Y 8 AÑOS</v>
      </c>
      <c r="M30" s="65" t="s">
        <v>44</v>
      </c>
      <c r="N30" s="37">
        <v>37</v>
      </c>
      <c r="O30" s="19">
        <f>IFERROR(VLOOKUP(Tabla110[[#This Row],[NIVEL DE HABILIDAD]],CATEGORIAS!$M$3:$O$13,2,FALSE),"")</f>
        <v>85000</v>
      </c>
      <c r="P30" s="65"/>
      <c r="Q30" s="65"/>
    </row>
    <row r="31" spans="2:17" s="11" customFormat="1" ht="18.75" x14ac:dyDescent="0.25">
      <c r="B31" s="36">
        <v>38</v>
      </c>
      <c r="C31" s="65" t="s">
        <v>285</v>
      </c>
      <c r="D31" s="65" t="s">
        <v>286</v>
      </c>
      <c r="E31" s="47">
        <v>1114249166</v>
      </c>
      <c r="F31" s="87">
        <v>43539</v>
      </c>
      <c r="G31" s="48">
        <v>2019</v>
      </c>
      <c r="H31" s="15">
        <f ca="1">IF(Tabla110[[#This Row],[FECHA DE NACIMIENTO]]="","",YEAR(NOW())-Tabla110[[#This Row],[FECHA DE NACIMIENTO]])</f>
        <v>7</v>
      </c>
      <c r="I31" s="65" t="s">
        <v>67</v>
      </c>
      <c r="J31" s="15" t="str">
        <f t="shared" si="0"/>
        <v>P</v>
      </c>
      <c r="K31" s="15" t="str">
        <f>Tabla110[[#This Row],[FECHA DE NACIMIENTO]]&amp;J31</f>
        <v>2019P</v>
      </c>
      <c r="L31" s="16" t="str">
        <f t="shared" si="1"/>
        <v>PRINCIPIANTES 7 Y 8 AÑOS</v>
      </c>
      <c r="M31" s="65" t="s">
        <v>44</v>
      </c>
      <c r="N31" s="36">
        <v>38</v>
      </c>
      <c r="O31" s="19">
        <f>IFERROR(VLOOKUP(Tabla110[[#This Row],[NIVEL DE HABILIDAD]],CATEGORIAS!$M$3:$O$13,2,FALSE),"")</f>
        <v>85000</v>
      </c>
      <c r="P31" s="65"/>
      <c r="Q31" s="65"/>
    </row>
    <row r="32" spans="2:17" s="11" customFormat="1" ht="18.75" x14ac:dyDescent="0.25">
      <c r="B32" s="36">
        <v>39</v>
      </c>
      <c r="C32" s="65" t="s">
        <v>287</v>
      </c>
      <c r="D32" s="65" t="s">
        <v>288</v>
      </c>
      <c r="E32" s="47">
        <v>1114249319</v>
      </c>
      <c r="F32" s="87">
        <v>43882</v>
      </c>
      <c r="G32" s="48">
        <v>2020</v>
      </c>
      <c r="H32" s="15">
        <f ca="1">IF(Tabla110[[#This Row],[FECHA DE NACIMIENTO]]="","",YEAR(NOW())-Tabla110[[#This Row],[FECHA DE NACIMIENTO]])</f>
        <v>6</v>
      </c>
      <c r="I32" s="65" t="s">
        <v>100</v>
      </c>
      <c r="J32" s="15" t="str">
        <f t="shared" si="0"/>
        <v>E</v>
      </c>
      <c r="K32" s="15" t="str">
        <f>Tabla110[[#This Row],[FECHA DE NACIMIENTO]]&amp;J32</f>
        <v>2020E</v>
      </c>
      <c r="L32" s="16" t="str">
        <f t="shared" si="1"/>
        <v>MINIRIDERS 6 AÑOS</v>
      </c>
      <c r="M32" s="65" t="s">
        <v>44</v>
      </c>
      <c r="N32" s="37">
        <v>39</v>
      </c>
      <c r="O32" s="19">
        <f>IFERROR(VLOOKUP(Tabla110[[#This Row],[NIVEL DE HABILIDAD]],CATEGORIAS!$M$3:$O$13,2,FALSE),"")</f>
        <v>85000</v>
      </c>
      <c r="P32" s="65"/>
      <c r="Q32" s="65"/>
    </row>
    <row r="33" spans="2:17" s="11" customFormat="1" ht="18.75" x14ac:dyDescent="0.25">
      <c r="B33" s="36">
        <v>40</v>
      </c>
      <c r="C33" s="65" t="s">
        <v>289</v>
      </c>
      <c r="D33" s="65" t="s">
        <v>290</v>
      </c>
      <c r="E33" s="47">
        <v>1114320217</v>
      </c>
      <c r="F33" s="87" t="e">
        <v>#N/A</v>
      </c>
      <c r="G33" s="48">
        <v>2019</v>
      </c>
      <c r="H33" s="15">
        <f ca="1">IF(Tabla110[[#This Row],[FECHA DE NACIMIENTO]]="","",YEAR(NOW())-Tabla110[[#This Row],[FECHA DE NACIMIENTO]])</f>
        <v>7</v>
      </c>
      <c r="I33" s="65" t="s">
        <v>100</v>
      </c>
      <c r="J33" s="15" t="str">
        <f t="shared" si="0"/>
        <v>E</v>
      </c>
      <c r="K33" s="15" t="str">
        <f>Tabla110[[#This Row],[FECHA DE NACIMIENTO]]&amp;J33</f>
        <v>2019E</v>
      </c>
      <c r="L33" s="16" t="str">
        <f t="shared" si="1"/>
        <v>MINIRIDERS 7 Y 8 AÑOS</v>
      </c>
      <c r="M33" s="65" t="s">
        <v>44</v>
      </c>
      <c r="N33" s="36">
        <v>40</v>
      </c>
      <c r="O33" s="19">
        <f>IFERROR(VLOOKUP(Tabla110[[#This Row],[NIVEL DE HABILIDAD]],CATEGORIAS!$M$3:$O$13,2,FALSE),"")</f>
        <v>85000</v>
      </c>
      <c r="P33" s="65"/>
      <c r="Q33" s="65"/>
    </row>
    <row r="34" spans="2:17" s="11" customFormat="1" ht="18.75" x14ac:dyDescent="0.25">
      <c r="B34" s="36">
        <v>41</v>
      </c>
      <c r="C34" s="65" t="s">
        <v>291</v>
      </c>
      <c r="D34" s="65" t="s">
        <v>292</v>
      </c>
      <c r="E34" s="47">
        <v>1061546676</v>
      </c>
      <c r="F34" s="87">
        <v>43466</v>
      </c>
      <c r="G34" s="48">
        <v>2019</v>
      </c>
      <c r="H34" s="15">
        <f ca="1">IF(Tabla110[[#This Row],[FECHA DE NACIMIENTO]]="","",YEAR(NOW())-Tabla110[[#This Row],[FECHA DE NACIMIENTO]])</f>
        <v>7</v>
      </c>
      <c r="I34" s="65" t="s">
        <v>67</v>
      </c>
      <c r="J34" s="15" t="str">
        <f t="shared" si="0"/>
        <v>P</v>
      </c>
      <c r="K34" s="15" t="str">
        <f>Tabla110[[#This Row],[FECHA DE NACIMIENTO]]&amp;J34</f>
        <v>2019P</v>
      </c>
      <c r="L34" s="16" t="str">
        <f t="shared" si="1"/>
        <v>PRINCIPIANTES 7 Y 8 AÑOS</v>
      </c>
      <c r="M34" s="65" t="s">
        <v>52</v>
      </c>
      <c r="N34" s="37">
        <v>41</v>
      </c>
      <c r="O34" s="19">
        <f>IFERROR(VLOOKUP(Tabla110[[#This Row],[NIVEL DE HABILIDAD]],CATEGORIAS!$M$3:$O$13,2,FALSE),"")</f>
        <v>85000</v>
      </c>
      <c r="P34" s="65"/>
      <c r="Q34" s="65"/>
    </row>
    <row r="35" spans="2:17" s="11" customFormat="1" ht="18.75" x14ac:dyDescent="0.25">
      <c r="B35" s="36">
        <v>42</v>
      </c>
      <c r="C35" s="65" t="s">
        <v>293</v>
      </c>
      <c r="D35" s="65" t="s">
        <v>294</v>
      </c>
      <c r="E35" s="47">
        <v>1104837479</v>
      </c>
      <c r="F35" s="87">
        <v>42269</v>
      </c>
      <c r="G35" s="48">
        <v>2015</v>
      </c>
      <c r="H35" s="15">
        <f ca="1">IF(Tabla110[[#This Row],[FECHA DE NACIMIENTO]]="","",YEAR(NOW())-Tabla110[[#This Row],[FECHA DE NACIMIENTO]])</f>
        <v>11</v>
      </c>
      <c r="I35" s="65" t="s">
        <v>67</v>
      </c>
      <c r="J35" s="15" t="str">
        <f t="shared" si="0"/>
        <v>P</v>
      </c>
      <c r="K35" s="15" t="str">
        <f>Tabla110[[#This Row],[FECHA DE NACIMIENTO]]&amp;J35</f>
        <v>2015P</v>
      </c>
      <c r="L35" s="16" t="str">
        <f t="shared" si="1"/>
        <v>PRINCIPIANTES 11 Y 12 AÑOS</v>
      </c>
      <c r="M35" s="65" t="s">
        <v>80</v>
      </c>
      <c r="N35" s="36">
        <v>42</v>
      </c>
      <c r="O35" s="19">
        <f>IFERROR(VLOOKUP(Tabla110[[#This Row],[NIVEL DE HABILIDAD]],CATEGORIAS!$M$3:$O$13,2,FALSE),"")</f>
        <v>85000</v>
      </c>
      <c r="P35" s="65"/>
      <c r="Q35" s="65"/>
    </row>
    <row r="36" spans="2:17" s="11" customFormat="1" ht="18.75" x14ac:dyDescent="0.25">
      <c r="B36" s="36">
        <v>43</v>
      </c>
      <c r="C36" s="65" t="s">
        <v>295</v>
      </c>
      <c r="D36" s="65" t="s">
        <v>296</v>
      </c>
      <c r="E36" s="47">
        <v>1151968614</v>
      </c>
      <c r="F36" s="87" t="e">
        <v>#N/A</v>
      </c>
      <c r="G36" s="48">
        <v>2018</v>
      </c>
      <c r="H36" s="15">
        <f ca="1">IF(Tabla110[[#This Row],[FECHA DE NACIMIENTO]]="","",YEAR(NOW())-Tabla110[[#This Row],[FECHA DE NACIMIENTO]])</f>
        <v>8</v>
      </c>
      <c r="I36" s="65" t="s">
        <v>100</v>
      </c>
      <c r="J36" s="15" t="str">
        <f t="shared" si="0"/>
        <v>E</v>
      </c>
      <c r="K36" s="15" t="str">
        <f>Tabla110[[#This Row],[FECHA DE NACIMIENTO]]&amp;J36</f>
        <v>2018E</v>
      </c>
      <c r="L36" s="16" t="str">
        <f t="shared" si="1"/>
        <v>MINIRIDERS 7 Y 8 AÑOS</v>
      </c>
      <c r="M36" s="65" t="s">
        <v>89</v>
      </c>
      <c r="N36" s="37">
        <v>43</v>
      </c>
      <c r="O36" s="19">
        <f>IFERROR(VLOOKUP(Tabla110[[#This Row],[NIVEL DE HABILIDAD]],CATEGORIAS!$M$3:$O$13,2,FALSE),"")</f>
        <v>85000</v>
      </c>
      <c r="P36" s="65"/>
      <c r="Q36" s="65"/>
    </row>
    <row r="37" spans="2:17" s="11" customFormat="1" ht="18.75" x14ac:dyDescent="0.25">
      <c r="B37" s="36">
        <v>44</v>
      </c>
      <c r="C37" s="65" t="s">
        <v>297</v>
      </c>
      <c r="D37" s="65" t="s">
        <v>298</v>
      </c>
      <c r="E37" s="47">
        <v>1112060927</v>
      </c>
      <c r="F37" s="87" t="e">
        <v>#N/A</v>
      </c>
      <c r="G37" s="48">
        <v>2015</v>
      </c>
      <c r="H37" s="15">
        <f ca="1">IF(Tabla110[[#This Row],[FECHA DE NACIMIENTO]]="","",YEAR(NOW())-Tabla110[[#This Row],[FECHA DE NACIMIENTO]])</f>
        <v>11</v>
      </c>
      <c r="I37" s="65" t="s">
        <v>67</v>
      </c>
      <c r="J37" s="15" t="str">
        <f t="shared" si="0"/>
        <v>P</v>
      </c>
      <c r="K37" s="15" t="str">
        <f>Tabla110[[#This Row],[FECHA DE NACIMIENTO]]&amp;J37</f>
        <v>2015P</v>
      </c>
      <c r="L37" s="16" t="str">
        <f t="shared" si="1"/>
        <v>PRINCIPIANTES 11 Y 12 AÑOS</v>
      </c>
      <c r="M37" s="65" t="s">
        <v>89</v>
      </c>
      <c r="N37" s="36">
        <v>44</v>
      </c>
      <c r="O37" s="19">
        <f>IFERROR(VLOOKUP(Tabla110[[#This Row],[NIVEL DE HABILIDAD]],CATEGORIAS!$M$3:$O$13,2,FALSE),"")</f>
        <v>85000</v>
      </c>
      <c r="P37" s="65"/>
      <c r="Q37" s="65"/>
    </row>
    <row r="38" spans="2:17" s="11" customFormat="1" ht="18.75" x14ac:dyDescent="0.25">
      <c r="B38" s="36">
        <v>45</v>
      </c>
      <c r="C38" s="65" t="s">
        <v>299</v>
      </c>
      <c r="D38" s="65" t="s">
        <v>300</v>
      </c>
      <c r="E38" s="47">
        <v>1150692727</v>
      </c>
      <c r="F38" s="87" t="e">
        <v>#N/A</v>
      </c>
      <c r="G38" s="48">
        <v>2015</v>
      </c>
      <c r="H38" s="15">
        <f ca="1">IF(Tabla110[[#This Row],[FECHA DE NACIMIENTO]]="","",YEAR(NOW())-Tabla110[[#This Row],[FECHA DE NACIMIENTO]])</f>
        <v>11</v>
      </c>
      <c r="I38" s="65" t="s">
        <v>67</v>
      </c>
      <c r="J38" s="15" t="str">
        <f t="shared" si="0"/>
        <v>P</v>
      </c>
      <c r="K38" s="15" t="str">
        <f>Tabla110[[#This Row],[FECHA DE NACIMIENTO]]&amp;J38</f>
        <v>2015P</v>
      </c>
      <c r="L38" s="16" t="str">
        <f t="shared" si="1"/>
        <v>PRINCIPIANTES 11 Y 12 AÑOS</v>
      </c>
      <c r="M38" s="65" t="s">
        <v>89</v>
      </c>
      <c r="N38" s="37">
        <v>45</v>
      </c>
      <c r="O38" s="19">
        <f>IFERROR(VLOOKUP(Tabla110[[#This Row],[NIVEL DE HABILIDAD]],CATEGORIAS!$M$3:$O$13,2,FALSE),"")</f>
        <v>85000</v>
      </c>
      <c r="P38" s="65"/>
      <c r="Q38" s="65"/>
    </row>
    <row r="39" spans="2:17" s="11" customFormat="1" ht="18.75" x14ac:dyDescent="0.25">
      <c r="B39" s="36">
        <v>46</v>
      </c>
      <c r="C39" s="65" t="s">
        <v>301</v>
      </c>
      <c r="D39" s="65" t="s">
        <v>302</v>
      </c>
      <c r="E39" s="47">
        <v>1058554342</v>
      </c>
      <c r="F39" s="87">
        <v>43977</v>
      </c>
      <c r="G39" s="48">
        <v>2020</v>
      </c>
      <c r="H39" s="15">
        <f ca="1">IF(Tabla110[[#This Row],[FECHA DE NACIMIENTO]]="","",YEAR(NOW())-Tabla110[[#This Row],[FECHA DE NACIMIENTO]])</f>
        <v>6</v>
      </c>
      <c r="I39" s="65" t="s">
        <v>67</v>
      </c>
      <c r="J39" s="15" t="str">
        <f t="shared" si="0"/>
        <v>P</v>
      </c>
      <c r="K39" s="15" t="str">
        <f>Tabla110[[#This Row],[FECHA DE NACIMIENTO]]&amp;J39</f>
        <v>2020P</v>
      </c>
      <c r="L39" s="16" t="str">
        <f t="shared" si="1"/>
        <v>PRINCIPIANTES 6 AÑOS Y MENOS</v>
      </c>
      <c r="M39" s="65" t="s">
        <v>110</v>
      </c>
      <c r="N39" s="36">
        <v>46</v>
      </c>
      <c r="O39" s="19">
        <f>IFERROR(VLOOKUP(Tabla110[[#This Row],[NIVEL DE HABILIDAD]],CATEGORIAS!$M$3:$O$13,2,FALSE),"")</f>
        <v>85000</v>
      </c>
      <c r="P39" s="65"/>
      <c r="Q39" s="65"/>
    </row>
    <row r="40" spans="2:17" s="11" customFormat="1" ht="18.75" x14ac:dyDescent="0.25">
      <c r="B40" s="36">
        <v>47</v>
      </c>
      <c r="C40" s="65" t="s">
        <v>303</v>
      </c>
      <c r="D40" s="65" t="s">
        <v>302</v>
      </c>
      <c r="E40" s="47">
        <v>1058554341</v>
      </c>
      <c r="F40" s="87">
        <v>43977</v>
      </c>
      <c r="G40" s="48">
        <v>2020</v>
      </c>
      <c r="H40" s="15">
        <f ca="1">IF(Tabla110[[#This Row],[FECHA DE NACIMIENTO]]="","",YEAR(NOW())-Tabla110[[#This Row],[FECHA DE NACIMIENTO]])</f>
        <v>6</v>
      </c>
      <c r="I40" s="65" t="s">
        <v>67</v>
      </c>
      <c r="J40" s="15" t="str">
        <f t="shared" si="0"/>
        <v>P</v>
      </c>
      <c r="K40" s="15" t="str">
        <f>Tabla110[[#This Row],[FECHA DE NACIMIENTO]]&amp;J40</f>
        <v>2020P</v>
      </c>
      <c r="L40" s="16" t="str">
        <f t="shared" si="1"/>
        <v>PRINCIPIANTES 6 AÑOS Y MENOS</v>
      </c>
      <c r="M40" s="65" t="s">
        <v>110</v>
      </c>
      <c r="N40" s="37">
        <v>47</v>
      </c>
      <c r="O40" s="19">
        <f>IFERROR(VLOOKUP(Tabla110[[#This Row],[NIVEL DE HABILIDAD]],CATEGORIAS!$M$3:$O$13,2,FALSE),"")</f>
        <v>85000</v>
      </c>
      <c r="P40" s="65"/>
      <c r="Q40" s="65"/>
    </row>
    <row r="41" spans="2:17" s="11" customFormat="1" ht="18.75" x14ac:dyDescent="0.25">
      <c r="B41" s="36">
        <v>48</v>
      </c>
      <c r="C41" s="65" t="s">
        <v>275</v>
      </c>
      <c r="D41" s="65" t="s">
        <v>304</v>
      </c>
      <c r="E41" s="47">
        <v>1114319153</v>
      </c>
      <c r="F41" s="87" t="e">
        <v>#N/A</v>
      </c>
      <c r="G41" s="48">
        <v>2018</v>
      </c>
      <c r="H41" s="15">
        <f ca="1">IF(Tabla110[[#This Row],[FECHA DE NACIMIENTO]]="","",YEAR(NOW())-Tabla110[[#This Row],[FECHA DE NACIMIENTO]])</f>
        <v>8</v>
      </c>
      <c r="I41" s="65" t="s">
        <v>100</v>
      </c>
      <c r="J41" s="15" t="str">
        <f t="shared" si="0"/>
        <v>E</v>
      </c>
      <c r="K41" s="15" t="str">
        <f>Tabla110[[#This Row],[FECHA DE NACIMIENTO]]&amp;J41</f>
        <v>2018E</v>
      </c>
      <c r="L41" s="16" t="str">
        <f t="shared" si="1"/>
        <v>MINIRIDERS 7 Y 8 AÑOS</v>
      </c>
      <c r="M41" s="65" t="s">
        <v>82</v>
      </c>
      <c r="N41" s="36">
        <v>48</v>
      </c>
      <c r="O41" s="19">
        <f>IFERROR(VLOOKUP(Tabla110[[#This Row],[NIVEL DE HABILIDAD]],CATEGORIAS!$M$3:$O$13,2,FALSE),"")</f>
        <v>85000</v>
      </c>
      <c r="P41" s="65"/>
      <c r="Q41" s="65"/>
    </row>
    <row r="42" spans="2:17" s="11" customFormat="1" ht="18.75" x14ac:dyDescent="0.25">
      <c r="B42" s="36">
        <v>49</v>
      </c>
      <c r="C42" s="65" t="s">
        <v>303</v>
      </c>
      <c r="D42" s="65" t="s">
        <v>305</v>
      </c>
      <c r="E42" s="47">
        <v>1114558215</v>
      </c>
      <c r="F42" s="87">
        <v>43987</v>
      </c>
      <c r="G42" s="48">
        <v>2020</v>
      </c>
      <c r="H42" s="15">
        <f ca="1">IF(Tabla110[[#This Row],[FECHA DE NACIMIENTO]]="","",YEAR(NOW())-Tabla110[[#This Row],[FECHA DE NACIMIENTO]])</f>
        <v>6</v>
      </c>
      <c r="I42" s="65" t="s">
        <v>67</v>
      </c>
      <c r="J42" s="15" t="str">
        <f t="shared" si="0"/>
        <v>P</v>
      </c>
      <c r="K42" s="15" t="str">
        <f>Tabla110[[#This Row],[FECHA DE NACIMIENTO]]&amp;J42</f>
        <v>2020P</v>
      </c>
      <c r="L42" s="16" t="str">
        <f t="shared" si="1"/>
        <v>PRINCIPIANTES 6 AÑOS Y MENOS</v>
      </c>
      <c r="M42" s="65" t="s">
        <v>82</v>
      </c>
      <c r="N42" s="37">
        <v>49</v>
      </c>
      <c r="O42" s="19">
        <f>IFERROR(VLOOKUP(Tabla110[[#This Row],[NIVEL DE HABILIDAD]],CATEGORIAS!$M$3:$O$13,2,FALSE),"")</f>
        <v>85000</v>
      </c>
      <c r="P42" s="65"/>
      <c r="Q42" s="65"/>
    </row>
    <row r="43" spans="2:17" s="11" customFormat="1" ht="18.75" x14ac:dyDescent="0.25">
      <c r="B43" s="36">
        <v>50</v>
      </c>
      <c r="C43" s="65" t="s">
        <v>306</v>
      </c>
      <c r="D43" s="65" t="s">
        <v>307</v>
      </c>
      <c r="E43" s="47">
        <v>1114555506</v>
      </c>
      <c r="F43" s="87">
        <v>43195</v>
      </c>
      <c r="G43" s="48">
        <v>2018</v>
      </c>
      <c r="H43" s="15">
        <f ca="1">IF(Tabla110[[#This Row],[FECHA DE NACIMIENTO]]="","",YEAR(NOW())-Tabla110[[#This Row],[FECHA DE NACIMIENTO]])</f>
        <v>8</v>
      </c>
      <c r="I43" s="65" t="s">
        <v>67</v>
      </c>
      <c r="J43" s="15" t="str">
        <f t="shared" si="0"/>
        <v>P</v>
      </c>
      <c r="K43" s="15" t="str">
        <f>Tabla110[[#This Row],[FECHA DE NACIMIENTO]]&amp;J43</f>
        <v>2018P</v>
      </c>
      <c r="L43" s="16" t="str">
        <f t="shared" si="1"/>
        <v>PRINCIPIANTES 7 Y 8 AÑOS</v>
      </c>
      <c r="M43" s="65" t="s">
        <v>82</v>
      </c>
      <c r="N43" s="36">
        <v>50</v>
      </c>
      <c r="O43" s="19">
        <f>IFERROR(VLOOKUP(Tabla110[[#This Row],[NIVEL DE HABILIDAD]],CATEGORIAS!$M$3:$O$13,2,FALSE),"")</f>
        <v>85000</v>
      </c>
      <c r="P43" s="65"/>
      <c r="Q43" s="65" t="s">
        <v>189</v>
      </c>
    </row>
    <row r="44" spans="2:17" s="11" customFormat="1" ht="18.75" x14ac:dyDescent="0.25">
      <c r="B44" s="36">
        <v>51</v>
      </c>
      <c r="C44" s="65" t="s">
        <v>308</v>
      </c>
      <c r="D44" s="65" t="s">
        <v>309</v>
      </c>
      <c r="E44" s="47">
        <v>1107870160</v>
      </c>
      <c r="F44" s="87">
        <v>43573</v>
      </c>
      <c r="G44" s="48">
        <v>2019</v>
      </c>
      <c r="H44" s="15">
        <f ca="1">IF(Tabla110[[#This Row],[FECHA DE NACIMIENTO]]="","",YEAR(NOW())-Tabla110[[#This Row],[FECHA DE NACIMIENTO]])</f>
        <v>7</v>
      </c>
      <c r="I44" s="65" t="s">
        <v>67</v>
      </c>
      <c r="J44" s="15" t="str">
        <f t="shared" si="0"/>
        <v>P</v>
      </c>
      <c r="K44" s="15" t="str">
        <f>Tabla110[[#This Row],[FECHA DE NACIMIENTO]]&amp;J44</f>
        <v>2019P</v>
      </c>
      <c r="L44" s="16" t="str">
        <f t="shared" si="1"/>
        <v>PRINCIPIANTES 7 Y 8 AÑOS</v>
      </c>
      <c r="M44" s="65" t="s">
        <v>45</v>
      </c>
      <c r="N44" s="37">
        <v>51</v>
      </c>
      <c r="O44" s="19">
        <f>IFERROR(VLOOKUP(Tabla110[[#This Row],[NIVEL DE HABILIDAD]],CATEGORIAS!$M$3:$O$13,2,FALSE),"")</f>
        <v>85000</v>
      </c>
      <c r="P44" s="65"/>
      <c r="Q44" s="65" t="s">
        <v>200</v>
      </c>
    </row>
    <row r="45" spans="2:17" s="11" customFormat="1" ht="18.75" x14ac:dyDescent="0.25">
      <c r="B45" s="36">
        <v>52</v>
      </c>
      <c r="C45" s="65" t="s">
        <v>310</v>
      </c>
      <c r="D45" s="65" t="s">
        <v>311</v>
      </c>
      <c r="E45" s="47">
        <v>1109937001</v>
      </c>
      <c r="F45" s="87" t="e">
        <v>#N/A</v>
      </c>
      <c r="G45" s="48">
        <v>2018</v>
      </c>
      <c r="H45" s="15">
        <f ca="1">IF(Tabla110[[#This Row],[FECHA DE NACIMIENTO]]="","",YEAR(NOW())-Tabla110[[#This Row],[FECHA DE NACIMIENTO]])</f>
        <v>8</v>
      </c>
      <c r="I45" s="65" t="s">
        <v>100</v>
      </c>
      <c r="J45" s="15" t="str">
        <f t="shared" si="0"/>
        <v>E</v>
      </c>
      <c r="K45" s="15" t="str">
        <f>Tabla110[[#This Row],[FECHA DE NACIMIENTO]]&amp;J45</f>
        <v>2018E</v>
      </c>
      <c r="L45" s="16" t="str">
        <f t="shared" si="1"/>
        <v>MINIRIDERS 7 Y 8 AÑOS</v>
      </c>
      <c r="M45" s="65" t="s">
        <v>45</v>
      </c>
      <c r="N45" s="36">
        <v>52</v>
      </c>
      <c r="O45" s="19">
        <f>IFERROR(VLOOKUP(Tabla110[[#This Row],[NIVEL DE HABILIDAD]],CATEGORIAS!$M$3:$O$13,2,FALSE),"")</f>
        <v>85000</v>
      </c>
      <c r="P45" s="65"/>
      <c r="Q45" s="65"/>
    </row>
    <row r="46" spans="2:17" s="11" customFormat="1" ht="18.75" x14ac:dyDescent="0.25">
      <c r="B46" s="36">
        <v>53</v>
      </c>
      <c r="C46" s="65" t="s">
        <v>312</v>
      </c>
      <c r="D46" s="65" t="s">
        <v>313</v>
      </c>
      <c r="E46" s="47">
        <v>1104842612</v>
      </c>
      <c r="F46" s="87">
        <v>43180</v>
      </c>
      <c r="G46" s="48">
        <v>2018</v>
      </c>
      <c r="H46" s="15">
        <f ca="1">IF(Tabla110[[#This Row],[FECHA DE NACIMIENTO]]="","",YEAR(NOW())-Tabla110[[#This Row],[FECHA DE NACIMIENTO]])</f>
        <v>8</v>
      </c>
      <c r="I46" s="65" t="s">
        <v>67</v>
      </c>
      <c r="J46" s="15" t="str">
        <f t="shared" si="0"/>
        <v>P</v>
      </c>
      <c r="K46" s="15" t="str">
        <f>Tabla110[[#This Row],[FECHA DE NACIMIENTO]]&amp;J46</f>
        <v>2018P</v>
      </c>
      <c r="L46" s="16" t="str">
        <f t="shared" si="1"/>
        <v>PRINCIPIANTES 7 Y 8 AÑOS</v>
      </c>
      <c r="M46" s="65" t="s">
        <v>45</v>
      </c>
      <c r="N46" s="37">
        <v>53</v>
      </c>
      <c r="O46" s="19">
        <f>IFERROR(VLOOKUP(Tabla110[[#This Row],[NIVEL DE HABILIDAD]],CATEGORIAS!$M$3:$O$13,2,FALSE),"")</f>
        <v>85000</v>
      </c>
      <c r="P46" s="65"/>
      <c r="Q46" s="65" t="s">
        <v>190</v>
      </c>
    </row>
    <row r="47" spans="2:17" s="11" customFormat="1" ht="18.75" x14ac:dyDescent="0.25">
      <c r="B47" s="36">
        <v>54</v>
      </c>
      <c r="C47" s="65" t="s">
        <v>314</v>
      </c>
      <c r="D47" s="65" t="s">
        <v>315</v>
      </c>
      <c r="E47" s="47">
        <v>1109568418</v>
      </c>
      <c r="F47" s="87">
        <v>43716</v>
      </c>
      <c r="G47" s="48">
        <v>2019</v>
      </c>
      <c r="H47" s="15">
        <f ca="1">IF(Tabla110[[#This Row],[FECHA DE NACIMIENTO]]="","",YEAR(NOW())-Tabla110[[#This Row],[FECHA DE NACIMIENTO]])</f>
        <v>7</v>
      </c>
      <c r="I47" s="65" t="s">
        <v>67</v>
      </c>
      <c r="J47" s="15" t="str">
        <f t="shared" si="0"/>
        <v>P</v>
      </c>
      <c r="K47" s="15" t="str">
        <f>Tabla110[[#This Row],[FECHA DE NACIMIENTO]]&amp;J47</f>
        <v>2019P</v>
      </c>
      <c r="L47" s="16" t="str">
        <f t="shared" si="1"/>
        <v>PRINCIPIANTES 7 Y 8 AÑOS</v>
      </c>
      <c r="M47" s="65" t="s">
        <v>45</v>
      </c>
      <c r="N47" s="36">
        <v>54</v>
      </c>
      <c r="O47" s="19">
        <f>IFERROR(VLOOKUP(Tabla110[[#This Row],[NIVEL DE HABILIDAD]],CATEGORIAS!$M$3:$O$13,2,FALSE),"")</f>
        <v>85000</v>
      </c>
      <c r="P47" s="65"/>
      <c r="Q47" s="65" t="s">
        <v>199</v>
      </c>
    </row>
    <row r="48" spans="2:17" s="11" customFormat="1" ht="18.75" x14ac:dyDescent="0.25">
      <c r="B48" s="36">
        <v>55</v>
      </c>
      <c r="C48" s="65" t="s">
        <v>316</v>
      </c>
      <c r="D48" s="65" t="s">
        <v>317</v>
      </c>
      <c r="E48" s="47">
        <v>1013693603</v>
      </c>
      <c r="F48" s="87"/>
      <c r="G48" s="48">
        <v>2018</v>
      </c>
      <c r="H48" s="15">
        <f ca="1">IF(Tabla110[[#This Row],[FECHA DE NACIMIENTO]]="","",YEAR(NOW())-Tabla110[[#This Row],[FECHA DE NACIMIENTO]])</f>
        <v>8</v>
      </c>
      <c r="I48" s="65" t="s">
        <v>67</v>
      </c>
      <c r="J48" s="15" t="str">
        <f t="shared" si="0"/>
        <v>P</v>
      </c>
      <c r="K48" s="15" t="str">
        <f>Tabla110[[#This Row],[FECHA DE NACIMIENTO]]&amp;J48</f>
        <v>2018P</v>
      </c>
      <c r="L48" s="16" t="str">
        <f t="shared" si="1"/>
        <v>PRINCIPIANTES 7 Y 8 AÑOS</v>
      </c>
      <c r="M48" s="65" t="s">
        <v>51</v>
      </c>
      <c r="N48" s="37">
        <v>55</v>
      </c>
      <c r="O48" s="19">
        <f>IFERROR(VLOOKUP(Tabla110[[#This Row],[NIVEL DE HABILIDAD]],CATEGORIAS!$M$3:$O$13,2,FALSE),"")</f>
        <v>85000</v>
      </c>
      <c r="P48" s="65"/>
      <c r="Q48" s="65"/>
    </row>
    <row r="49" spans="2:17" s="11" customFormat="1" ht="18.75" x14ac:dyDescent="0.25">
      <c r="B49" s="36">
        <v>56</v>
      </c>
      <c r="C49" s="65" t="s">
        <v>258</v>
      </c>
      <c r="D49" s="65" t="s">
        <v>318</v>
      </c>
      <c r="E49" s="47">
        <v>1109560767</v>
      </c>
      <c r="F49" s="87">
        <v>42526</v>
      </c>
      <c r="G49" s="48">
        <v>2016</v>
      </c>
      <c r="H49" s="15">
        <f ca="1">IF(Tabla110[[#This Row],[FECHA DE NACIMIENTO]]="","",YEAR(NOW())-Tabla110[[#This Row],[FECHA DE NACIMIENTO]])</f>
        <v>10</v>
      </c>
      <c r="I49" s="65" t="s">
        <v>100</v>
      </c>
      <c r="J49" s="15" t="str">
        <f t="shared" si="0"/>
        <v>E</v>
      </c>
      <c r="K49" s="15" t="str">
        <f>Tabla110[[#This Row],[FECHA DE NACIMIENTO]]&amp;J49</f>
        <v>2016E</v>
      </c>
      <c r="L49" s="16" t="str">
        <f t="shared" si="1"/>
        <v>MINIRIDERS 9 Y 10 AÑOS</v>
      </c>
      <c r="M49" s="65" t="s">
        <v>45</v>
      </c>
      <c r="N49" s="36">
        <v>56</v>
      </c>
      <c r="O49" s="19">
        <f>IFERROR(VLOOKUP(Tabla110[[#This Row],[NIVEL DE HABILIDAD]],CATEGORIAS!$M$3:$O$13,2,FALSE),"")</f>
        <v>85000</v>
      </c>
      <c r="P49" s="65"/>
      <c r="Q49" s="65"/>
    </row>
    <row r="50" spans="2:17" s="11" customFormat="1" ht="18.75" x14ac:dyDescent="0.25">
      <c r="B50" s="36">
        <v>57</v>
      </c>
      <c r="C50" s="65"/>
      <c r="D50" s="65"/>
      <c r="E50" s="47"/>
      <c r="F50" s="87">
        <v>44937</v>
      </c>
      <c r="G50" s="48"/>
      <c r="H50" s="15" t="str">
        <f ca="1">IF(Tabla110[[#This Row],[FECHA DE NACIMIENTO]]="","",YEAR(NOW())-Tabla110[[#This Row],[FECHA DE NACIMIENTO]])</f>
        <v/>
      </c>
      <c r="I50" s="65"/>
      <c r="J50" s="15" t="e">
        <f t="shared" si="0"/>
        <v>#N/A</v>
      </c>
      <c r="K50" s="15" t="e">
        <f>Tabla110[[#This Row],[FECHA DE NACIMIENTO]]&amp;J50</f>
        <v>#N/A</v>
      </c>
      <c r="L50" s="16" t="str">
        <f t="shared" si="1"/>
        <v/>
      </c>
      <c r="M50" s="65"/>
      <c r="N50" s="36"/>
      <c r="O50" s="19" t="str">
        <f>IFERROR(VLOOKUP(Tabla110[[#This Row],[NIVEL DE HABILIDAD]],CATEGORIAS!$M$3:$O$13,2,FALSE),"")</f>
        <v/>
      </c>
      <c r="P50" s="65"/>
      <c r="Q50" s="65"/>
    </row>
    <row r="51" spans="2:17" s="11" customFormat="1" ht="18.75" x14ac:dyDescent="0.25">
      <c r="B51" s="36">
        <v>58</v>
      </c>
      <c r="C51" s="65" t="s">
        <v>319</v>
      </c>
      <c r="D51" s="65" t="s">
        <v>320</v>
      </c>
      <c r="E51" s="42">
        <v>1110057718</v>
      </c>
      <c r="F51" s="87"/>
      <c r="G51" s="48">
        <v>2016</v>
      </c>
      <c r="H51" s="15">
        <f ca="1">IF(Tabla110[[#This Row],[FECHA DE NACIMIENTO]]="","",YEAR(NOW())-Tabla110[[#This Row],[FECHA DE NACIMIENTO]])</f>
        <v>10</v>
      </c>
      <c r="I51" s="65" t="s">
        <v>100</v>
      </c>
      <c r="J51" s="15" t="str">
        <f t="shared" si="0"/>
        <v>E</v>
      </c>
      <c r="K51" s="15" t="str">
        <f>Tabla110[[#This Row],[FECHA DE NACIMIENTO]]&amp;J51</f>
        <v>2016E</v>
      </c>
      <c r="L51" s="16" t="str">
        <f t="shared" si="1"/>
        <v>MINIRIDERS 9 Y 10 AÑOS</v>
      </c>
      <c r="M51" s="65" t="s">
        <v>45</v>
      </c>
      <c r="N51" s="37">
        <v>58</v>
      </c>
      <c r="O51" s="19">
        <f>IFERROR(VLOOKUP(Tabla110[[#This Row],[NIVEL DE HABILIDAD]],CATEGORIAS!$M$3:$O$13,2,FALSE),"")</f>
        <v>85000</v>
      </c>
      <c r="P51" s="65"/>
      <c r="Q51" s="65"/>
    </row>
    <row r="52" spans="2:17" s="11" customFormat="1" ht="18.75" x14ac:dyDescent="0.25">
      <c r="B52" s="36">
        <v>59</v>
      </c>
      <c r="C52" s="65" t="s">
        <v>321</v>
      </c>
      <c r="D52" s="65" t="s">
        <v>322</v>
      </c>
      <c r="E52" s="47">
        <v>1014898864</v>
      </c>
      <c r="F52" s="87"/>
      <c r="G52" s="48">
        <v>2018</v>
      </c>
      <c r="H52" s="15">
        <f ca="1">IF(Tabla110[[#This Row],[FECHA DE NACIMIENTO]]="","",YEAR(NOW())-Tabla110[[#This Row],[FECHA DE NACIMIENTO]])</f>
        <v>8</v>
      </c>
      <c r="I52" s="65" t="s">
        <v>100</v>
      </c>
      <c r="J52" s="15" t="str">
        <f t="shared" si="0"/>
        <v>E</v>
      </c>
      <c r="K52" s="15" t="str">
        <f>Tabla110[[#This Row],[FECHA DE NACIMIENTO]]&amp;J52</f>
        <v>2018E</v>
      </c>
      <c r="L52" s="16" t="str">
        <f t="shared" si="1"/>
        <v>MINIRIDERS 7 Y 8 AÑOS</v>
      </c>
      <c r="M52" s="65" t="s">
        <v>45</v>
      </c>
      <c r="N52" s="36">
        <v>59</v>
      </c>
      <c r="O52" s="19">
        <f>IFERROR(VLOOKUP(Tabla110[[#This Row],[NIVEL DE HABILIDAD]],CATEGORIAS!$M$3:$O$13,2,FALSE),"")</f>
        <v>85000</v>
      </c>
      <c r="P52" s="65"/>
      <c r="Q52" s="65"/>
    </row>
    <row r="53" spans="2:17" s="11" customFormat="1" ht="18.75" x14ac:dyDescent="0.25">
      <c r="B53" s="36">
        <v>60</v>
      </c>
      <c r="C53" s="65" t="s">
        <v>323</v>
      </c>
      <c r="D53" s="65" t="s">
        <v>324</v>
      </c>
      <c r="E53" s="47">
        <v>1150695054</v>
      </c>
      <c r="F53" s="87"/>
      <c r="G53" s="48">
        <v>2018</v>
      </c>
      <c r="H53" s="15">
        <f ca="1">IF(Tabla110[[#This Row],[FECHA DE NACIMIENTO]]="","",YEAR(NOW())-Tabla110[[#This Row],[FECHA DE NACIMIENTO]])</f>
        <v>8</v>
      </c>
      <c r="I53" s="65" t="s">
        <v>100</v>
      </c>
      <c r="J53" s="15" t="str">
        <f t="shared" si="0"/>
        <v>E</v>
      </c>
      <c r="K53" s="15" t="str">
        <f>Tabla110[[#This Row],[FECHA DE NACIMIENTO]]&amp;J53</f>
        <v>2018E</v>
      </c>
      <c r="L53" s="16" t="str">
        <f t="shared" si="1"/>
        <v>MINIRIDERS 7 Y 8 AÑOS</v>
      </c>
      <c r="M53" s="65" t="s">
        <v>45</v>
      </c>
      <c r="N53" s="37">
        <v>60</v>
      </c>
      <c r="O53" s="19">
        <f>IFERROR(VLOOKUP(Tabla110[[#This Row],[NIVEL DE HABILIDAD]],CATEGORIAS!$M$3:$O$13,2,FALSE),"")</f>
        <v>85000</v>
      </c>
      <c r="P53" s="65"/>
      <c r="Q53" s="65" t="s">
        <v>193</v>
      </c>
    </row>
    <row r="54" spans="2:17" s="11" customFormat="1" ht="18.75" x14ac:dyDescent="0.25">
      <c r="B54" s="36">
        <v>61</v>
      </c>
      <c r="C54" s="65" t="s">
        <v>325</v>
      </c>
      <c r="D54" s="65" t="s">
        <v>326</v>
      </c>
      <c r="E54" s="47">
        <v>1232804828</v>
      </c>
      <c r="F54" s="87"/>
      <c r="G54" s="48">
        <v>2018</v>
      </c>
      <c r="H54" s="15">
        <f ca="1">IF(Tabla110[[#This Row],[FECHA DE NACIMIENTO]]="","",YEAR(NOW())-Tabla110[[#This Row],[FECHA DE NACIMIENTO]])</f>
        <v>8</v>
      </c>
      <c r="I54" s="65" t="s">
        <v>100</v>
      </c>
      <c r="J54" s="15" t="str">
        <f t="shared" si="0"/>
        <v>E</v>
      </c>
      <c r="K54" s="15" t="str">
        <f>Tabla110[[#This Row],[FECHA DE NACIMIENTO]]&amp;J54</f>
        <v>2018E</v>
      </c>
      <c r="L54" s="16" t="str">
        <f t="shared" si="1"/>
        <v>MINIRIDERS 7 Y 8 AÑOS</v>
      </c>
      <c r="M54" s="65" t="s">
        <v>45</v>
      </c>
      <c r="N54" s="36">
        <v>61</v>
      </c>
      <c r="O54" s="19">
        <f>IFERROR(VLOOKUP(Tabla110[[#This Row],[NIVEL DE HABILIDAD]],CATEGORIAS!$M$3:$O$13,2,FALSE),"")</f>
        <v>85000</v>
      </c>
      <c r="P54" s="65"/>
      <c r="Q54" s="65"/>
    </row>
    <row r="55" spans="2:17" s="11" customFormat="1" ht="18.75" x14ac:dyDescent="0.25">
      <c r="B55" s="36">
        <v>62</v>
      </c>
      <c r="C55" s="65" t="s">
        <v>327</v>
      </c>
      <c r="D55" s="65" t="s">
        <v>328</v>
      </c>
      <c r="E55" s="47">
        <v>1114013078</v>
      </c>
      <c r="F55" s="87">
        <v>43675</v>
      </c>
      <c r="G55" s="48">
        <v>2019</v>
      </c>
      <c r="H55" s="15">
        <f ca="1">IF(Tabla110[[#This Row],[FECHA DE NACIMIENTO]]="","",YEAR(NOW())-Tabla110[[#This Row],[FECHA DE NACIMIENTO]])</f>
        <v>7</v>
      </c>
      <c r="I55" s="65" t="s">
        <v>67</v>
      </c>
      <c r="J55" s="15" t="str">
        <f t="shared" si="0"/>
        <v>P</v>
      </c>
      <c r="K55" s="15" t="str">
        <f>Tabla110[[#This Row],[FECHA DE NACIMIENTO]]&amp;J55</f>
        <v>2019P</v>
      </c>
      <c r="L55" s="16" t="str">
        <f t="shared" si="1"/>
        <v>PRINCIPIANTES 7 Y 8 AÑOS</v>
      </c>
      <c r="M55" s="65" t="s">
        <v>45</v>
      </c>
      <c r="N55" s="37">
        <v>62</v>
      </c>
      <c r="O55" s="19">
        <f>IFERROR(VLOOKUP(Tabla110[[#This Row],[NIVEL DE HABILIDAD]],CATEGORIAS!$M$3:$O$13,2,FALSE),"")</f>
        <v>85000</v>
      </c>
      <c r="P55" s="65"/>
      <c r="Q55" s="65"/>
    </row>
    <row r="56" spans="2:17" s="11" customFormat="1" ht="18.75" x14ac:dyDescent="0.25">
      <c r="B56" s="36">
        <v>63</v>
      </c>
      <c r="C56" s="65" t="s">
        <v>1155</v>
      </c>
      <c r="D56" s="65" t="s">
        <v>970</v>
      </c>
      <c r="E56" s="47"/>
      <c r="F56" s="87">
        <v>43933</v>
      </c>
      <c r="G56" s="48">
        <v>2020</v>
      </c>
      <c r="H56" s="15">
        <f ca="1">IF(Tabla110[[#This Row],[FECHA DE NACIMIENTO]]="","",YEAR(NOW())-Tabla110[[#This Row],[FECHA DE NACIMIENTO]])</f>
        <v>6</v>
      </c>
      <c r="I56" s="65" t="s">
        <v>12</v>
      </c>
      <c r="J56" s="15" t="str">
        <f t="shared" si="0"/>
        <v>S</v>
      </c>
      <c r="K56" s="15" t="str">
        <f>Tabla110[[#This Row],[FECHA DE NACIMIENTO]]&amp;J56</f>
        <v>2020S</v>
      </c>
      <c r="L56" s="16" t="str">
        <f t="shared" si="1"/>
        <v/>
      </c>
      <c r="M56" s="65" t="s">
        <v>79</v>
      </c>
      <c r="N56" s="37">
        <v>63</v>
      </c>
      <c r="O56" s="19">
        <f>IFERROR(VLOOKUP(Tabla110[[#This Row],[NIVEL DE HABILIDAD]],CATEGORIAS!$M$3:$O$13,2,FALSE),"")</f>
        <v>85000</v>
      </c>
      <c r="P56" s="65"/>
      <c r="Q56" s="65"/>
    </row>
    <row r="57" spans="2:17" s="11" customFormat="1" ht="18.75" x14ac:dyDescent="0.25">
      <c r="B57" s="36">
        <v>64</v>
      </c>
      <c r="C57" s="65" t="s">
        <v>329</v>
      </c>
      <c r="D57" s="65" t="s">
        <v>330</v>
      </c>
      <c r="E57" s="47">
        <v>1109120826</v>
      </c>
      <c r="F57" s="87"/>
      <c r="G57" s="48">
        <v>2015</v>
      </c>
      <c r="H57" s="15">
        <f ca="1">IF(Tabla110[[#This Row],[FECHA DE NACIMIENTO]]="","",YEAR(NOW())-Tabla110[[#This Row],[FECHA DE NACIMIENTO]])</f>
        <v>11</v>
      </c>
      <c r="I57" s="65" t="s">
        <v>67</v>
      </c>
      <c r="J57" s="15" t="str">
        <f t="shared" si="0"/>
        <v>P</v>
      </c>
      <c r="K57" s="15" t="str">
        <f>Tabla110[[#This Row],[FECHA DE NACIMIENTO]]&amp;J57</f>
        <v>2015P</v>
      </c>
      <c r="L57" s="16" t="str">
        <f t="shared" si="1"/>
        <v>PRINCIPIANTES 11 Y 12 AÑOS</v>
      </c>
      <c r="M57" s="65" t="s">
        <v>74</v>
      </c>
      <c r="N57" s="36">
        <v>64</v>
      </c>
      <c r="O57" s="19">
        <f>IFERROR(VLOOKUP(Tabla110[[#This Row],[NIVEL DE HABILIDAD]],CATEGORIAS!$M$3:$O$13,2,FALSE),"")</f>
        <v>85000</v>
      </c>
      <c r="P57" s="65"/>
      <c r="Q57" s="65"/>
    </row>
    <row r="58" spans="2:17" s="11" customFormat="1" ht="18.75" x14ac:dyDescent="0.25">
      <c r="B58" s="36">
        <v>65</v>
      </c>
      <c r="C58" s="65" t="s">
        <v>331</v>
      </c>
      <c r="D58" s="65" t="s">
        <v>332</v>
      </c>
      <c r="E58" s="47">
        <v>1116380338</v>
      </c>
      <c r="F58" s="87"/>
      <c r="G58" s="48">
        <v>2016</v>
      </c>
      <c r="H58" s="15">
        <f ca="1">IF(Tabla110[[#This Row],[FECHA DE NACIMIENTO]]="","",YEAR(NOW())-Tabla110[[#This Row],[FECHA DE NACIMIENTO]])</f>
        <v>10</v>
      </c>
      <c r="I58" s="65" t="s">
        <v>100</v>
      </c>
      <c r="J58" s="15" t="str">
        <f t="shared" si="0"/>
        <v>E</v>
      </c>
      <c r="K58" s="15" t="str">
        <f>Tabla110[[#This Row],[FECHA DE NACIMIENTO]]&amp;J58</f>
        <v>2016E</v>
      </c>
      <c r="L58" s="16" t="str">
        <f t="shared" si="1"/>
        <v>MINIRIDERS 9 Y 10 AÑOS</v>
      </c>
      <c r="M58" s="65" t="s">
        <v>74</v>
      </c>
      <c r="N58" s="37">
        <v>65</v>
      </c>
      <c r="O58" s="19">
        <f>IFERROR(VLOOKUP(Tabla110[[#This Row],[NIVEL DE HABILIDAD]],CATEGORIAS!$M$3:$O$13,2,FALSE),"")</f>
        <v>85000</v>
      </c>
      <c r="P58" s="65"/>
      <c r="Q58" s="65"/>
    </row>
    <row r="59" spans="2:17" s="11" customFormat="1" ht="18.75" x14ac:dyDescent="0.25">
      <c r="B59" s="36">
        <v>66</v>
      </c>
      <c r="C59" s="65" t="s">
        <v>333</v>
      </c>
      <c r="D59" s="65" t="s">
        <v>334</v>
      </c>
      <c r="E59" s="47">
        <v>1112630859</v>
      </c>
      <c r="F59" s="87"/>
      <c r="G59" s="48">
        <v>2015</v>
      </c>
      <c r="H59" s="15">
        <f ca="1">IF(Tabla110[[#This Row],[FECHA DE NACIMIENTO]]="","",YEAR(NOW())-Tabla110[[#This Row],[FECHA DE NACIMIENTO]])</f>
        <v>11</v>
      </c>
      <c r="I59" s="65" t="s">
        <v>67</v>
      </c>
      <c r="J59" s="15" t="str">
        <f t="shared" si="0"/>
        <v>P</v>
      </c>
      <c r="K59" s="15" t="str">
        <f>Tabla110[[#This Row],[FECHA DE NACIMIENTO]]&amp;J59</f>
        <v>2015P</v>
      </c>
      <c r="L59" s="16" t="str">
        <f t="shared" si="1"/>
        <v>PRINCIPIANTES 11 Y 12 AÑOS</v>
      </c>
      <c r="M59" s="65" t="s">
        <v>74</v>
      </c>
      <c r="N59" s="36">
        <v>66</v>
      </c>
      <c r="O59" s="19">
        <f>IFERROR(VLOOKUP(Tabla110[[#This Row],[NIVEL DE HABILIDAD]],CATEGORIAS!$M$3:$O$13,2,FALSE),"")</f>
        <v>85000</v>
      </c>
      <c r="P59" s="65"/>
      <c r="Q59" s="65"/>
    </row>
    <row r="60" spans="2:17" s="11" customFormat="1" ht="18.75" x14ac:dyDescent="0.25">
      <c r="B60" s="36">
        <v>67</v>
      </c>
      <c r="C60" s="65" t="s">
        <v>312</v>
      </c>
      <c r="D60" s="65" t="s">
        <v>335</v>
      </c>
      <c r="E60" s="47">
        <v>1232793740</v>
      </c>
      <c r="F60" s="87">
        <v>42227</v>
      </c>
      <c r="G60" s="48">
        <v>2015</v>
      </c>
      <c r="H60" s="15">
        <f ca="1">IF(Tabla110[[#This Row],[FECHA DE NACIMIENTO]]="","",YEAR(NOW())-Tabla110[[#This Row],[FECHA DE NACIMIENTO]])</f>
        <v>11</v>
      </c>
      <c r="I60" s="65" t="s">
        <v>67</v>
      </c>
      <c r="J60" s="15" t="str">
        <f t="shared" si="0"/>
        <v>P</v>
      </c>
      <c r="K60" s="15" t="str">
        <f>Tabla110[[#This Row],[FECHA DE NACIMIENTO]]&amp;J60</f>
        <v>2015P</v>
      </c>
      <c r="L60" s="16" t="str">
        <f t="shared" si="1"/>
        <v>PRINCIPIANTES 11 Y 12 AÑOS</v>
      </c>
      <c r="M60" s="65" t="s">
        <v>74</v>
      </c>
      <c r="N60" s="37">
        <v>67</v>
      </c>
      <c r="O60" s="19">
        <f>IFERROR(VLOOKUP(Tabla110[[#This Row],[NIVEL DE HABILIDAD]],CATEGORIAS!$M$3:$O$13,2,FALSE),"")</f>
        <v>85000</v>
      </c>
      <c r="P60" s="65"/>
      <c r="Q60" s="65"/>
    </row>
    <row r="61" spans="2:17" s="11" customFormat="1" ht="18.75" x14ac:dyDescent="0.25">
      <c r="B61" s="36">
        <v>68</v>
      </c>
      <c r="C61" s="65" t="s">
        <v>336</v>
      </c>
      <c r="D61" s="65" t="s">
        <v>337</v>
      </c>
      <c r="E61" s="47">
        <v>1116379565</v>
      </c>
      <c r="F61" s="87">
        <v>42357</v>
      </c>
      <c r="G61" s="48">
        <v>2015</v>
      </c>
      <c r="H61" s="15">
        <f ca="1">IF(Tabla110[[#This Row],[FECHA DE NACIMIENTO]]="","",YEAR(NOW())-Tabla110[[#This Row],[FECHA DE NACIMIENTO]])</f>
        <v>11</v>
      </c>
      <c r="I61" s="65" t="s">
        <v>67</v>
      </c>
      <c r="J61" s="15" t="str">
        <f t="shared" si="0"/>
        <v>P</v>
      </c>
      <c r="K61" s="15" t="str">
        <f>Tabla110[[#This Row],[FECHA DE NACIMIENTO]]&amp;J61</f>
        <v>2015P</v>
      </c>
      <c r="L61" s="16" t="str">
        <f t="shared" si="1"/>
        <v>PRINCIPIANTES 11 Y 12 AÑOS</v>
      </c>
      <c r="M61" s="65" t="s">
        <v>74</v>
      </c>
      <c r="N61" s="36">
        <v>68</v>
      </c>
      <c r="O61" s="19">
        <f>IFERROR(VLOOKUP(Tabla110[[#This Row],[NIVEL DE HABILIDAD]],CATEGORIAS!$M$3:$O$13,2,FALSE),"")</f>
        <v>85000</v>
      </c>
      <c r="P61" s="65"/>
      <c r="Q61" s="65" t="s">
        <v>201</v>
      </c>
    </row>
    <row r="62" spans="2:17" s="11" customFormat="1" ht="18.75" x14ac:dyDescent="0.25">
      <c r="B62" s="36">
        <v>69</v>
      </c>
      <c r="C62" s="65" t="s">
        <v>299</v>
      </c>
      <c r="D62" s="65" t="s">
        <v>338</v>
      </c>
      <c r="E62" s="47">
        <v>1061824772</v>
      </c>
      <c r="F62" s="87">
        <v>43429</v>
      </c>
      <c r="G62" s="48">
        <v>2018</v>
      </c>
      <c r="H62" s="15">
        <f ca="1">IF(Tabla110[[#This Row],[FECHA DE NACIMIENTO]]="","",YEAR(NOW())-Tabla110[[#This Row],[FECHA DE NACIMIENTO]])</f>
        <v>8</v>
      </c>
      <c r="I62" s="65" t="s">
        <v>100</v>
      </c>
      <c r="J62" s="15" t="str">
        <f t="shared" si="0"/>
        <v>E</v>
      </c>
      <c r="K62" s="15" t="str">
        <f>Tabla110[[#This Row],[FECHA DE NACIMIENTO]]&amp;J62</f>
        <v>2018E</v>
      </c>
      <c r="L62" s="16" t="str">
        <f t="shared" si="1"/>
        <v>MINIRIDERS 7 Y 8 AÑOS</v>
      </c>
      <c r="M62" s="65" t="s">
        <v>52</v>
      </c>
      <c r="N62" s="37">
        <v>69</v>
      </c>
      <c r="O62" s="19">
        <f>IFERROR(VLOOKUP(Tabla110[[#This Row],[NIVEL DE HABILIDAD]],CATEGORIAS!$M$3:$O$13,2,FALSE),"")</f>
        <v>85000</v>
      </c>
      <c r="P62" s="65"/>
      <c r="Q62" s="65" t="s">
        <v>207</v>
      </c>
    </row>
    <row r="63" spans="2:17" s="11" customFormat="1" ht="18.75" x14ac:dyDescent="0.25">
      <c r="B63" s="36">
        <v>70</v>
      </c>
      <c r="C63" s="65" t="s">
        <v>339</v>
      </c>
      <c r="D63" s="65" t="s">
        <v>340</v>
      </c>
      <c r="E63" s="47">
        <v>1029626480</v>
      </c>
      <c r="F63" s="87">
        <v>43516</v>
      </c>
      <c r="G63" s="48">
        <v>2019</v>
      </c>
      <c r="H63" s="15">
        <f ca="1">IF(Tabla110[[#This Row],[FECHA DE NACIMIENTO]]="","",YEAR(NOW())-Tabla110[[#This Row],[FECHA DE NACIMIENTO]])</f>
        <v>7</v>
      </c>
      <c r="I63" s="65" t="s">
        <v>67</v>
      </c>
      <c r="J63" s="15" t="str">
        <f t="shared" si="0"/>
        <v>P</v>
      </c>
      <c r="K63" s="15" t="str">
        <f>Tabla110[[#This Row],[FECHA DE NACIMIENTO]]&amp;J63</f>
        <v>2019P</v>
      </c>
      <c r="L63" s="16" t="str">
        <f t="shared" si="1"/>
        <v>PRINCIPIANTES 7 Y 8 AÑOS</v>
      </c>
      <c r="M63" s="65" t="s">
        <v>52</v>
      </c>
      <c r="N63" s="36">
        <v>70</v>
      </c>
      <c r="O63" s="19">
        <f>IFERROR(VLOOKUP(Tabla110[[#This Row],[NIVEL DE HABILIDAD]],CATEGORIAS!$M$3:$O$13,2,FALSE),"")</f>
        <v>85000</v>
      </c>
      <c r="P63" s="65"/>
      <c r="Q63" s="65" t="s">
        <v>202</v>
      </c>
    </row>
    <row r="64" spans="2:17" s="11" customFormat="1" ht="18.75" x14ac:dyDescent="0.25">
      <c r="B64" s="36">
        <v>71</v>
      </c>
      <c r="C64" s="65" t="s">
        <v>341</v>
      </c>
      <c r="D64" s="65" t="s">
        <v>342</v>
      </c>
      <c r="E64" s="47">
        <v>1058553703</v>
      </c>
      <c r="F64" s="87">
        <v>43312</v>
      </c>
      <c r="G64" s="48">
        <v>2018</v>
      </c>
      <c r="H64" s="15">
        <f ca="1">IF(Tabla110[[#This Row],[FECHA DE NACIMIENTO]]="","",YEAR(NOW())-Tabla110[[#This Row],[FECHA DE NACIMIENTO]])</f>
        <v>8</v>
      </c>
      <c r="I64" s="65" t="s">
        <v>100</v>
      </c>
      <c r="J64" s="15" t="str">
        <f t="shared" si="0"/>
        <v>E</v>
      </c>
      <c r="K64" s="15" t="str">
        <f>Tabla110[[#This Row],[FECHA DE NACIMIENTO]]&amp;J64</f>
        <v>2018E</v>
      </c>
      <c r="L64" s="16" t="str">
        <f t="shared" si="1"/>
        <v>MINIRIDERS 7 Y 8 AÑOS</v>
      </c>
      <c r="M64" s="65" t="s">
        <v>52</v>
      </c>
      <c r="N64" s="37">
        <v>71</v>
      </c>
      <c r="O64" s="19">
        <f>IFERROR(VLOOKUP(Tabla110[[#This Row],[NIVEL DE HABILIDAD]],CATEGORIAS!$M$3:$O$13,2,FALSE),"")</f>
        <v>85000</v>
      </c>
      <c r="P64" s="65"/>
      <c r="Q64" s="65"/>
    </row>
    <row r="65" spans="2:17" s="11" customFormat="1" ht="18.75" x14ac:dyDescent="0.25">
      <c r="B65" s="36">
        <v>72</v>
      </c>
      <c r="C65" s="65" t="s">
        <v>343</v>
      </c>
      <c r="D65" s="65" t="s">
        <v>344</v>
      </c>
      <c r="E65" s="47">
        <v>1140214441</v>
      </c>
      <c r="F65" s="87">
        <v>44202</v>
      </c>
      <c r="G65" s="48">
        <v>2021</v>
      </c>
      <c r="H65" s="15">
        <f ca="1">IF(Tabla110[[#This Row],[FECHA DE NACIMIENTO]]="","",YEAR(NOW())-Tabla110[[#This Row],[FECHA DE NACIMIENTO]])</f>
        <v>5</v>
      </c>
      <c r="I65" s="65" t="s">
        <v>12</v>
      </c>
      <c r="J65" s="15" t="str">
        <f t="shared" si="0"/>
        <v>S</v>
      </c>
      <c r="K65" s="15" t="str">
        <f>Tabla110[[#This Row],[FECHA DE NACIMIENTO]]&amp;J65</f>
        <v>2021S</v>
      </c>
      <c r="L65" s="16" t="str">
        <f t="shared" si="1"/>
        <v>STRIDERS 5 AÑOS</v>
      </c>
      <c r="M65" s="65" t="s">
        <v>45</v>
      </c>
      <c r="N65" s="36">
        <v>72</v>
      </c>
      <c r="O65" s="19">
        <f>IFERROR(VLOOKUP(Tabla110[[#This Row],[NIVEL DE HABILIDAD]],CATEGORIAS!$M$3:$O$13,2,FALSE),"")</f>
        <v>85000</v>
      </c>
      <c r="P65" s="65"/>
      <c r="Q65" s="65"/>
    </row>
    <row r="66" spans="2:17" s="11" customFormat="1" ht="18.75" x14ac:dyDescent="0.25">
      <c r="B66" s="36">
        <v>73</v>
      </c>
      <c r="C66" s="65" t="s">
        <v>345</v>
      </c>
      <c r="D66" s="65" t="s">
        <v>346</v>
      </c>
      <c r="E66" s="47">
        <v>1109563342</v>
      </c>
      <c r="F66" s="87">
        <v>42935</v>
      </c>
      <c r="G66" s="48">
        <v>2017</v>
      </c>
      <c r="H66" s="15">
        <f ca="1">IF(Tabla110[[#This Row],[FECHA DE NACIMIENTO]]="","",YEAR(NOW())-Tabla110[[#This Row],[FECHA DE NACIMIENTO]])</f>
        <v>9</v>
      </c>
      <c r="I66" s="65" t="s">
        <v>67</v>
      </c>
      <c r="J66" s="15" t="str">
        <f t="shared" si="0"/>
        <v>P</v>
      </c>
      <c r="K66" s="15" t="str">
        <f>Tabla110[[#This Row],[FECHA DE NACIMIENTO]]&amp;J66</f>
        <v>2017P</v>
      </c>
      <c r="L66" s="16" t="str">
        <f t="shared" si="1"/>
        <v>PRINCIPIANTES 9 Y 10 AÑOS</v>
      </c>
      <c r="M66" s="65" t="s">
        <v>51</v>
      </c>
      <c r="N66" s="37">
        <v>73</v>
      </c>
      <c r="O66" s="19">
        <f>IFERROR(VLOOKUP(Tabla110[[#This Row],[NIVEL DE HABILIDAD]],CATEGORIAS!$M$3:$O$13,2,FALSE),"")</f>
        <v>85000</v>
      </c>
      <c r="P66" s="65"/>
      <c r="Q66" s="65"/>
    </row>
    <row r="67" spans="2:17" s="11" customFormat="1" ht="18.75" x14ac:dyDescent="0.25">
      <c r="B67" s="36">
        <v>74</v>
      </c>
      <c r="C67" s="65" t="s">
        <v>347</v>
      </c>
      <c r="D67" s="65" t="s">
        <v>348</v>
      </c>
      <c r="E67" s="47">
        <v>1150694085</v>
      </c>
      <c r="F67" s="87">
        <v>42814</v>
      </c>
      <c r="G67" s="48">
        <v>2017</v>
      </c>
      <c r="H67" s="15">
        <f ca="1">IF(Tabla110[[#This Row],[FECHA DE NACIMIENTO]]="","",YEAR(NOW())-Tabla110[[#This Row],[FECHA DE NACIMIENTO]])</f>
        <v>9</v>
      </c>
      <c r="I67" s="65" t="s">
        <v>67</v>
      </c>
      <c r="J67" s="15" t="str">
        <f t="shared" ref="J67:J130" si="2">VLOOKUP(I67,NH,2,0)</f>
        <v>P</v>
      </c>
      <c r="K67" s="15" t="str">
        <f>Tabla110[[#This Row],[FECHA DE NACIMIENTO]]&amp;J67</f>
        <v>2017P</v>
      </c>
      <c r="L67" s="16" t="str">
        <f t="shared" ref="L67:L130" si="3">IFERROR(VLOOKUP(K67,CATEGORIAS,2,0),"")</f>
        <v>PRINCIPIANTES 9 Y 10 AÑOS</v>
      </c>
      <c r="M67" s="65" t="s">
        <v>51</v>
      </c>
      <c r="N67" s="36">
        <v>74</v>
      </c>
      <c r="O67" s="19">
        <f>IFERROR(VLOOKUP(Tabla110[[#This Row],[NIVEL DE HABILIDAD]],CATEGORIAS!$M$3:$O$13,2,FALSE),"")</f>
        <v>85000</v>
      </c>
      <c r="P67" s="65"/>
      <c r="Q67" s="65"/>
    </row>
    <row r="68" spans="2:17" s="11" customFormat="1" ht="18.75" x14ac:dyDescent="0.25">
      <c r="B68" s="36">
        <v>75</v>
      </c>
      <c r="C68" s="65" t="s">
        <v>271</v>
      </c>
      <c r="D68" s="65" t="s">
        <v>349</v>
      </c>
      <c r="E68" s="47">
        <v>11077870096</v>
      </c>
      <c r="F68" s="87">
        <v>43416</v>
      </c>
      <c r="G68" s="48">
        <v>2018</v>
      </c>
      <c r="H68" s="15">
        <f ca="1">IF(Tabla110[[#This Row],[FECHA DE NACIMIENTO]]="","",YEAR(NOW())-Tabla110[[#This Row],[FECHA DE NACIMIENTO]])</f>
        <v>8</v>
      </c>
      <c r="I68" s="65" t="s">
        <v>67</v>
      </c>
      <c r="J68" s="15" t="str">
        <f t="shared" si="2"/>
        <v>P</v>
      </c>
      <c r="K68" s="15" t="str">
        <f>Tabla110[[#This Row],[FECHA DE NACIMIENTO]]&amp;J68</f>
        <v>2018P</v>
      </c>
      <c r="L68" s="16" t="str">
        <f t="shared" si="3"/>
        <v>PRINCIPIANTES 7 Y 8 AÑOS</v>
      </c>
      <c r="M68" s="65" t="s">
        <v>51</v>
      </c>
      <c r="N68" s="37">
        <v>75</v>
      </c>
      <c r="O68" s="19">
        <f>IFERROR(VLOOKUP(Tabla110[[#This Row],[NIVEL DE HABILIDAD]],CATEGORIAS!$M$3:$O$13,2,FALSE),"")</f>
        <v>85000</v>
      </c>
      <c r="P68" s="65"/>
      <c r="Q68" s="65" t="s">
        <v>194</v>
      </c>
    </row>
    <row r="69" spans="2:17" s="11" customFormat="1" ht="18.75" x14ac:dyDescent="0.25">
      <c r="B69" s="36">
        <v>76</v>
      </c>
      <c r="C69" s="65" t="s">
        <v>350</v>
      </c>
      <c r="D69" s="65" t="s">
        <v>351</v>
      </c>
      <c r="E69" s="47">
        <v>1058940876</v>
      </c>
      <c r="F69" s="87">
        <v>43754</v>
      </c>
      <c r="G69" s="48">
        <v>2019</v>
      </c>
      <c r="H69" s="15">
        <f ca="1">IF(Tabla110[[#This Row],[FECHA DE NACIMIENTO]]="","",YEAR(NOW())-Tabla110[[#This Row],[FECHA DE NACIMIENTO]])</f>
        <v>7</v>
      </c>
      <c r="I69" s="65" t="s">
        <v>67</v>
      </c>
      <c r="J69" s="15" t="str">
        <f t="shared" si="2"/>
        <v>P</v>
      </c>
      <c r="K69" s="15" t="str">
        <f>Tabla110[[#This Row],[FECHA DE NACIMIENTO]]&amp;J69</f>
        <v>2019P</v>
      </c>
      <c r="L69" s="16" t="str">
        <f t="shared" si="3"/>
        <v>PRINCIPIANTES 7 Y 8 AÑOS</v>
      </c>
      <c r="M69" s="65" t="s">
        <v>109</v>
      </c>
      <c r="N69" s="36">
        <v>76</v>
      </c>
      <c r="O69" s="19">
        <f>IFERROR(VLOOKUP(Tabla110[[#This Row],[NIVEL DE HABILIDAD]],CATEGORIAS!$M$3:$O$13,2,FALSE),"")</f>
        <v>85000</v>
      </c>
      <c r="P69" s="65"/>
      <c r="Q69" s="65"/>
    </row>
    <row r="70" spans="2:17" s="11" customFormat="1" ht="18.75" x14ac:dyDescent="0.25">
      <c r="B70" s="36">
        <v>77</v>
      </c>
      <c r="C70" s="65" t="s">
        <v>352</v>
      </c>
      <c r="D70" s="65" t="s">
        <v>353</v>
      </c>
      <c r="E70" s="47">
        <v>1061827367</v>
      </c>
      <c r="F70" s="87"/>
      <c r="G70" s="48">
        <v>2020</v>
      </c>
      <c r="H70" s="15">
        <f ca="1">IF(Tabla110[[#This Row],[FECHA DE NACIMIENTO]]="","",YEAR(NOW())-Tabla110[[#This Row],[FECHA DE NACIMIENTO]])</f>
        <v>6</v>
      </c>
      <c r="I70" s="65" t="s">
        <v>67</v>
      </c>
      <c r="J70" s="15" t="str">
        <f t="shared" si="2"/>
        <v>P</v>
      </c>
      <c r="K70" s="15" t="str">
        <f>Tabla110[[#This Row],[FECHA DE NACIMIENTO]]&amp;J70</f>
        <v>2020P</v>
      </c>
      <c r="L70" s="16" t="str">
        <f t="shared" si="3"/>
        <v>PRINCIPIANTES 6 AÑOS Y MENOS</v>
      </c>
      <c r="M70" s="65" t="s">
        <v>109</v>
      </c>
      <c r="N70" s="37">
        <v>77</v>
      </c>
      <c r="O70" s="19">
        <f>IFERROR(VLOOKUP(Tabla110[[#This Row],[NIVEL DE HABILIDAD]],CATEGORIAS!$M$3:$O$13,2,FALSE),"")</f>
        <v>85000</v>
      </c>
      <c r="P70" s="65"/>
      <c r="Q70" s="65" t="s">
        <v>191</v>
      </c>
    </row>
    <row r="71" spans="2:17" s="11" customFormat="1" ht="18.75" x14ac:dyDescent="0.25">
      <c r="B71" s="36">
        <v>78</v>
      </c>
      <c r="C71" s="65" t="s">
        <v>354</v>
      </c>
      <c r="D71" s="65" t="s">
        <v>355</v>
      </c>
      <c r="E71" s="47">
        <v>1232802768</v>
      </c>
      <c r="F71" s="87">
        <v>43034</v>
      </c>
      <c r="G71" s="48">
        <v>2017</v>
      </c>
      <c r="H71" s="15">
        <f ca="1">IF(Tabla110[[#This Row],[FECHA DE NACIMIENTO]]="","",YEAR(NOW())-Tabla110[[#This Row],[FECHA DE NACIMIENTO]])</f>
        <v>9</v>
      </c>
      <c r="I71" s="65" t="s">
        <v>100</v>
      </c>
      <c r="J71" s="15" t="str">
        <f t="shared" si="2"/>
        <v>E</v>
      </c>
      <c r="K71" s="15" t="str">
        <f>Tabla110[[#This Row],[FECHA DE NACIMIENTO]]&amp;J71</f>
        <v>2017E</v>
      </c>
      <c r="L71" s="16" t="str">
        <f t="shared" si="3"/>
        <v>MINIRIDERS 9 Y 10 AÑOS</v>
      </c>
      <c r="M71" s="65" t="s">
        <v>85</v>
      </c>
      <c r="N71" s="36">
        <v>78</v>
      </c>
      <c r="O71" s="19">
        <f>IFERROR(VLOOKUP(Tabla110[[#This Row],[NIVEL DE HABILIDAD]],CATEGORIAS!$M$3:$O$13,2,FALSE),"")</f>
        <v>85000</v>
      </c>
      <c r="P71" s="65"/>
      <c r="Q71" s="65"/>
    </row>
    <row r="72" spans="2:17" s="11" customFormat="1" ht="18.75" x14ac:dyDescent="0.25">
      <c r="B72" s="36">
        <v>79</v>
      </c>
      <c r="C72" s="65" t="s">
        <v>356</v>
      </c>
      <c r="D72" s="65" t="s">
        <v>355</v>
      </c>
      <c r="E72" s="47">
        <v>1232809992</v>
      </c>
      <c r="F72" s="87">
        <v>43740</v>
      </c>
      <c r="G72" s="48">
        <v>2019</v>
      </c>
      <c r="H72" s="15">
        <f ca="1">IF(Tabla110[[#This Row],[FECHA DE NACIMIENTO]]="","",YEAR(NOW())-Tabla110[[#This Row],[FECHA DE NACIMIENTO]])</f>
        <v>7</v>
      </c>
      <c r="I72" s="65" t="s">
        <v>100</v>
      </c>
      <c r="J72" s="15" t="str">
        <f t="shared" si="2"/>
        <v>E</v>
      </c>
      <c r="K72" s="15" t="str">
        <f>Tabla110[[#This Row],[FECHA DE NACIMIENTO]]&amp;J72</f>
        <v>2019E</v>
      </c>
      <c r="L72" s="16" t="str">
        <f t="shared" si="3"/>
        <v>MINIRIDERS 7 Y 8 AÑOS</v>
      </c>
      <c r="M72" s="65" t="s">
        <v>85</v>
      </c>
      <c r="N72" s="37">
        <v>79</v>
      </c>
      <c r="O72" s="19">
        <f>IFERROR(VLOOKUP(Tabla110[[#This Row],[NIVEL DE HABILIDAD]],CATEGORIAS!$M$3:$O$13,2,FALSE),"")</f>
        <v>85000</v>
      </c>
      <c r="P72" s="65"/>
      <c r="Q72" s="65"/>
    </row>
    <row r="73" spans="2:17" s="11" customFormat="1" ht="18.75" x14ac:dyDescent="0.25">
      <c r="B73" s="36">
        <v>80</v>
      </c>
      <c r="C73" s="65" t="s">
        <v>357</v>
      </c>
      <c r="D73" s="65" t="s">
        <v>358</v>
      </c>
      <c r="E73" s="47">
        <v>1112067267</v>
      </c>
      <c r="F73" s="87"/>
      <c r="G73" s="48">
        <v>2019</v>
      </c>
      <c r="H73" s="15">
        <f ca="1">IF(Tabla110[[#This Row],[FECHA DE NACIMIENTO]]="","",YEAR(NOW())-Tabla110[[#This Row],[FECHA DE NACIMIENTO]])</f>
        <v>7</v>
      </c>
      <c r="I73" s="65" t="s">
        <v>100</v>
      </c>
      <c r="J73" s="15" t="str">
        <f t="shared" si="2"/>
        <v>E</v>
      </c>
      <c r="K73" s="15" t="str">
        <f>Tabla110[[#This Row],[FECHA DE NACIMIENTO]]&amp;J73</f>
        <v>2019E</v>
      </c>
      <c r="L73" s="16" t="str">
        <f t="shared" si="3"/>
        <v>MINIRIDERS 7 Y 8 AÑOS</v>
      </c>
      <c r="M73" s="65" t="s">
        <v>112</v>
      </c>
      <c r="N73" s="36">
        <v>80</v>
      </c>
      <c r="O73" s="19">
        <f>IFERROR(VLOOKUP(Tabla110[[#This Row],[NIVEL DE HABILIDAD]],CATEGORIAS!$M$3:$O$13,2,FALSE),"")</f>
        <v>85000</v>
      </c>
      <c r="P73" s="65"/>
      <c r="Q73" s="65"/>
    </row>
    <row r="74" spans="2:17" s="11" customFormat="1" ht="18.75" x14ac:dyDescent="0.25">
      <c r="B74" s="36">
        <v>81</v>
      </c>
      <c r="C74" s="65" t="s">
        <v>275</v>
      </c>
      <c r="D74" s="65" t="s">
        <v>359</v>
      </c>
      <c r="E74" s="47">
        <v>1232803224</v>
      </c>
      <c r="F74" s="87"/>
      <c r="G74" s="48">
        <v>2017</v>
      </c>
      <c r="H74" s="15">
        <f ca="1">IF(Tabla110[[#This Row],[FECHA DE NACIMIENTO]]="","",YEAR(NOW())-Tabla110[[#This Row],[FECHA DE NACIMIENTO]])</f>
        <v>9</v>
      </c>
      <c r="I74" s="65" t="s">
        <v>100</v>
      </c>
      <c r="J74" s="15" t="str">
        <f t="shared" si="2"/>
        <v>E</v>
      </c>
      <c r="K74" s="15" t="str">
        <f>Tabla110[[#This Row],[FECHA DE NACIMIENTO]]&amp;J74</f>
        <v>2017E</v>
      </c>
      <c r="L74" s="16" t="str">
        <f t="shared" si="3"/>
        <v>MINIRIDERS 9 Y 10 AÑOS</v>
      </c>
      <c r="M74" s="65" t="s">
        <v>112</v>
      </c>
      <c r="N74" s="37">
        <v>81</v>
      </c>
      <c r="O74" s="19">
        <f>IFERROR(VLOOKUP(Tabla110[[#This Row],[NIVEL DE HABILIDAD]],CATEGORIAS!$M$3:$O$13,2,FALSE),"")</f>
        <v>85000</v>
      </c>
      <c r="P74" s="65"/>
      <c r="Q74" s="65"/>
    </row>
    <row r="75" spans="2:17" s="11" customFormat="1" ht="18.75" x14ac:dyDescent="0.25">
      <c r="B75" s="36">
        <v>82</v>
      </c>
      <c r="C75" s="65" t="s">
        <v>301</v>
      </c>
      <c r="D75" s="65" t="s">
        <v>360</v>
      </c>
      <c r="E75" s="47">
        <v>1108259157</v>
      </c>
      <c r="F75" s="87"/>
      <c r="G75" s="48">
        <v>2017</v>
      </c>
      <c r="H75" s="15">
        <f ca="1">IF(Tabla110[[#This Row],[FECHA DE NACIMIENTO]]="","",YEAR(NOW())-Tabla110[[#This Row],[FECHA DE NACIMIENTO]])</f>
        <v>9</v>
      </c>
      <c r="I75" s="65" t="s">
        <v>100</v>
      </c>
      <c r="J75" s="15" t="str">
        <f t="shared" si="2"/>
        <v>E</v>
      </c>
      <c r="K75" s="15" t="str">
        <f>Tabla110[[#This Row],[FECHA DE NACIMIENTO]]&amp;J75</f>
        <v>2017E</v>
      </c>
      <c r="L75" s="16" t="str">
        <f t="shared" si="3"/>
        <v>MINIRIDERS 9 Y 10 AÑOS</v>
      </c>
      <c r="M75" s="65" t="s">
        <v>112</v>
      </c>
      <c r="N75" s="36">
        <v>82</v>
      </c>
      <c r="O75" s="19">
        <f>IFERROR(VLOOKUP(Tabla110[[#This Row],[NIVEL DE HABILIDAD]],CATEGORIAS!$M$3:$O$13,2,FALSE),"")</f>
        <v>85000</v>
      </c>
      <c r="P75" s="65"/>
      <c r="Q75" s="65"/>
    </row>
    <row r="76" spans="2:17" s="11" customFormat="1" ht="18.75" x14ac:dyDescent="0.25">
      <c r="B76" s="36">
        <v>83</v>
      </c>
      <c r="C76" s="65" t="s">
        <v>361</v>
      </c>
      <c r="D76" s="65" t="s">
        <v>362</v>
      </c>
      <c r="E76" s="47">
        <v>1109685223</v>
      </c>
      <c r="F76" s="87"/>
      <c r="G76" s="48">
        <v>2018</v>
      </c>
      <c r="H76" s="15">
        <f ca="1">IF(Tabla110[[#This Row],[FECHA DE NACIMIENTO]]="","",YEAR(NOW())-Tabla110[[#This Row],[FECHA DE NACIMIENTO]])</f>
        <v>8</v>
      </c>
      <c r="I76" s="65" t="s">
        <v>67</v>
      </c>
      <c r="J76" s="15" t="str">
        <f t="shared" si="2"/>
        <v>P</v>
      </c>
      <c r="K76" s="15" t="str">
        <f>Tabla110[[#This Row],[FECHA DE NACIMIENTO]]&amp;J76</f>
        <v>2018P</v>
      </c>
      <c r="L76" s="16" t="str">
        <f t="shared" si="3"/>
        <v>PRINCIPIANTES 7 Y 8 AÑOS</v>
      </c>
      <c r="M76" s="65" t="s">
        <v>112</v>
      </c>
      <c r="N76" s="37">
        <v>83</v>
      </c>
      <c r="O76" s="19">
        <f>IFERROR(VLOOKUP(Tabla110[[#This Row],[NIVEL DE HABILIDAD]],CATEGORIAS!$M$3:$O$13,2,FALSE),"")</f>
        <v>85000</v>
      </c>
      <c r="P76" s="65"/>
      <c r="Q76" s="65"/>
    </row>
    <row r="77" spans="2:17" s="11" customFormat="1" ht="18.75" x14ac:dyDescent="0.25">
      <c r="B77" s="36">
        <v>84</v>
      </c>
      <c r="C77" s="65" t="s">
        <v>354</v>
      </c>
      <c r="D77" s="65" t="s">
        <v>363</v>
      </c>
      <c r="E77" s="47">
        <v>1104841870</v>
      </c>
      <c r="F77" s="87"/>
      <c r="G77" s="48">
        <v>2017</v>
      </c>
      <c r="H77" s="15">
        <f ca="1">IF(Tabla110[[#This Row],[FECHA DE NACIMIENTO]]="","",YEAR(NOW())-Tabla110[[#This Row],[FECHA DE NACIMIENTO]])</f>
        <v>9</v>
      </c>
      <c r="I77" s="65" t="s">
        <v>100</v>
      </c>
      <c r="J77" s="15" t="str">
        <f t="shared" si="2"/>
        <v>E</v>
      </c>
      <c r="K77" s="15" t="str">
        <f>Tabla110[[#This Row],[FECHA DE NACIMIENTO]]&amp;J77</f>
        <v>2017E</v>
      </c>
      <c r="L77" s="16" t="str">
        <f t="shared" si="3"/>
        <v>MINIRIDERS 9 Y 10 AÑOS</v>
      </c>
      <c r="M77" s="65" t="s">
        <v>112</v>
      </c>
      <c r="N77" s="36">
        <v>84</v>
      </c>
      <c r="O77" s="19">
        <f>IFERROR(VLOOKUP(Tabla110[[#This Row],[NIVEL DE HABILIDAD]],CATEGORIAS!$M$3:$O$13,2,FALSE),"")</f>
        <v>85000</v>
      </c>
      <c r="P77" s="65"/>
      <c r="Q77" s="65" t="s">
        <v>192</v>
      </c>
    </row>
    <row r="78" spans="2:17" s="11" customFormat="1" ht="18.75" x14ac:dyDescent="0.25">
      <c r="B78" s="36">
        <v>85</v>
      </c>
      <c r="C78" s="65" t="s">
        <v>364</v>
      </c>
      <c r="D78" s="65" t="s">
        <v>365</v>
      </c>
      <c r="E78" s="47">
        <v>1232807736</v>
      </c>
      <c r="F78" s="87"/>
      <c r="G78" s="48">
        <v>2019</v>
      </c>
      <c r="H78" s="15">
        <f ca="1">IF(Tabla110[[#This Row],[FECHA DE NACIMIENTO]]="","",YEAR(NOW())-Tabla110[[#This Row],[FECHA DE NACIMIENTO]])</f>
        <v>7</v>
      </c>
      <c r="I78" s="65" t="s">
        <v>100</v>
      </c>
      <c r="J78" s="15" t="str">
        <f t="shared" si="2"/>
        <v>E</v>
      </c>
      <c r="K78" s="15" t="str">
        <f>Tabla110[[#This Row],[FECHA DE NACIMIENTO]]&amp;J78</f>
        <v>2019E</v>
      </c>
      <c r="L78" s="16" t="str">
        <f t="shared" si="3"/>
        <v>MINIRIDERS 7 Y 8 AÑOS</v>
      </c>
      <c r="M78" s="65" t="s">
        <v>112</v>
      </c>
      <c r="N78" s="37">
        <v>85</v>
      </c>
      <c r="O78" s="19">
        <f>IFERROR(VLOOKUP(Tabla110[[#This Row],[NIVEL DE HABILIDAD]],CATEGORIAS!$M$3:$O$13,2,FALSE),"")</f>
        <v>85000</v>
      </c>
      <c r="P78" s="65"/>
      <c r="Q78" s="65"/>
    </row>
    <row r="79" spans="2:17" s="11" customFormat="1" ht="18.75" x14ac:dyDescent="0.25">
      <c r="B79" s="36">
        <v>86</v>
      </c>
      <c r="C79" s="65" t="s">
        <v>366</v>
      </c>
      <c r="D79" s="65" t="s">
        <v>367</v>
      </c>
      <c r="E79" s="47" t="s">
        <v>368</v>
      </c>
      <c r="F79" s="87"/>
      <c r="G79" s="48">
        <v>2020</v>
      </c>
      <c r="H79" s="15">
        <f ca="1">IF(Tabla110[[#This Row],[FECHA DE NACIMIENTO]]="","",YEAR(NOW())-Tabla110[[#This Row],[FECHA DE NACIMIENTO]])</f>
        <v>6</v>
      </c>
      <c r="I79" s="65" t="s">
        <v>67</v>
      </c>
      <c r="J79" s="15" t="str">
        <f t="shared" si="2"/>
        <v>P</v>
      </c>
      <c r="K79" s="15" t="str">
        <f>Tabla110[[#This Row],[FECHA DE NACIMIENTO]]&amp;J79</f>
        <v>2020P</v>
      </c>
      <c r="L79" s="16" t="str">
        <f t="shared" si="3"/>
        <v>PRINCIPIANTES 6 AÑOS Y MENOS</v>
      </c>
      <c r="M79" s="65" t="s">
        <v>49</v>
      </c>
      <c r="N79" s="36">
        <v>86</v>
      </c>
      <c r="O79" s="19">
        <f>IFERROR(VLOOKUP(Tabla110[[#This Row],[NIVEL DE HABILIDAD]],CATEGORIAS!$M$3:$O$13,2,FALSE),"")</f>
        <v>85000</v>
      </c>
      <c r="P79" s="65"/>
      <c r="Q79" s="65"/>
    </row>
    <row r="80" spans="2:17" s="11" customFormat="1" ht="18.75" x14ac:dyDescent="0.25">
      <c r="B80" s="36">
        <v>87</v>
      </c>
      <c r="C80" s="65" t="s">
        <v>369</v>
      </c>
      <c r="D80" s="65" t="s">
        <v>370</v>
      </c>
      <c r="E80" s="47">
        <v>1144111488</v>
      </c>
      <c r="F80" s="87">
        <v>43837</v>
      </c>
      <c r="G80" s="48">
        <v>2020</v>
      </c>
      <c r="H80" s="15">
        <f ca="1">IF(Tabla110[[#This Row],[FECHA DE NACIMIENTO]]="","",YEAR(NOW())-Tabla110[[#This Row],[FECHA DE NACIMIENTO]])</f>
        <v>6</v>
      </c>
      <c r="I80" s="65" t="s">
        <v>100</v>
      </c>
      <c r="J80" s="15" t="str">
        <f t="shared" si="2"/>
        <v>E</v>
      </c>
      <c r="K80" s="15" t="str">
        <f>Tabla110[[#This Row],[FECHA DE NACIMIENTO]]&amp;J80</f>
        <v>2020E</v>
      </c>
      <c r="L80" s="16" t="str">
        <f t="shared" si="3"/>
        <v>MINIRIDERS 6 AÑOS</v>
      </c>
      <c r="M80" s="65" t="s">
        <v>55</v>
      </c>
      <c r="N80" s="37">
        <v>87</v>
      </c>
      <c r="O80" s="19">
        <f>IFERROR(VLOOKUP(Tabla110[[#This Row],[NIVEL DE HABILIDAD]],CATEGORIAS!$M$3:$O$13,2,FALSE),"")</f>
        <v>85000</v>
      </c>
      <c r="P80" s="65"/>
      <c r="Q80" s="65"/>
    </row>
    <row r="81" spans="1:17" s="11" customFormat="1" ht="18.75" x14ac:dyDescent="0.25">
      <c r="B81" s="36">
        <v>88</v>
      </c>
      <c r="C81" s="65" t="s">
        <v>371</v>
      </c>
      <c r="D81" s="65" t="s">
        <v>372</v>
      </c>
      <c r="E81" s="47">
        <v>1232812973</v>
      </c>
      <c r="F81" s="87">
        <v>44011</v>
      </c>
      <c r="G81" s="48">
        <v>2020</v>
      </c>
      <c r="H81" s="15">
        <f ca="1">IF(Tabla110[[#This Row],[FECHA DE NACIMIENTO]]="","",YEAR(NOW())-Tabla110[[#This Row],[FECHA DE NACIMIENTO]])</f>
        <v>6</v>
      </c>
      <c r="I81" s="65" t="s">
        <v>100</v>
      </c>
      <c r="J81" s="15" t="str">
        <f t="shared" si="2"/>
        <v>E</v>
      </c>
      <c r="K81" s="15" t="str">
        <f>Tabla110[[#This Row],[FECHA DE NACIMIENTO]]&amp;J81</f>
        <v>2020E</v>
      </c>
      <c r="L81" s="16" t="str">
        <f t="shared" si="3"/>
        <v>MINIRIDERS 6 AÑOS</v>
      </c>
      <c r="M81" s="65" t="s">
        <v>55</v>
      </c>
      <c r="N81" s="36">
        <v>88</v>
      </c>
      <c r="O81" s="19">
        <f>IFERROR(VLOOKUP(Tabla110[[#This Row],[NIVEL DE HABILIDAD]],CATEGORIAS!$M$3:$O$13,2,FALSE),"")</f>
        <v>85000</v>
      </c>
      <c r="P81" s="65"/>
      <c r="Q81" s="65"/>
    </row>
    <row r="82" spans="1:17" s="11" customFormat="1" ht="18.75" x14ac:dyDescent="0.25">
      <c r="B82" s="36">
        <v>89</v>
      </c>
      <c r="C82" s="65" t="s">
        <v>373</v>
      </c>
      <c r="D82" s="65" t="s">
        <v>374</v>
      </c>
      <c r="E82" s="47">
        <v>1232817079</v>
      </c>
      <c r="F82" s="87"/>
      <c r="G82" s="48">
        <v>2021</v>
      </c>
      <c r="H82" s="15">
        <f ca="1">IF(Tabla110[[#This Row],[FECHA DE NACIMIENTO]]="","",YEAR(NOW())-Tabla110[[#This Row],[FECHA DE NACIMIENTO]])</f>
        <v>5</v>
      </c>
      <c r="I82" s="65" t="s">
        <v>12</v>
      </c>
      <c r="J82" s="15" t="str">
        <f t="shared" si="2"/>
        <v>S</v>
      </c>
      <c r="K82" s="15" t="str">
        <f>Tabla110[[#This Row],[FECHA DE NACIMIENTO]]&amp;J82</f>
        <v>2021S</v>
      </c>
      <c r="L82" s="16" t="str">
        <f t="shared" si="3"/>
        <v>STRIDERS 5 AÑOS</v>
      </c>
      <c r="M82" s="65" t="s">
        <v>55</v>
      </c>
      <c r="N82" s="37">
        <v>89</v>
      </c>
      <c r="O82" s="19">
        <f>IFERROR(VLOOKUP(Tabla110[[#This Row],[NIVEL DE HABILIDAD]],CATEGORIAS!$M$3:$O$13,2,FALSE),"")</f>
        <v>85000</v>
      </c>
      <c r="P82" s="65"/>
      <c r="Q82" s="65" t="s">
        <v>225</v>
      </c>
    </row>
    <row r="83" spans="1:17" s="11" customFormat="1" ht="18.75" x14ac:dyDescent="0.25">
      <c r="B83" s="36">
        <v>90</v>
      </c>
      <c r="C83" s="65" t="s">
        <v>314</v>
      </c>
      <c r="D83" s="65" t="s">
        <v>375</v>
      </c>
      <c r="E83" s="47">
        <v>1150695921</v>
      </c>
      <c r="F83" s="87"/>
      <c r="G83" s="48">
        <v>2020</v>
      </c>
      <c r="H83" s="15">
        <f ca="1">IF(Tabla110[[#This Row],[FECHA DE NACIMIENTO]]="","",YEAR(NOW())-Tabla110[[#This Row],[FECHA DE NACIMIENTO]])</f>
        <v>6</v>
      </c>
      <c r="I83" s="65" t="s">
        <v>100</v>
      </c>
      <c r="J83" s="15" t="str">
        <f t="shared" si="2"/>
        <v>E</v>
      </c>
      <c r="K83" s="15" t="str">
        <f>Tabla110[[#This Row],[FECHA DE NACIMIENTO]]&amp;J83</f>
        <v>2020E</v>
      </c>
      <c r="L83" s="16" t="str">
        <f t="shared" si="3"/>
        <v>MINIRIDERS 6 AÑOS</v>
      </c>
      <c r="M83" s="65" t="s">
        <v>55</v>
      </c>
      <c r="N83" s="36">
        <v>90</v>
      </c>
      <c r="O83" s="19">
        <f>IFERROR(VLOOKUP(Tabla110[[#This Row],[NIVEL DE HABILIDAD]],CATEGORIAS!$M$3:$O$13,2,FALSE),"")</f>
        <v>85000</v>
      </c>
      <c r="P83" s="65"/>
      <c r="Q83" s="65"/>
    </row>
    <row r="84" spans="1:17" s="11" customFormat="1" ht="18.75" x14ac:dyDescent="0.25">
      <c r="B84" s="36">
        <v>91</v>
      </c>
      <c r="C84" s="65" t="s">
        <v>376</v>
      </c>
      <c r="D84" s="65" t="s">
        <v>377</v>
      </c>
      <c r="E84" s="47">
        <v>1232813514</v>
      </c>
      <c r="F84" s="87"/>
      <c r="G84" s="48">
        <v>2020</v>
      </c>
      <c r="H84" s="15">
        <f ca="1">IF(Tabla110[[#This Row],[FECHA DE NACIMIENTO]]="","",YEAR(NOW())-Tabla110[[#This Row],[FECHA DE NACIMIENTO]])</f>
        <v>6</v>
      </c>
      <c r="I84" s="65" t="s">
        <v>100</v>
      </c>
      <c r="J84" s="15" t="str">
        <f t="shared" si="2"/>
        <v>E</v>
      </c>
      <c r="K84" s="15" t="str">
        <f>Tabla110[[#This Row],[FECHA DE NACIMIENTO]]&amp;J84</f>
        <v>2020E</v>
      </c>
      <c r="L84" s="16" t="str">
        <f t="shared" si="3"/>
        <v>MINIRIDERS 6 AÑOS</v>
      </c>
      <c r="M84" s="65" t="s">
        <v>55</v>
      </c>
      <c r="N84" s="37">
        <v>91</v>
      </c>
      <c r="O84" s="19">
        <f>IFERROR(VLOOKUP(Tabla110[[#This Row],[NIVEL DE HABILIDAD]],CATEGORIAS!$M$3:$O$13,2,FALSE),"")</f>
        <v>85000</v>
      </c>
      <c r="P84" s="65"/>
      <c r="Q84" s="65"/>
    </row>
    <row r="85" spans="1:17" s="11" customFormat="1" ht="18.75" x14ac:dyDescent="0.25">
      <c r="B85" s="36">
        <v>92</v>
      </c>
      <c r="C85" s="65" t="s">
        <v>378</v>
      </c>
      <c r="D85" s="65" t="s">
        <v>372</v>
      </c>
      <c r="E85" s="47">
        <v>1111488099</v>
      </c>
      <c r="F85" s="87"/>
      <c r="G85" s="48">
        <v>2020</v>
      </c>
      <c r="H85" s="15">
        <f ca="1">IF(Tabla110[[#This Row],[FECHA DE NACIMIENTO]]="","",YEAR(NOW())-Tabla110[[#This Row],[FECHA DE NACIMIENTO]])</f>
        <v>6</v>
      </c>
      <c r="I85" s="65" t="s">
        <v>100</v>
      </c>
      <c r="J85" s="15" t="str">
        <f t="shared" si="2"/>
        <v>E</v>
      </c>
      <c r="K85" s="15" t="str">
        <f>Tabla110[[#This Row],[FECHA DE NACIMIENTO]]&amp;J85</f>
        <v>2020E</v>
      </c>
      <c r="L85" s="16" t="str">
        <f t="shared" si="3"/>
        <v>MINIRIDERS 6 AÑOS</v>
      </c>
      <c r="M85" s="65" t="s">
        <v>55</v>
      </c>
      <c r="N85" s="36">
        <v>92</v>
      </c>
      <c r="O85" s="19">
        <f>IFERROR(VLOOKUP(Tabla110[[#This Row],[NIVEL DE HABILIDAD]],CATEGORIAS!$M$3:$O$13,2,FALSE),"")</f>
        <v>85000</v>
      </c>
      <c r="P85" s="65"/>
      <c r="Q85" s="65"/>
    </row>
    <row r="86" spans="1:17" s="11" customFormat="1" ht="18.75" x14ac:dyDescent="0.25">
      <c r="B86" s="36">
        <v>93</v>
      </c>
      <c r="C86" s="65" t="s">
        <v>299</v>
      </c>
      <c r="D86" s="65" t="s">
        <v>379</v>
      </c>
      <c r="E86" s="47">
        <v>1232816153</v>
      </c>
      <c r="F86" s="87"/>
      <c r="G86" s="48">
        <v>2021</v>
      </c>
      <c r="H86" s="15">
        <f ca="1">IF(Tabla110[[#This Row],[FECHA DE NACIMIENTO]]="","",YEAR(NOW())-Tabla110[[#This Row],[FECHA DE NACIMIENTO]])</f>
        <v>5</v>
      </c>
      <c r="I86" s="65" t="s">
        <v>12</v>
      </c>
      <c r="J86" s="15" t="str">
        <f t="shared" si="2"/>
        <v>S</v>
      </c>
      <c r="K86" s="15" t="str">
        <f>Tabla110[[#This Row],[FECHA DE NACIMIENTO]]&amp;J86</f>
        <v>2021S</v>
      </c>
      <c r="L86" s="16" t="str">
        <f t="shared" si="3"/>
        <v>STRIDERS 5 AÑOS</v>
      </c>
      <c r="M86" s="65" t="s">
        <v>55</v>
      </c>
      <c r="N86" s="37">
        <v>93</v>
      </c>
      <c r="O86" s="19">
        <f>IFERROR(VLOOKUP(Tabla110[[#This Row],[NIVEL DE HABILIDAD]],CATEGORIAS!$M$3:$O$13,2,FALSE),"")</f>
        <v>85000</v>
      </c>
      <c r="P86" s="65"/>
      <c r="Q86" s="65"/>
    </row>
    <row r="87" spans="1:17" s="11" customFormat="1" ht="18.75" x14ac:dyDescent="0.25">
      <c r="B87" s="36">
        <v>94</v>
      </c>
      <c r="C87" s="65" t="s">
        <v>380</v>
      </c>
      <c r="D87" s="65" t="s">
        <v>381</v>
      </c>
      <c r="E87" s="47">
        <v>1232816122</v>
      </c>
      <c r="F87" s="87"/>
      <c r="G87" s="48">
        <v>2021</v>
      </c>
      <c r="H87" s="15">
        <f ca="1">IF(Tabla110[[#This Row],[FECHA DE NACIMIENTO]]="","",YEAR(NOW())-Tabla110[[#This Row],[FECHA DE NACIMIENTO]])</f>
        <v>5</v>
      </c>
      <c r="I87" s="65" t="s">
        <v>12</v>
      </c>
      <c r="J87" s="15" t="str">
        <f t="shared" si="2"/>
        <v>S</v>
      </c>
      <c r="K87" s="15" t="str">
        <f>Tabla110[[#This Row],[FECHA DE NACIMIENTO]]&amp;J87</f>
        <v>2021S</v>
      </c>
      <c r="L87" s="16" t="str">
        <f t="shared" si="3"/>
        <v>STRIDERS 5 AÑOS</v>
      </c>
      <c r="M87" s="65" t="s">
        <v>55</v>
      </c>
      <c r="N87" s="36">
        <v>94</v>
      </c>
      <c r="O87" s="19">
        <f>IFERROR(VLOOKUP(Tabla110[[#This Row],[NIVEL DE HABILIDAD]],CATEGORIAS!$M$3:$O$13,2,FALSE),"")</f>
        <v>85000</v>
      </c>
      <c r="P87" s="65"/>
      <c r="Q87" s="65"/>
    </row>
    <row r="88" spans="1:17" s="11" customFormat="1" ht="18.75" x14ac:dyDescent="0.25">
      <c r="B88" s="36">
        <v>95</v>
      </c>
      <c r="C88" s="65" t="s">
        <v>252</v>
      </c>
      <c r="D88" s="65" t="s">
        <v>382</v>
      </c>
      <c r="E88" s="47">
        <v>1232814442</v>
      </c>
      <c r="F88" s="87">
        <v>44151</v>
      </c>
      <c r="G88" s="48">
        <v>2020</v>
      </c>
      <c r="H88" s="15">
        <f ca="1">IF(Tabla110[[#This Row],[FECHA DE NACIMIENTO]]="","",YEAR(NOW())-Tabla110[[#This Row],[FECHA DE NACIMIENTO]])</f>
        <v>6</v>
      </c>
      <c r="I88" s="65" t="s">
        <v>100</v>
      </c>
      <c r="J88" s="15" t="str">
        <f t="shared" si="2"/>
        <v>E</v>
      </c>
      <c r="K88" s="15" t="str">
        <f>Tabla110[[#This Row],[FECHA DE NACIMIENTO]]&amp;J88</f>
        <v>2020E</v>
      </c>
      <c r="L88" s="16" t="str">
        <f t="shared" si="3"/>
        <v>MINIRIDERS 6 AÑOS</v>
      </c>
      <c r="M88" s="65" t="s">
        <v>55</v>
      </c>
      <c r="N88" s="37">
        <v>95</v>
      </c>
      <c r="O88" s="19">
        <f>IFERROR(VLOOKUP(Tabla110[[#This Row],[NIVEL DE HABILIDAD]],CATEGORIAS!$M$3:$O$13,2,FALSE),"")</f>
        <v>85000</v>
      </c>
      <c r="P88" s="65"/>
      <c r="Q88" s="65"/>
    </row>
    <row r="89" spans="1:17" s="11" customFormat="1" ht="18.75" x14ac:dyDescent="0.25">
      <c r="B89" s="36">
        <v>96</v>
      </c>
      <c r="C89" s="65" t="s">
        <v>383</v>
      </c>
      <c r="D89" s="65" t="s">
        <v>384</v>
      </c>
      <c r="E89" s="47">
        <v>1232813006</v>
      </c>
      <c r="F89" s="87"/>
      <c r="G89" s="48">
        <v>2020</v>
      </c>
      <c r="H89" s="15">
        <f ca="1">IF(Tabla110[[#This Row],[FECHA DE NACIMIENTO]]="","",YEAR(NOW())-Tabla110[[#This Row],[FECHA DE NACIMIENTO]])</f>
        <v>6</v>
      </c>
      <c r="I89" s="65" t="s">
        <v>100</v>
      </c>
      <c r="J89" s="15" t="str">
        <f t="shared" si="2"/>
        <v>E</v>
      </c>
      <c r="K89" s="15" t="str">
        <f>Tabla110[[#This Row],[FECHA DE NACIMIENTO]]&amp;J89</f>
        <v>2020E</v>
      </c>
      <c r="L89" s="16" t="str">
        <f t="shared" si="3"/>
        <v>MINIRIDERS 6 AÑOS</v>
      </c>
      <c r="M89" s="65" t="s">
        <v>55</v>
      </c>
      <c r="N89" s="36">
        <v>96</v>
      </c>
      <c r="O89" s="19">
        <f>IFERROR(VLOOKUP(Tabla110[[#This Row],[NIVEL DE HABILIDAD]],CATEGORIAS!$M$3:$O$13,2,FALSE),"")</f>
        <v>85000</v>
      </c>
      <c r="P89" s="65"/>
      <c r="Q89" s="65"/>
    </row>
    <row r="90" spans="1:17" s="11" customFormat="1" ht="18.75" x14ac:dyDescent="0.25">
      <c r="B90" s="36">
        <v>97</v>
      </c>
      <c r="C90" s="65" t="s">
        <v>361</v>
      </c>
      <c r="D90" s="65" t="s">
        <v>385</v>
      </c>
      <c r="E90" s="47">
        <v>1109566887</v>
      </c>
      <c r="F90" s="87">
        <v>43468</v>
      </c>
      <c r="G90" s="48">
        <v>2019</v>
      </c>
      <c r="H90" s="15">
        <f ca="1">IF(Tabla110[[#This Row],[FECHA DE NACIMIENTO]]="","",YEAR(NOW())-Tabla110[[#This Row],[FECHA DE NACIMIENTO]])</f>
        <v>7</v>
      </c>
      <c r="I90" s="65" t="s">
        <v>67</v>
      </c>
      <c r="J90" s="15" t="str">
        <f t="shared" si="2"/>
        <v>P</v>
      </c>
      <c r="K90" s="15" t="str">
        <f>Tabla110[[#This Row],[FECHA DE NACIMIENTO]]&amp;J90</f>
        <v>2019P</v>
      </c>
      <c r="L90" s="16" t="str">
        <f t="shared" si="3"/>
        <v>PRINCIPIANTES 7 Y 8 AÑOS</v>
      </c>
      <c r="M90" s="65" t="s">
        <v>55</v>
      </c>
      <c r="N90" s="37">
        <v>97</v>
      </c>
      <c r="O90" s="19">
        <f>IFERROR(VLOOKUP(Tabla110[[#This Row],[NIVEL DE HABILIDAD]],CATEGORIAS!$M$3:$O$13,2,FALSE),"")</f>
        <v>85000</v>
      </c>
      <c r="P90" s="65"/>
      <c r="Q90" s="65"/>
    </row>
    <row r="91" spans="1:17" s="11" customFormat="1" ht="18.75" x14ac:dyDescent="0.25">
      <c r="B91" s="36">
        <v>98</v>
      </c>
      <c r="C91" s="65" t="s">
        <v>386</v>
      </c>
      <c r="D91" s="65" t="s">
        <v>387</v>
      </c>
      <c r="E91" s="47">
        <v>1232810736</v>
      </c>
      <c r="F91" s="87">
        <v>43811</v>
      </c>
      <c r="G91" s="48">
        <v>2019</v>
      </c>
      <c r="H91" s="15">
        <f ca="1">IF(Tabla110[[#This Row],[FECHA DE NACIMIENTO]]="","",YEAR(NOW())-Tabla110[[#This Row],[FECHA DE NACIMIENTO]])</f>
        <v>7</v>
      </c>
      <c r="I91" s="65" t="s">
        <v>67</v>
      </c>
      <c r="J91" s="15" t="str">
        <f t="shared" si="2"/>
        <v>P</v>
      </c>
      <c r="K91" s="15" t="str">
        <f>Tabla110[[#This Row],[FECHA DE NACIMIENTO]]&amp;J91</f>
        <v>2019P</v>
      </c>
      <c r="L91" s="16" t="str">
        <f t="shared" si="3"/>
        <v>PRINCIPIANTES 7 Y 8 AÑOS</v>
      </c>
      <c r="M91" s="65" t="s">
        <v>55</v>
      </c>
      <c r="N91" s="36">
        <v>98</v>
      </c>
      <c r="O91" s="19">
        <f>IFERROR(VLOOKUP(Tabla110[[#This Row],[NIVEL DE HABILIDAD]],CATEGORIAS!$M$3:$O$13,2,FALSE),"")</f>
        <v>85000</v>
      </c>
      <c r="P91" s="65"/>
      <c r="Q91" s="65" t="s">
        <v>228</v>
      </c>
    </row>
    <row r="92" spans="1:17" s="11" customFormat="1" ht="18.75" x14ac:dyDescent="0.25">
      <c r="B92" s="36">
        <v>99</v>
      </c>
      <c r="C92" s="65" t="s">
        <v>258</v>
      </c>
      <c r="D92" s="65" t="s">
        <v>388</v>
      </c>
      <c r="E92" s="47">
        <v>1109567753</v>
      </c>
      <c r="F92" s="87">
        <v>43733</v>
      </c>
      <c r="G92" s="48">
        <v>2019</v>
      </c>
      <c r="H92" s="15">
        <f ca="1">IF(Tabla110[[#This Row],[FECHA DE NACIMIENTO]]="","",YEAR(NOW())-Tabla110[[#This Row],[FECHA DE NACIMIENTO]])</f>
        <v>7</v>
      </c>
      <c r="I92" s="65" t="s">
        <v>67</v>
      </c>
      <c r="J92" s="15" t="str">
        <f t="shared" si="2"/>
        <v>P</v>
      </c>
      <c r="K92" s="15" t="str">
        <f>Tabla110[[#This Row],[FECHA DE NACIMIENTO]]&amp;J92</f>
        <v>2019P</v>
      </c>
      <c r="L92" s="16" t="str">
        <f t="shared" si="3"/>
        <v>PRINCIPIANTES 7 Y 8 AÑOS</v>
      </c>
      <c r="M92" s="65" t="s">
        <v>55</v>
      </c>
      <c r="N92" s="37">
        <v>99</v>
      </c>
      <c r="O92" s="19">
        <f>IFERROR(VLOOKUP(Tabla110[[#This Row],[NIVEL DE HABILIDAD]],CATEGORIAS!$M$3:$O$13,2,FALSE),"")</f>
        <v>85000</v>
      </c>
      <c r="P92" s="65"/>
      <c r="Q92" s="65"/>
    </row>
    <row r="93" spans="1:17" ht="18.75" x14ac:dyDescent="0.25">
      <c r="A93" s="11"/>
      <c r="B93" s="36">
        <v>100</v>
      </c>
      <c r="C93" s="65" t="s">
        <v>275</v>
      </c>
      <c r="D93" s="65" t="s">
        <v>389</v>
      </c>
      <c r="E93" s="47">
        <v>1108259825</v>
      </c>
      <c r="F93" s="87">
        <v>43364</v>
      </c>
      <c r="G93" s="48">
        <v>2018</v>
      </c>
      <c r="H93" s="15">
        <f ca="1">IF(Tabla110[[#This Row],[FECHA DE NACIMIENTO]]="","",YEAR(NOW())-Tabla110[[#This Row],[FECHA DE NACIMIENTO]])</f>
        <v>8</v>
      </c>
      <c r="I93" s="65" t="s">
        <v>67</v>
      </c>
      <c r="J93" s="15" t="str">
        <f t="shared" si="2"/>
        <v>P</v>
      </c>
      <c r="K93" s="15" t="str">
        <f>Tabla110[[#This Row],[FECHA DE NACIMIENTO]]&amp;J93</f>
        <v>2018P</v>
      </c>
      <c r="L93" s="16" t="str">
        <f t="shared" si="3"/>
        <v>PRINCIPIANTES 7 Y 8 AÑOS</v>
      </c>
      <c r="M93" s="65" t="s">
        <v>55</v>
      </c>
      <c r="N93" s="36">
        <v>100</v>
      </c>
      <c r="O93" s="19">
        <f>IFERROR(VLOOKUP(Tabla110[[#This Row],[NIVEL DE HABILIDAD]],CATEGORIAS!$M$3:$O$13,2,FALSE),"")</f>
        <v>85000</v>
      </c>
      <c r="P93" s="65"/>
      <c r="Q93" s="65"/>
    </row>
    <row r="94" spans="1:17" ht="18.75" x14ac:dyDescent="0.25">
      <c r="A94" s="11"/>
      <c r="B94" s="36">
        <v>101</v>
      </c>
      <c r="C94" s="65" t="s">
        <v>319</v>
      </c>
      <c r="D94" s="65" t="s">
        <v>390</v>
      </c>
      <c r="E94" s="47">
        <v>1110376811</v>
      </c>
      <c r="F94" s="87">
        <v>42425</v>
      </c>
      <c r="G94" s="48">
        <v>2016</v>
      </c>
      <c r="H94" s="15">
        <f ca="1">IF(Tabla110[[#This Row],[FECHA DE NACIMIENTO]]="","",YEAR(NOW())-Tabla110[[#This Row],[FECHA DE NACIMIENTO]])</f>
        <v>10</v>
      </c>
      <c r="I94" s="65" t="s">
        <v>67</v>
      </c>
      <c r="J94" s="15" t="str">
        <f t="shared" si="2"/>
        <v>P</v>
      </c>
      <c r="K94" s="15" t="str">
        <f>Tabla110[[#This Row],[FECHA DE NACIMIENTO]]&amp;J94</f>
        <v>2016P</v>
      </c>
      <c r="L94" s="16" t="str">
        <f t="shared" si="3"/>
        <v>PRINCIPIANTES 9 Y 10 AÑOS</v>
      </c>
      <c r="M94" s="65" t="s">
        <v>55</v>
      </c>
      <c r="N94" s="37">
        <v>101</v>
      </c>
      <c r="O94" s="19">
        <f>IFERROR(VLOOKUP(Tabla110[[#This Row],[NIVEL DE HABILIDAD]],CATEGORIAS!$M$3:$O$13,2,FALSE),"")</f>
        <v>85000</v>
      </c>
      <c r="P94" s="65"/>
      <c r="Q94" s="65"/>
    </row>
    <row r="95" spans="1:17" ht="18.75" x14ac:dyDescent="0.25">
      <c r="A95" s="11"/>
      <c r="B95" s="36">
        <v>102</v>
      </c>
      <c r="C95" s="65" t="s">
        <v>350</v>
      </c>
      <c r="D95" s="65" t="s">
        <v>391</v>
      </c>
      <c r="E95" s="47">
        <v>1106524594</v>
      </c>
      <c r="F95" s="87">
        <v>43873</v>
      </c>
      <c r="G95" s="48">
        <v>2020</v>
      </c>
      <c r="H95" s="15">
        <f ca="1">IF(Tabla110[[#This Row],[FECHA DE NACIMIENTO]]="","",YEAR(NOW())-Tabla110[[#This Row],[FECHA DE NACIMIENTO]])</f>
        <v>6</v>
      </c>
      <c r="I95" s="65" t="s">
        <v>67</v>
      </c>
      <c r="J95" s="15" t="str">
        <f t="shared" si="2"/>
        <v>P</v>
      </c>
      <c r="K95" s="15" t="str">
        <f>Tabla110[[#This Row],[FECHA DE NACIMIENTO]]&amp;J95</f>
        <v>2020P</v>
      </c>
      <c r="L95" s="16" t="str">
        <f t="shared" si="3"/>
        <v>PRINCIPIANTES 6 AÑOS Y MENOS</v>
      </c>
      <c r="M95" s="65" t="s">
        <v>55</v>
      </c>
      <c r="N95" s="36">
        <v>102</v>
      </c>
      <c r="O95" s="19">
        <f>IFERROR(VLOOKUP(Tabla110[[#This Row],[NIVEL DE HABILIDAD]],CATEGORIAS!$M$3:$O$13,2,FALSE),"")</f>
        <v>85000</v>
      </c>
      <c r="P95" s="65"/>
      <c r="Q95" s="65"/>
    </row>
    <row r="96" spans="1:17" ht="18.75" x14ac:dyDescent="0.25">
      <c r="A96" s="11"/>
      <c r="B96" s="36">
        <v>103</v>
      </c>
      <c r="C96" s="65" t="s">
        <v>392</v>
      </c>
      <c r="D96" s="65" t="s">
        <v>393</v>
      </c>
      <c r="E96" s="47">
        <v>1149941670</v>
      </c>
      <c r="F96" s="87"/>
      <c r="G96" s="48">
        <v>2018</v>
      </c>
      <c r="H96" s="15">
        <f ca="1">IF(Tabla110[[#This Row],[FECHA DE NACIMIENTO]]="","",YEAR(NOW())-Tabla110[[#This Row],[FECHA DE NACIMIENTO]])</f>
        <v>8</v>
      </c>
      <c r="I96" s="65" t="s">
        <v>67</v>
      </c>
      <c r="J96" s="15" t="str">
        <f t="shared" si="2"/>
        <v>P</v>
      </c>
      <c r="K96" s="15" t="str">
        <f>Tabla110[[#This Row],[FECHA DE NACIMIENTO]]&amp;J96</f>
        <v>2018P</v>
      </c>
      <c r="L96" s="16" t="str">
        <f t="shared" si="3"/>
        <v>PRINCIPIANTES 7 Y 8 AÑOS</v>
      </c>
      <c r="M96" s="65" t="s">
        <v>55</v>
      </c>
      <c r="N96" s="37">
        <v>103</v>
      </c>
      <c r="O96" s="19">
        <f>IFERROR(VLOOKUP(Tabla110[[#This Row],[NIVEL DE HABILIDAD]],CATEGORIAS!$M$3:$O$13,2,FALSE),"")</f>
        <v>85000</v>
      </c>
      <c r="P96" s="65"/>
      <c r="Q96" s="65"/>
    </row>
    <row r="97" spans="1:17" ht="18.75" x14ac:dyDescent="0.25">
      <c r="A97" s="11"/>
      <c r="B97" s="36">
        <v>104</v>
      </c>
      <c r="C97" s="65" t="s">
        <v>394</v>
      </c>
      <c r="D97" s="65" t="s">
        <v>395</v>
      </c>
      <c r="E97" s="47">
        <v>1112062020</v>
      </c>
      <c r="F97" s="87">
        <v>42402</v>
      </c>
      <c r="G97" s="48">
        <v>2016</v>
      </c>
      <c r="H97" s="15">
        <f ca="1">IF(Tabla110[[#This Row],[FECHA DE NACIMIENTO]]="","",YEAR(NOW())-Tabla110[[#This Row],[FECHA DE NACIMIENTO]])</f>
        <v>10</v>
      </c>
      <c r="I97" s="65" t="s">
        <v>67</v>
      </c>
      <c r="J97" s="15" t="str">
        <f t="shared" si="2"/>
        <v>P</v>
      </c>
      <c r="K97" s="15" t="str">
        <f>Tabla110[[#This Row],[FECHA DE NACIMIENTO]]&amp;J97</f>
        <v>2016P</v>
      </c>
      <c r="L97" s="16" t="str">
        <f t="shared" si="3"/>
        <v>PRINCIPIANTES 9 Y 10 AÑOS</v>
      </c>
      <c r="M97" s="65" t="s">
        <v>53</v>
      </c>
      <c r="N97" s="36">
        <v>104</v>
      </c>
      <c r="O97" s="19">
        <f>IFERROR(VLOOKUP(Tabla110[[#This Row],[NIVEL DE HABILIDAD]],CATEGORIAS!$M$3:$O$13,2,FALSE),"")</f>
        <v>85000</v>
      </c>
      <c r="P97" s="65"/>
      <c r="Q97" s="65"/>
    </row>
    <row r="98" spans="1:17" ht="18.75" x14ac:dyDescent="0.25">
      <c r="A98" s="11"/>
      <c r="B98" s="36">
        <v>105</v>
      </c>
      <c r="C98" s="65" t="s">
        <v>396</v>
      </c>
      <c r="D98" s="65" t="s">
        <v>397</v>
      </c>
      <c r="E98" s="47">
        <v>1063819176</v>
      </c>
      <c r="F98" s="87">
        <v>43856</v>
      </c>
      <c r="G98" s="48">
        <v>2020</v>
      </c>
      <c r="H98" s="15">
        <f ca="1">IF(Tabla110[[#This Row],[FECHA DE NACIMIENTO]]="","",YEAR(NOW())-Tabla110[[#This Row],[FECHA DE NACIMIENTO]])</f>
        <v>6</v>
      </c>
      <c r="I98" s="65" t="s">
        <v>67</v>
      </c>
      <c r="J98" s="15" t="str">
        <f t="shared" si="2"/>
        <v>P</v>
      </c>
      <c r="K98" s="15" t="str">
        <f>Tabla110[[#This Row],[FECHA DE NACIMIENTO]]&amp;J98</f>
        <v>2020P</v>
      </c>
      <c r="L98" s="16" t="str">
        <f t="shared" si="3"/>
        <v>PRINCIPIANTES 6 AÑOS Y MENOS</v>
      </c>
      <c r="M98" s="65" t="s">
        <v>111</v>
      </c>
      <c r="N98" s="37">
        <v>105</v>
      </c>
      <c r="O98" s="19">
        <f>IFERROR(VLOOKUP(Tabla110[[#This Row],[NIVEL DE HABILIDAD]],CATEGORIAS!$M$3:$O$13,2,FALSE),"")</f>
        <v>85000</v>
      </c>
      <c r="P98" s="65"/>
      <c r="Q98" s="65"/>
    </row>
    <row r="99" spans="1:17" ht="18.75" x14ac:dyDescent="0.25">
      <c r="A99" s="11"/>
      <c r="B99" s="36">
        <v>106</v>
      </c>
      <c r="C99" s="65" t="s">
        <v>398</v>
      </c>
      <c r="D99" s="65" t="s">
        <v>399</v>
      </c>
      <c r="E99" s="47">
        <v>1166466694</v>
      </c>
      <c r="F99" s="87">
        <v>42543</v>
      </c>
      <c r="G99" s="48">
        <v>2016</v>
      </c>
      <c r="H99" s="15">
        <f ca="1">IF(Tabla110[[#This Row],[FECHA DE NACIMIENTO]]="","",YEAR(NOW())-Tabla110[[#This Row],[FECHA DE NACIMIENTO]])</f>
        <v>10</v>
      </c>
      <c r="I99" s="65" t="s">
        <v>67</v>
      </c>
      <c r="J99" s="15" t="str">
        <f t="shared" si="2"/>
        <v>P</v>
      </c>
      <c r="K99" s="15" t="str">
        <f>Tabla110[[#This Row],[FECHA DE NACIMIENTO]]&amp;J99</f>
        <v>2016P</v>
      </c>
      <c r="L99" s="16" t="str">
        <f t="shared" si="3"/>
        <v>PRINCIPIANTES 9 Y 10 AÑOS</v>
      </c>
      <c r="M99" s="65" t="s">
        <v>110</v>
      </c>
      <c r="N99" s="36">
        <v>106</v>
      </c>
      <c r="O99" s="19">
        <f>IFERROR(VLOOKUP(Tabla110[[#This Row],[NIVEL DE HABILIDAD]],CATEGORIAS!$M$3:$O$13,2,FALSE),"")</f>
        <v>85000</v>
      </c>
      <c r="P99" s="65"/>
      <c r="Q99" s="65"/>
    </row>
    <row r="100" spans="1:17" ht="18.75" x14ac:dyDescent="0.25">
      <c r="A100" s="11"/>
      <c r="B100" s="36">
        <v>107</v>
      </c>
      <c r="C100" s="65" t="s">
        <v>236</v>
      </c>
      <c r="D100" s="65" t="s">
        <v>400</v>
      </c>
      <c r="E100" s="47">
        <v>1104844980</v>
      </c>
      <c r="F100" s="87"/>
      <c r="G100" s="48">
        <v>2019</v>
      </c>
      <c r="H100" s="15">
        <f ca="1">IF(Tabla110[[#This Row],[FECHA DE NACIMIENTO]]="","",YEAR(NOW())-Tabla110[[#This Row],[FECHA DE NACIMIENTO]])</f>
        <v>7</v>
      </c>
      <c r="I100" s="65" t="s">
        <v>100</v>
      </c>
      <c r="J100" s="15" t="str">
        <f t="shared" si="2"/>
        <v>E</v>
      </c>
      <c r="K100" s="15" t="str">
        <f>Tabla110[[#This Row],[FECHA DE NACIMIENTO]]&amp;J100</f>
        <v>2019E</v>
      </c>
      <c r="L100" s="16" t="str">
        <f t="shared" si="3"/>
        <v>MINIRIDERS 7 Y 8 AÑOS</v>
      </c>
      <c r="M100" s="65" t="s">
        <v>55</v>
      </c>
      <c r="N100" s="37">
        <v>107</v>
      </c>
      <c r="O100" s="19">
        <f>IFERROR(VLOOKUP(Tabla110[[#This Row],[NIVEL DE HABILIDAD]],CATEGORIAS!$M$3:$O$13,2,FALSE),"")</f>
        <v>85000</v>
      </c>
      <c r="P100" s="65"/>
      <c r="Q100" s="65" t="s">
        <v>196</v>
      </c>
    </row>
    <row r="101" spans="1:17" ht="18.75" x14ac:dyDescent="0.25">
      <c r="A101" s="11"/>
      <c r="B101" s="36">
        <v>108</v>
      </c>
      <c r="C101" s="65" t="s">
        <v>401</v>
      </c>
      <c r="D101" s="65" t="s">
        <v>402</v>
      </c>
      <c r="E101" s="47">
        <v>1232811325</v>
      </c>
      <c r="F101" s="87"/>
      <c r="G101" s="48">
        <v>2020</v>
      </c>
      <c r="H101" s="15">
        <f ca="1">IF(Tabla110[[#This Row],[FECHA DE NACIMIENTO]]="","",YEAR(NOW())-Tabla110[[#This Row],[FECHA DE NACIMIENTO]])</f>
        <v>6</v>
      </c>
      <c r="I101" s="65" t="s">
        <v>100</v>
      </c>
      <c r="J101" s="15" t="str">
        <f t="shared" si="2"/>
        <v>E</v>
      </c>
      <c r="K101" s="15" t="str">
        <f>Tabla110[[#This Row],[FECHA DE NACIMIENTO]]&amp;J101</f>
        <v>2020E</v>
      </c>
      <c r="L101" s="16" t="str">
        <f t="shared" si="3"/>
        <v>MINIRIDERS 6 AÑOS</v>
      </c>
      <c r="M101" s="65" t="s">
        <v>45</v>
      </c>
      <c r="N101" s="36">
        <v>108</v>
      </c>
      <c r="O101" s="19">
        <f>IFERROR(VLOOKUP(Tabla110[[#This Row],[NIVEL DE HABILIDAD]],CATEGORIAS!$M$3:$O$13,2,FALSE),"")</f>
        <v>85000</v>
      </c>
      <c r="P101" s="65"/>
      <c r="Q101" s="65"/>
    </row>
    <row r="102" spans="1:17" ht="18.75" x14ac:dyDescent="0.25">
      <c r="A102" s="11"/>
      <c r="B102" s="36">
        <v>109</v>
      </c>
      <c r="C102" s="65" t="s">
        <v>356</v>
      </c>
      <c r="D102" s="65" t="s">
        <v>403</v>
      </c>
      <c r="E102" s="47" t="s">
        <v>404</v>
      </c>
      <c r="F102" s="87"/>
      <c r="G102" s="48">
        <v>2022</v>
      </c>
      <c r="H102" s="15">
        <f ca="1">IF(Tabla110[[#This Row],[FECHA DE NACIMIENTO]]="","",YEAR(NOW())-Tabla110[[#This Row],[FECHA DE NACIMIENTO]])</f>
        <v>4</v>
      </c>
      <c r="I102" s="65" t="s">
        <v>12</v>
      </c>
      <c r="J102" s="15" t="str">
        <f t="shared" si="2"/>
        <v>S</v>
      </c>
      <c r="K102" s="15" t="str">
        <f>Tabla110[[#This Row],[FECHA DE NACIMIENTO]]&amp;J102</f>
        <v>2022S</v>
      </c>
      <c r="L102" s="16" t="str">
        <f t="shared" si="3"/>
        <v>STRIDERS 4 AÑOS</v>
      </c>
      <c r="M102" s="65" t="s">
        <v>52</v>
      </c>
      <c r="N102" s="37">
        <v>109</v>
      </c>
      <c r="O102" s="19">
        <f>IFERROR(VLOOKUP(Tabla110[[#This Row],[NIVEL DE HABILIDAD]],CATEGORIAS!$M$3:$O$13,2,FALSE),"")</f>
        <v>85000</v>
      </c>
      <c r="P102" s="65"/>
      <c r="Q102" s="65"/>
    </row>
    <row r="103" spans="1:17" ht="18.75" x14ac:dyDescent="0.25">
      <c r="A103" s="11"/>
      <c r="B103" s="36">
        <v>110</v>
      </c>
      <c r="C103" s="65" t="s">
        <v>252</v>
      </c>
      <c r="D103" s="65" t="s">
        <v>405</v>
      </c>
      <c r="E103" s="47">
        <v>1190964722</v>
      </c>
      <c r="F103" s="87"/>
      <c r="G103" s="48">
        <v>2022</v>
      </c>
      <c r="H103" s="15">
        <f ca="1">IF(Tabla110[[#This Row],[FECHA DE NACIMIENTO]]="","",YEAR(NOW())-Tabla110[[#This Row],[FECHA DE NACIMIENTO]])</f>
        <v>4</v>
      </c>
      <c r="I103" s="65" t="s">
        <v>12</v>
      </c>
      <c r="J103" s="15" t="str">
        <f t="shared" si="2"/>
        <v>S</v>
      </c>
      <c r="K103" s="15" t="str">
        <f>Tabla110[[#This Row],[FECHA DE NACIMIENTO]]&amp;J103</f>
        <v>2022S</v>
      </c>
      <c r="L103" s="16" t="str">
        <f t="shared" si="3"/>
        <v>STRIDERS 4 AÑOS</v>
      </c>
      <c r="M103" s="65" t="s">
        <v>85</v>
      </c>
      <c r="N103" s="36">
        <v>110</v>
      </c>
      <c r="O103" s="19">
        <f>IFERROR(VLOOKUP(Tabla110[[#This Row],[NIVEL DE HABILIDAD]],CATEGORIAS!$M$3:$O$13,2,FALSE),"")</f>
        <v>85000</v>
      </c>
      <c r="P103" s="65"/>
      <c r="Q103" s="65"/>
    </row>
    <row r="104" spans="1:17" ht="18.75" x14ac:dyDescent="0.25">
      <c r="A104" s="11"/>
      <c r="B104" s="37">
        <v>111</v>
      </c>
      <c r="C104" s="65" t="s">
        <v>406</v>
      </c>
      <c r="D104" s="65" t="s">
        <v>407</v>
      </c>
      <c r="E104" s="47">
        <v>1110377957</v>
      </c>
      <c r="F104" s="87">
        <v>42962</v>
      </c>
      <c r="G104" s="48">
        <v>2017</v>
      </c>
      <c r="H104" s="15">
        <f ca="1">IF(Tabla110[[#This Row],[FECHA DE NACIMIENTO]]="","",YEAR(NOW())-Tabla110[[#This Row],[FECHA DE NACIMIENTO]])</f>
        <v>9</v>
      </c>
      <c r="I104" s="65" t="s">
        <v>14</v>
      </c>
      <c r="J104" s="15" t="str">
        <f t="shared" si="2"/>
        <v>D</v>
      </c>
      <c r="K104" s="15" t="str">
        <f>Tabla110[[#This Row],[FECHA DE NACIMIENTO]]&amp;J104</f>
        <v>2017D</v>
      </c>
      <c r="L104" s="16" t="str">
        <f t="shared" si="3"/>
        <v>DAMAS 9 Y 10 AÑOS</v>
      </c>
      <c r="M104" s="65" t="s">
        <v>55</v>
      </c>
      <c r="N104" s="37">
        <v>111</v>
      </c>
      <c r="O104" s="19">
        <f>IFERROR(VLOOKUP(Tabla110[[#This Row],[NIVEL DE HABILIDAD]],CATEGORIAS!$M$3:$O$13,2,FALSE),"")</f>
        <v>85000</v>
      </c>
      <c r="P104" s="65"/>
      <c r="Q104" s="65"/>
    </row>
    <row r="105" spans="1:17" ht="18.75" x14ac:dyDescent="0.25">
      <c r="A105" s="11"/>
      <c r="B105" s="36">
        <v>112</v>
      </c>
      <c r="C105" s="65" t="s">
        <v>408</v>
      </c>
      <c r="D105" s="65" t="s">
        <v>409</v>
      </c>
      <c r="E105" s="47">
        <v>1112165723</v>
      </c>
      <c r="F105" s="87">
        <v>44677</v>
      </c>
      <c r="G105" s="48">
        <v>2022</v>
      </c>
      <c r="H105" s="15">
        <f ca="1">IF(Tabla110[[#This Row],[FECHA DE NACIMIENTO]]="","",YEAR(NOW())-Tabla110[[#This Row],[FECHA DE NACIMIENTO]])</f>
        <v>4</v>
      </c>
      <c r="I105" s="65" t="s">
        <v>12</v>
      </c>
      <c r="J105" s="15" t="str">
        <f t="shared" si="2"/>
        <v>S</v>
      </c>
      <c r="K105" s="15" t="str">
        <f>Tabla110[[#This Row],[FECHA DE NACIMIENTO]]&amp;J105</f>
        <v>2022S</v>
      </c>
      <c r="L105" s="16" t="str">
        <f t="shared" si="3"/>
        <v>STRIDERS 4 AÑOS</v>
      </c>
      <c r="M105" s="65" t="s">
        <v>85</v>
      </c>
      <c r="N105" s="36">
        <v>112</v>
      </c>
      <c r="O105" s="19">
        <f>IFERROR(VLOOKUP(Tabla110[[#This Row],[NIVEL DE HABILIDAD]],CATEGORIAS!$M$3:$O$13,2,FALSE),"")</f>
        <v>85000</v>
      </c>
      <c r="P105" s="65"/>
      <c r="Q105" s="65"/>
    </row>
    <row r="106" spans="1:17" ht="18.75" x14ac:dyDescent="0.25">
      <c r="A106" s="11"/>
      <c r="B106" s="39">
        <v>113</v>
      </c>
      <c r="C106" s="65" t="s">
        <v>410</v>
      </c>
      <c r="D106" s="65" t="s">
        <v>411</v>
      </c>
      <c r="E106" s="47">
        <v>1166468538</v>
      </c>
      <c r="F106" s="87">
        <v>44683</v>
      </c>
      <c r="G106" s="48">
        <v>2022</v>
      </c>
      <c r="H106" s="15">
        <f ca="1">IF(Tabla110[[#This Row],[FECHA DE NACIMIENTO]]="","",YEAR(NOW())-Tabla110[[#This Row],[FECHA DE NACIMIENTO]])</f>
        <v>4</v>
      </c>
      <c r="I106" s="65" t="s">
        <v>12</v>
      </c>
      <c r="J106" s="15" t="str">
        <f t="shared" si="2"/>
        <v>S</v>
      </c>
      <c r="K106" s="15" t="str">
        <f>Tabla110[[#This Row],[FECHA DE NACIMIENTO]]&amp;J106</f>
        <v>2022S</v>
      </c>
      <c r="L106" s="16" t="str">
        <f t="shared" si="3"/>
        <v>STRIDERS 4 AÑOS</v>
      </c>
      <c r="M106" s="65" t="s">
        <v>52</v>
      </c>
      <c r="N106" s="39">
        <v>113</v>
      </c>
      <c r="O106" s="19">
        <f>IFERROR(VLOOKUP(Tabla110[[#This Row],[NIVEL DE HABILIDAD]],CATEGORIAS!$M$3:$O$13,2,FALSE),"")</f>
        <v>85000</v>
      </c>
      <c r="P106" s="65"/>
      <c r="Q106" s="65"/>
    </row>
    <row r="107" spans="1:17" ht="18.75" x14ac:dyDescent="0.25">
      <c r="A107" s="11"/>
      <c r="B107" s="36">
        <v>114</v>
      </c>
      <c r="C107" s="65" t="s">
        <v>412</v>
      </c>
      <c r="D107" s="65" t="s">
        <v>413</v>
      </c>
      <c r="E107" s="47">
        <v>1113703065</v>
      </c>
      <c r="F107" s="87">
        <v>44200</v>
      </c>
      <c r="G107" s="48">
        <v>2021</v>
      </c>
      <c r="H107" s="15">
        <f ca="1">IF(Tabla110[[#This Row],[FECHA DE NACIMIENTO]]="","",YEAR(NOW())-Tabla110[[#This Row],[FECHA DE NACIMIENTO]])</f>
        <v>5</v>
      </c>
      <c r="I107" s="65" t="s">
        <v>12</v>
      </c>
      <c r="J107" s="15" t="str">
        <f t="shared" si="2"/>
        <v>S</v>
      </c>
      <c r="K107" s="15" t="str">
        <f>Tabla110[[#This Row],[FECHA DE NACIMIENTO]]&amp;J107</f>
        <v>2021S</v>
      </c>
      <c r="L107" s="16" t="str">
        <f t="shared" si="3"/>
        <v>STRIDERS 5 AÑOS</v>
      </c>
      <c r="M107" s="65" t="s">
        <v>44</v>
      </c>
      <c r="N107" s="36">
        <v>114</v>
      </c>
      <c r="O107" s="19">
        <f>IFERROR(VLOOKUP(Tabla110[[#This Row],[NIVEL DE HABILIDAD]],CATEGORIAS!$M$3:$O$13,2,FALSE),"")</f>
        <v>85000</v>
      </c>
      <c r="P107" s="65"/>
      <c r="Q107" s="65"/>
    </row>
    <row r="108" spans="1:17" ht="18.75" x14ac:dyDescent="0.25">
      <c r="A108" s="11"/>
      <c r="B108" s="37">
        <v>115</v>
      </c>
      <c r="C108" s="65" t="s">
        <v>414</v>
      </c>
      <c r="D108" s="65" t="s">
        <v>415</v>
      </c>
      <c r="E108" s="47">
        <v>1116165573</v>
      </c>
      <c r="F108" s="87">
        <v>44556</v>
      </c>
      <c r="G108" s="50">
        <v>2021</v>
      </c>
      <c r="H108" s="15">
        <f ca="1">IF(Tabla110[[#This Row],[FECHA DE NACIMIENTO]]="","",YEAR(NOW())-Tabla110[[#This Row],[FECHA DE NACIMIENTO]])</f>
        <v>5</v>
      </c>
      <c r="I108" s="65" t="s">
        <v>12</v>
      </c>
      <c r="J108" s="15" t="str">
        <f t="shared" si="2"/>
        <v>S</v>
      </c>
      <c r="K108" s="15" t="str">
        <f>Tabla110[[#This Row],[FECHA DE NACIMIENTO]]&amp;J108</f>
        <v>2021S</v>
      </c>
      <c r="L108" s="16" t="str">
        <f t="shared" si="3"/>
        <v>STRIDERS 5 AÑOS</v>
      </c>
      <c r="M108" s="65" t="s">
        <v>85</v>
      </c>
      <c r="N108" s="37">
        <v>115</v>
      </c>
      <c r="O108" s="19">
        <f>IFERROR(VLOOKUP(Tabla110[[#This Row],[NIVEL DE HABILIDAD]],CATEGORIAS!$M$3:$O$13,2,FALSE),"")</f>
        <v>85000</v>
      </c>
      <c r="P108" s="65"/>
      <c r="Q108" s="65"/>
    </row>
    <row r="109" spans="1:17" ht="18.75" x14ac:dyDescent="0.25">
      <c r="A109" s="11"/>
      <c r="B109" s="36">
        <v>116</v>
      </c>
      <c r="C109" s="65" t="s">
        <v>285</v>
      </c>
      <c r="D109" s="65" t="s">
        <v>416</v>
      </c>
      <c r="E109" s="47">
        <v>1033271620</v>
      </c>
      <c r="F109" s="87"/>
      <c r="G109" s="48">
        <v>2021</v>
      </c>
      <c r="H109" s="15">
        <f ca="1">IF(Tabla110[[#This Row],[FECHA DE NACIMIENTO]]="","",YEAR(NOW())-Tabla110[[#This Row],[FECHA DE NACIMIENTO]])</f>
        <v>5</v>
      </c>
      <c r="I109" s="65" t="s">
        <v>12</v>
      </c>
      <c r="J109" s="15" t="str">
        <f t="shared" si="2"/>
        <v>S</v>
      </c>
      <c r="K109" s="15" t="str">
        <f>Tabla110[[#This Row],[FECHA DE NACIMIENTO]]&amp;J109</f>
        <v>2021S</v>
      </c>
      <c r="L109" s="16" t="str">
        <f t="shared" si="3"/>
        <v>STRIDERS 5 AÑOS</v>
      </c>
      <c r="M109" s="65" t="s">
        <v>109</v>
      </c>
      <c r="N109" s="36">
        <v>116</v>
      </c>
      <c r="O109" s="19">
        <f>IFERROR(VLOOKUP(Tabla110[[#This Row],[NIVEL DE HABILIDAD]],CATEGORIAS!$M$3:$O$13,2,FALSE),"")</f>
        <v>85000</v>
      </c>
      <c r="P109" s="65"/>
      <c r="Q109" s="65"/>
    </row>
    <row r="110" spans="1:17" ht="18.75" x14ac:dyDescent="0.25">
      <c r="A110" s="11"/>
      <c r="B110" s="37">
        <v>117</v>
      </c>
      <c r="C110" s="65" t="s">
        <v>417</v>
      </c>
      <c r="D110" s="65" t="s">
        <v>418</v>
      </c>
      <c r="E110" s="47">
        <v>1107991538</v>
      </c>
      <c r="F110" s="87"/>
      <c r="G110" s="48">
        <v>2021</v>
      </c>
      <c r="H110" s="15">
        <f ca="1">IF(Tabla110[[#This Row],[FECHA DE NACIMIENTO]]="","",YEAR(NOW())-Tabla110[[#This Row],[FECHA DE NACIMIENTO]])</f>
        <v>5</v>
      </c>
      <c r="I110" s="65" t="s">
        <v>12</v>
      </c>
      <c r="J110" s="15" t="str">
        <f t="shared" si="2"/>
        <v>S</v>
      </c>
      <c r="K110" s="15" t="str">
        <f>Tabla110[[#This Row],[FECHA DE NACIMIENTO]]&amp;J110</f>
        <v>2021S</v>
      </c>
      <c r="L110" s="16" t="str">
        <f t="shared" si="3"/>
        <v>STRIDERS 5 AÑOS</v>
      </c>
      <c r="M110" s="65" t="s">
        <v>174</v>
      </c>
      <c r="N110" s="37">
        <v>117</v>
      </c>
      <c r="O110" s="19">
        <f>IFERROR(VLOOKUP(Tabla110[[#This Row],[NIVEL DE HABILIDAD]],CATEGORIAS!$M$3:$O$13,2,FALSE),"")</f>
        <v>85000</v>
      </c>
      <c r="P110" s="65"/>
      <c r="Q110" s="65"/>
    </row>
    <row r="111" spans="1:17" ht="18.75" x14ac:dyDescent="0.25">
      <c r="A111" s="11"/>
      <c r="B111" s="36">
        <v>118</v>
      </c>
      <c r="C111" s="65" t="s">
        <v>394</v>
      </c>
      <c r="D111" s="65" t="s">
        <v>419</v>
      </c>
      <c r="E111" s="47">
        <v>1232816606</v>
      </c>
      <c r="F111" s="87"/>
      <c r="G111" s="48">
        <v>2021</v>
      </c>
      <c r="H111" s="15">
        <f ca="1">IF(Tabla110[[#This Row],[FECHA DE NACIMIENTO]]="","",YEAR(NOW())-Tabla110[[#This Row],[FECHA DE NACIMIENTO]])</f>
        <v>5</v>
      </c>
      <c r="I111" s="65" t="s">
        <v>12</v>
      </c>
      <c r="J111" s="15" t="str">
        <f t="shared" si="2"/>
        <v>S</v>
      </c>
      <c r="K111" s="15" t="str">
        <f>Tabla110[[#This Row],[FECHA DE NACIMIENTO]]&amp;J111</f>
        <v>2021S</v>
      </c>
      <c r="L111" s="16" t="str">
        <f t="shared" si="3"/>
        <v>STRIDERS 5 AÑOS</v>
      </c>
      <c r="M111" s="65" t="s">
        <v>45</v>
      </c>
      <c r="N111" s="36">
        <v>118</v>
      </c>
      <c r="O111" s="19">
        <f>IFERROR(VLOOKUP(Tabla110[[#This Row],[NIVEL DE HABILIDAD]],CATEGORIAS!$M$3:$O$13,2,FALSE),"")</f>
        <v>85000</v>
      </c>
      <c r="P111" s="65"/>
      <c r="Q111" s="65"/>
    </row>
    <row r="112" spans="1:17" ht="18.75" x14ac:dyDescent="0.25">
      <c r="A112" s="11"/>
      <c r="B112" s="37">
        <v>119</v>
      </c>
      <c r="C112" s="65" t="s">
        <v>420</v>
      </c>
      <c r="D112" s="65" t="s">
        <v>421</v>
      </c>
      <c r="E112" s="47">
        <v>1112163563</v>
      </c>
      <c r="F112" s="87"/>
      <c r="G112" s="48">
        <v>2020</v>
      </c>
      <c r="H112" s="15">
        <f ca="1">IF(Tabla110[[#This Row],[FECHA DE NACIMIENTO]]="","",YEAR(NOW())-Tabla110[[#This Row],[FECHA DE NACIMIENTO]])</f>
        <v>6</v>
      </c>
      <c r="I112" s="65" t="s">
        <v>100</v>
      </c>
      <c r="J112" s="15" t="str">
        <f t="shared" si="2"/>
        <v>E</v>
      </c>
      <c r="K112" s="15" t="str">
        <f>Tabla110[[#This Row],[FECHA DE NACIMIENTO]]&amp;J112</f>
        <v>2020E</v>
      </c>
      <c r="L112" s="16" t="str">
        <f t="shared" si="3"/>
        <v>MINIRIDERS 6 AÑOS</v>
      </c>
      <c r="M112" s="65" t="s">
        <v>85</v>
      </c>
      <c r="N112" s="37">
        <v>119</v>
      </c>
      <c r="O112" s="19">
        <f>IFERROR(VLOOKUP(Tabla110[[#This Row],[NIVEL DE HABILIDAD]],CATEGORIAS!$M$3:$O$13,2,FALSE),"")</f>
        <v>85000</v>
      </c>
      <c r="P112" s="65"/>
      <c r="Q112" s="65"/>
    </row>
    <row r="113" spans="1:17" ht="18.75" x14ac:dyDescent="0.25">
      <c r="A113" s="11"/>
      <c r="B113" s="36">
        <v>120</v>
      </c>
      <c r="C113" s="65" t="s">
        <v>271</v>
      </c>
      <c r="D113" s="65" t="s">
        <v>422</v>
      </c>
      <c r="E113" s="47">
        <v>1061827875</v>
      </c>
      <c r="F113" s="87"/>
      <c r="G113" s="48">
        <v>2020</v>
      </c>
      <c r="H113" s="15">
        <f ca="1">IF(Tabla110[[#This Row],[FECHA DE NACIMIENTO]]="","",YEAR(NOW())-Tabla110[[#This Row],[FECHA DE NACIMIENTO]])</f>
        <v>6</v>
      </c>
      <c r="I113" s="65" t="s">
        <v>100</v>
      </c>
      <c r="J113" s="15" t="str">
        <f t="shared" si="2"/>
        <v>E</v>
      </c>
      <c r="K113" s="15" t="str">
        <f>Tabla110[[#This Row],[FECHA DE NACIMIENTO]]&amp;J113</f>
        <v>2020E</v>
      </c>
      <c r="L113" s="16" t="str">
        <f t="shared" si="3"/>
        <v>MINIRIDERS 6 AÑOS</v>
      </c>
      <c r="M113" s="65" t="s">
        <v>109</v>
      </c>
      <c r="N113" s="36">
        <v>120</v>
      </c>
      <c r="O113" s="19">
        <f>IFERROR(VLOOKUP(Tabla110[[#This Row],[NIVEL DE HABILIDAD]],CATEGORIAS!$M$3:$O$13,2,FALSE),"")</f>
        <v>85000</v>
      </c>
      <c r="P113" s="65"/>
      <c r="Q113" s="65"/>
    </row>
    <row r="114" spans="1:17" ht="18.75" x14ac:dyDescent="0.25">
      <c r="A114" s="11"/>
      <c r="B114" s="37">
        <v>121</v>
      </c>
      <c r="C114" s="65" t="s">
        <v>383</v>
      </c>
      <c r="D114" s="65" t="s">
        <v>423</v>
      </c>
      <c r="E114" s="47">
        <v>1109569489</v>
      </c>
      <c r="F114" s="87"/>
      <c r="G114" s="48">
        <v>2020</v>
      </c>
      <c r="H114" s="15">
        <f ca="1">IF(Tabla110[[#This Row],[FECHA DE NACIMIENTO]]="","",YEAR(NOW())-Tabla110[[#This Row],[FECHA DE NACIMIENTO]])</f>
        <v>6</v>
      </c>
      <c r="I114" s="65" t="s">
        <v>100</v>
      </c>
      <c r="J114" s="15" t="str">
        <f t="shared" si="2"/>
        <v>E</v>
      </c>
      <c r="K114" s="15" t="str">
        <f>Tabla110[[#This Row],[FECHA DE NACIMIENTO]]&amp;J114</f>
        <v>2020E</v>
      </c>
      <c r="L114" s="16" t="str">
        <f t="shared" si="3"/>
        <v>MINIRIDERS 6 AÑOS</v>
      </c>
      <c r="M114" s="65" t="s">
        <v>44</v>
      </c>
      <c r="N114" s="37">
        <v>121</v>
      </c>
      <c r="O114" s="19">
        <f>IFERROR(VLOOKUP(Tabla110[[#This Row],[NIVEL DE HABILIDAD]],CATEGORIAS!$M$3:$O$13,2,FALSE),"")</f>
        <v>85000</v>
      </c>
      <c r="P114" s="65"/>
      <c r="Q114" s="65"/>
    </row>
    <row r="115" spans="1:17" ht="18.75" x14ac:dyDescent="0.25">
      <c r="A115" s="11"/>
      <c r="B115" s="36">
        <v>122</v>
      </c>
      <c r="C115" s="65" t="s">
        <v>424</v>
      </c>
      <c r="D115" s="65" t="s">
        <v>425</v>
      </c>
      <c r="E115" s="47">
        <v>1114249331</v>
      </c>
      <c r="F115" s="87">
        <v>43895</v>
      </c>
      <c r="G115" s="48">
        <v>2020</v>
      </c>
      <c r="H115" s="15">
        <f ca="1">IF(Tabla110[[#This Row],[FECHA DE NACIMIENTO]]="","",YEAR(NOW())-Tabla110[[#This Row],[FECHA DE NACIMIENTO]])</f>
        <v>6</v>
      </c>
      <c r="I115" s="65" t="s">
        <v>100</v>
      </c>
      <c r="J115" s="15" t="str">
        <f t="shared" si="2"/>
        <v>E</v>
      </c>
      <c r="K115" s="15" t="str">
        <f>Tabla110[[#This Row],[FECHA DE NACIMIENTO]]&amp;J115</f>
        <v>2020E</v>
      </c>
      <c r="L115" s="16" t="str">
        <f t="shared" si="3"/>
        <v>MINIRIDERS 6 AÑOS</v>
      </c>
      <c r="M115" s="65" t="s">
        <v>82</v>
      </c>
      <c r="N115" s="36">
        <v>122</v>
      </c>
      <c r="O115" s="19">
        <f>IFERROR(VLOOKUP(Tabla110[[#This Row],[NIVEL DE HABILIDAD]],CATEGORIAS!$M$3:$O$13,2,FALSE),"")</f>
        <v>85000</v>
      </c>
      <c r="P115" s="65"/>
      <c r="Q115" s="65"/>
    </row>
    <row r="116" spans="1:17" ht="18.75" x14ac:dyDescent="0.25">
      <c r="A116" s="11"/>
      <c r="B116" s="37">
        <v>123</v>
      </c>
      <c r="C116" s="65" t="s">
        <v>426</v>
      </c>
      <c r="D116" s="65" t="s">
        <v>427</v>
      </c>
      <c r="E116" s="47">
        <v>1110305868</v>
      </c>
      <c r="F116" s="87"/>
      <c r="G116" s="48">
        <v>2020</v>
      </c>
      <c r="H116" s="15">
        <f ca="1">IF(Tabla110[[#This Row],[FECHA DE NACIMIENTO]]="","",YEAR(NOW())-Tabla110[[#This Row],[FECHA DE NACIMIENTO]])</f>
        <v>6</v>
      </c>
      <c r="I116" s="65" t="s">
        <v>100</v>
      </c>
      <c r="J116" s="15" t="str">
        <f t="shared" si="2"/>
        <v>E</v>
      </c>
      <c r="K116" s="15" t="str">
        <f>Tabla110[[#This Row],[FECHA DE NACIMIENTO]]&amp;J116</f>
        <v>2020E</v>
      </c>
      <c r="L116" s="16" t="str">
        <f t="shared" si="3"/>
        <v>MINIRIDERS 6 AÑOS</v>
      </c>
      <c r="M116" s="65" t="s">
        <v>49</v>
      </c>
      <c r="N116" s="37">
        <v>123</v>
      </c>
      <c r="O116" s="19">
        <f>IFERROR(VLOOKUP(Tabla110[[#This Row],[NIVEL DE HABILIDAD]],CATEGORIAS!$M$3:$O$13,2,FALSE),"")</f>
        <v>85000</v>
      </c>
      <c r="P116" s="65"/>
      <c r="Q116" s="65"/>
    </row>
    <row r="117" spans="1:17" ht="18.75" x14ac:dyDescent="0.25">
      <c r="A117" s="11"/>
      <c r="B117" s="36">
        <v>124</v>
      </c>
      <c r="C117" s="65" t="s">
        <v>410</v>
      </c>
      <c r="D117" s="65" t="s">
        <v>428</v>
      </c>
      <c r="E117" s="47">
        <v>1061826548</v>
      </c>
      <c r="F117" s="87"/>
      <c r="G117" s="48">
        <v>2019</v>
      </c>
      <c r="H117" s="15">
        <f ca="1">IF(Tabla110[[#This Row],[FECHA DE NACIMIENTO]]="","",YEAR(NOW())-Tabla110[[#This Row],[FECHA DE NACIMIENTO]])</f>
        <v>7</v>
      </c>
      <c r="I117" s="65" t="s">
        <v>67</v>
      </c>
      <c r="J117" s="15" t="str">
        <f t="shared" si="2"/>
        <v>P</v>
      </c>
      <c r="K117" s="15" t="str">
        <f>Tabla110[[#This Row],[FECHA DE NACIMIENTO]]&amp;J117</f>
        <v>2019P</v>
      </c>
      <c r="L117" s="16" t="str">
        <f t="shared" si="3"/>
        <v>PRINCIPIANTES 7 Y 8 AÑOS</v>
      </c>
      <c r="M117" s="65" t="s">
        <v>52</v>
      </c>
      <c r="N117" s="36">
        <v>124</v>
      </c>
      <c r="O117" s="19">
        <f>IFERROR(VLOOKUP(Tabla110[[#This Row],[NIVEL DE HABILIDAD]],CATEGORIAS!$M$3:$O$13,2,FALSE),"")</f>
        <v>85000</v>
      </c>
      <c r="P117" s="65"/>
      <c r="Q117" s="65"/>
    </row>
    <row r="118" spans="1:17" ht="18.75" x14ac:dyDescent="0.25">
      <c r="A118" s="11"/>
      <c r="B118" s="37">
        <v>125</v>
      </c>
      <c r="C118" s="65" t="s">
        <v>429</v>
      </c>
      <c r="D118" s="65" t="s">
        <v>430</v>
      </c>
      <c r="E118" s="47">
        <v>1116382085</v>
      </c>
      <c r="F118" s="87"/>
      <c r="G118" s="48">
        <v>2019</v>
      </c>
      <c r="H118" s="15">
        <f ca="1">IF(Tabla110[[#This Row],[FECHA DE NACIMIENTO]]="","",YEAR(NOW())-Tabla110[[#This Row],[FECHA DE NACIMIENTO]])</f>
        <v>7</v>
      </c>
      <c r="I118" s="65" t="s">
        <v>100</v>
      </c>
      <c r="J118" s="15" t="str">
        <f t="shared" si="2"/>
        <v>E</v>
      </c>
      <c r="K118" s="15" t="str">
        <f>Tabla110[[#This Row],[FECHA DE NACIMIENTO]]&amp;J118</f>
        <v>2019E</v>
      </c>
      <c r="L118" s="16" t="str">
        <f t="shared" si="3"/>
        <v>MINIRIDERS 7 Y 8 AÑOS</v>
      </c>
      <c r="M118" s="65" t="s">
        <v>74</v>
      </c>
      <c r="N118" s="37">
        <v>125</v>
      </c>
      <c r="O118" s="19">
        <f>IFERROR(VLOOKUP(Tabla110[[#This Row],[NIVEL DE HABILIDAD]],CATEGORIAS!$M$3:$O$13,2,FALSE),"")</f>
        <v>85000</v>
      </c>
      <c r="P118" s="65"/>
      <c r="Q118" s="65"/>
    </row>
    <row r="119" spans="1:17" ht="18.75" x14ac:dyDescent="0.25">
      <c r="A119" s="11"/>
      <c r="B119" s="36">
        <v>126</v>
      </c>
      <c r="C119" s="65" t="s">
        <v>431</v>
      </c>
      <c r="D119" s="65" t="s">
        <v>432</v>
      </c>
      <c r="E119" s="47">
        <v>1125625762</v>
      </c>
      <c r="F119" s="87">
        <v>43752</v>
      </c>
      <c r="G119" s="48">
        <v>2019</v>
      </c>
      <c r="H119" s="15">
        <f ca="1">IF(Tabla110[[#This Row],[FECHA DE NACIMIENTO]]="","",YEAR(NOW())-Tabla110[[#This Row],[FECHA DE NACIMIENTO]])</f>
        <v>7</v>
      </c>
      <c r="I119" s="65" t="s">
        <v>67</v>
      </c>
      <c r="J119" s="15" t="str">
        <f t="shared" si="2"/>
        <v>P</v>
      </c>
      <c r="K119" s="15" t="str">
        <f>Tabla110[[#This Row],[FECHA DE NACIMIENTO]]&amp;J119</f>
        <v>2019P</v>
      </c>
      <c r="L119" s="16" t="str">
        <f t="shared" si="3"/>
        <v>PRINCIPIANTES 7 Y 8 AÑOS</v>
      </c>
      <c r="M119" s="65" t="s">
        <v>45</v>
      </c>
      <c r="N119" s="36">
        <v>126</v>
      </c>
      <c r="O119" s="19">
        <f>IFERROR(VLOOKUP(Tabla110[[#This Row],[NIVEL DE HABILIDAD]],CATEGORIAS!$M$3:$O$13,2,FALSE),"")</f>
        <v>85000</v>
      </c>
      <c r="P119" s="65"/>
      <c r="Q119" s="65"/>
    </row>
    <row r="120" spans="1:17" ht="18.75" x14ac:dyDescent="0.25">
      <c r="A120" s="11"/>
      <c r="B120" s="37">
        <v>127</v>
      </c>
      <c r="C120" s="65" t="s">
        <v>259</v>
      </c>
      <c r="D120" s="65" t="s">
        <v>433</v>
      </c>
      <c r="E120" s="47">
        <v>1104847306</v>
      </c>
      <c r="F120" s="87">
        <v>43796</v>
      </c>
      <c r="G120" s="48">
        <v>2019</v>
      </c>
      <c r="H120" s="15">
        <f ca="1">IF(Tabla110[[#This Row],[FECHA DE NACIMIENTO]]="","",YEAR(NOW())-Tabla110[[#This Row],[FECHA DE NACIMIENTO]])</f>
        <v>7</v>
      </c>
      <c r="I120" s="65" t="s">
        <v>100</v>
      </c>
      <c r="J120" s="15" t="str">
        <f t="shared" si="2"/>
        <v>E</v>
      </c>
      <c r="K120" s="15" t="str">
        <f>Tabla110[[#This Row],[FECHA DE NACIMIENTO]]&amp;J120</f>
        <v>2019E</v>
      </c>
      <c r="L120" s="16" t="str">
        <f t="shared" si="3"/>
        <v>MINIRIDERS 7 Y 8 AÑOS</v>
      </c>
      <c r="M120" s="65" t="s">
        <v>45</v>
      </c>
      <c r="N120" s="37">
        <v>127</v>
      </c>
      <c r="O120" s="19">
        <f>IFERROR(VLOOKUP(Tabla110[[#This Row],[NIVEL DE HABILIDAD]],CATEGORIAS!$M$3:$O$13,2,FALSE),"")</f>
        <v>85000</v>
      </c>
      <c r="P120" s="65"/>
      <c r="Q120" s="65"/>
    </row>
    <row r="121" spans="1:17" ht="18.75" x14ac:dyDescent="0.25">
      <c r="A121" s="11"/>
      <c r="B121" s="36">
        <v>128</v>
      </c>
      <c r="C121" s="65" t="s">
        <v>434</v>
      </c>
      <c r="D121" s="65" t="s">
        <v>435</v>
      </c>
      <c r="E121" s="47">
        <v>1112409210</v>
      </c>
      <c r="F121" s="87"/>
      <c r="G121" s="48">
        <v>2017</v>
      </c>
      <c r="H121" s="15">
        <f ca="1">IF(Tabla110[[#This Row],[FECHA DE NACIMIENTO]]="","",YEAR(NOW())-Tabla110[[#This Row],[FECHA DE NACIMIENTO]])</f>
        <v>9</v>
      </c>
      <c r="I121" s="65" t="s">
        <v>100</v>
      </c>
      <c r="J121" s="15" t="str">
        <f t="shared" si="2"/>
        <v>E</v>
      </c>
      <c r="K121" s="15" t="str">
        <f>Tabla110[[#This Row],[FECHA DE NACIMIENTO]]&amp;J121</f>
        <v>2017E</v>
      </c>
      <c r="L121" s="16" t="str">
        <f t="shared" si="3"/>
        <v>MINIRIDERS 9 Y 10 AÑOS</v>
      </c>
      <c r="M121" s="65" t="s">
        <v>85</v>
      </c>
      <c r="N121" s="36">
        <v>128</v>
      </c>
      <c r="O121" s="19">
        <f>IFERROR(VLOOKUP(Tabla110[[#This Row],[NIVEL DE HABILIDAD]],CATEGORIAS!$M$3:$O$13,2,FALSE),"")</f>
        <v>85000</v>
      </c>
      <c r="P121" s="65"/>
      <c r="Q121" s="65"/>
    </row>
    <row r="122" spans="1:17" ht="18.75" x14ac:dyDescent="0.25">
      <c r="A122" s="11"/>
      <c r="B122" s="37">
        <v>129</v>
      </c>
      <c r="C122" s="65" t="s">
        <v>436</v>
      </c>
      <c r="D122" s="65" t="s">
        <v>437</v>
      </c>
      <c r="E122" s="47">
        <v>1029625047</v>
      </c>
      <c r="F122" s="87"/>
      <c r="G122" s="48">
        <v>2017</v>
      </c>
      <c r="H122" s="15">
        <f ca="1">IF(Tabla110[[#This Row],[FECHA DE NACIMIENTO]]="","",YEAR(NOW())-Tabla110[[#This Row],[FECHA DE NACIMIENTO]])</f>
        <v>9</v>
      </c>
      <c r="I122" s="65" t="s">
        <v>100</v>
      </c>
      <c r="J122" s="15" t="str">
        <f t="shared" si="2"/>
        <v>E</v>
      </c>
      <c r="K122" s="15" t="str">
        <f>Tabla110[[#This Row],[FECHA DE NACIMIENTO]]&amp;J122</f>
        <v>2017E</v>
      </c>
      <c r="L122" s="16" t="str">
        <f t="shared" si="3"/>
        <v>MINIRIDERS 9 Y 10 AÑOS</v>
      </c>
      <c r="M122" s="65" t="s">
        <v>109</v>
      </c>
      <c r="N122" s="37">
        <v>129</v>
      </c>
      <c r="O122" s="19">
        <f>IFERROR(VLOOKUP(Tabla110[[#This Row],[NIVEL DE HABILIDAD]],CATEGORIAS!$M$3:$O$13,2,FALSE),"")</f>
        <v>85000</v>
      </c>
      <c r="P122" s="65"/>
      <c r="Q122" s="65"/>
    </row>
    <row r="123" spans="1:17" ht="18.75" x14ac:dyDescent="0.25">
      <c r="A123" s="11"/>
      <c r="B123" s="36">
        <v>130</v>
      </c>
      <c r="C123" s="65" t="s">
        <v>236</v>
      </c>
      <c r="D123" s="65" t="s">
        <v>438</v>
      </c>
      <c r="E123" s="47">
        <v>1112409754</v>
      </c>
      <c r="F123" s="87"/>
      <c r="G123" s="48">
        <v>2018</v>
      </c>
      <c r="H123" s="15">
        <f ca="1">IF(Tabla110[[#This Row],[FECHA DE NACIMIENTO]]="","",YEAR(NOW())-Tabla110[[#This Row],[FECHA DE NACIMIENTO]])</f>
        <v>8</v>
      </c>
      <c r="I123" s="65" t="s">
        <v>100</v>
      </c>
      <c r="J123" s="15" t="str">
        <f t="shared" si="2"/>
        <v>E</v>
      </c>
      <c r="K123" s="15" t="str">
        <f>Tabla110[[#This Row],[FECHA DE NACIMIENTO]]&amp;J123</f>
        <v>2018E</v>
      </c>
      <c r="L123" s="16" t="str">
        <f t="shared" si="3"/>
        <v>MINIRIDERS 7 Y 8 AÑOS</v>
      </c>
      <c r="M123" s="65" t="s">
        <v>175</v>
      </c>
      <c r="N123" s="36">
        <v>130</v>
      </c>
      <c r="O123" s="19">
        <f>IFERROR(VLOOKUP(Tabla110[[#This Row],[NIVEL DE HABILIDAD]],CATEGORIAS!$M$3:$O$13,2,FALSE),"")</f>
        <v>85000</v>
      </c>
      <c r="P123" s="65"/>
      <c r="Q123" s="65"/>
    </row>
    <row r="124" spans="1:17" ht="18.75" x14ac:dyDescent="0.25">
      <c r="A124" s="11"/>
      <c r="B124" s="37">
        <v>131</v>
      </c>
      <c r="C124" s="65" t="s">
        <v>439</v>
      </c>
      <c r="D124" s="65" t="s">
        <v>440</v>
      </c>
      <c r="E124" s="47">
        <v>1114319144</v>
      </c>
      <c r="F124" s="87"/>
      <c r="G124" s="48">
        <v>2018</v>
      </c>
      <c r="H124" s="15">
        <f ca="1">IF(Tabla110[[#This Row],[FECHA DE NACIMIENTO]]="","",YEAR(NOW())-Tabla110[[#This Row],[FECHA DE NACIMIENTO]])</f>
        <v>8</v>
      </c>
      <c r="I124" s="65" t="s">
        <v>100</v>
      </c>
      <c r="J124" s="15" t="str">
        <f t="shared" si="2"/>
        <v>E</v>
      </c>
      <c r="K124" s="15" t="str">
        <f>Tabla110[[#This Row],[FECHA DE NACIMIENTO]]&amp;J124</f>
        <v>2018E</v>
      </c>
      <c r="L124" s="16" t="str">
        <f t="shared" si="3"/>
        <v>MINIRIDERS 7 Y 8 AÑOS</v>
      </c>
      <c r="M124" s="65" t="s">
        <v>44</v>
      </c>
      <c r="N124" s="37">
        <v>131</v>
      </c>
      <c r="O124" s="19">
        <f>IFERROR(VLOOKUP(Tabla110[[#This Row],[NIVEL DE HABILIDAD]],CATEGORIAS!$M$3:$O$13,2,FALSE),"")</f>
        <v>85000</v>
      </c>
      <c r="P124" s="65"/>
      <c r="Q124" s="65"/>
    </row>
    <row r="125" spans="1:17" ht="18.75" x14ac:dyDescent="0.25">
      <c r="A125" s="11"/>
      <c r="B125" s="36">
        <v>132</v>
      </c>
      <c r="C125" s="65" t="s">
        <v>441</v>
      </c>
      <c r="D125" s="65" t="s">
        <v>442</v>
      </c>
      <c r="E125" s="47"/>
      <c r="F125" s="87"/>
      <c r="G125" s="48">
        <v>2017</v>
      </c>
      <c r="H125" s="15">
        <f ca="1">IF(Tabla110[[#This Row],[FECHA DE NACIMIENTO]]="","",YEAR(NOW())-Tabla110[[#This Row],[FECHA DE NACIMIENTO]])</f>
        <v>9</v>
      </c>
      <c r="I125" s="65" t="s">
        <v>100</v>
      </c>
      <c r="J125" s="15" t="str">
        <f t="shared" si="2"/>
        <v>E</v>
      </c>
      <c r="K125" s="15" t="str">
        <f>Tabla110[[#This Row],[FECHA DE NACIMIENTO]]&amp;J125</f>
        <v>2017E</v>
      </c>
      <c r="L125" s="16" t="str">
        <f t="shared" si="3"/>
        <v>MINIRIDERS 9 Y 10 AÑOS</v>
      </c>
      <c r="M125" s="65" t="s">
        <v>74</v>
      </c>
      <c r="N125" s="36">
        <v>132</v>
      </c>
      <c r="O125" s="19">
        <f>IFERROR(VLOOKUP(Tabla110[[#This Row],[NIVEL DE HABILIDAD]],CATEGORIAS!$M$3:$O$13,2,FALSE),"")</f>
        <v>85000</v>
      </c>
      <c r="P125" s="65"/>
      <c r="Q125" s="65"/>
    </row>
    <row r="126" spans="1:17" ht="18.75" x14ac:dyDescent="0.25">
      <c r="A126" s="11"/>
      <c r="B126" s="37">
        <v>133</v>
      </c>
      <c r="C126" s="65" t="s">
        <v>303</v>
      </c>
      <c r="D126" s="65" t="s">
        <v>443</v>
      </c>
      <c r="E126" s="47">
        <v>1110378498</v>
      </c>
      <c r="F126" s="87"/>
      <c r="G126" s="48">
        <v>2018</v>
      </c>
      <c r="H126" s="15">
        <f ca="1">IF(Tabla110[[#This Row],[FECHA DE NACIMIENTO]]="","",YEAR(NOW())-Tabla110[[#This Row],[FECHA DE NACIMIENTO]])</f>
        <v>8</v>
      </c>
      <c r="I126" s="65" t="s">
        <v>100</v>
      </c>
      <c r="J126" s="15" t="str">
        <f t="shared" si="2"/>
        <v>E</v>
      </c>
      <c r="K126" s="15" t="str">
        <f>Tabla110[[#This Row],[FECHA DE NACIMIENTO]]&amp;J126</f>
        <v>2018E</v>
      </c>
      <c r="L126" s="16" t="str">
        <f t="shared" si="3"/>
        <v>MINIRIDERS 7 Y 8 AÑOS</v>
      </c>
      <c r="M126" s="65" t="s">
        <v>43</v>
      </c>
      <c r="N126" s="37">
        <v>133</v>
      </c>
      <c r="O126" s="19">
        <f>IFERROR(VLOOKUP(Tabla110[[#This Row],[NIVEL DE HABILIDAD]],CATEGORIAS!$M$3:$O$13,2,FALSE),"")</f>
        <v>85000</v>
      </c>
      <c r="P126" s="65"/>
      <c r="Q126" s="65"/>
    </row>
    <row r="127" spans="1:17" ht="18.75" x14ac:dyDescent="0.25">
      <c r="A127" s="11"/>
      <c r="B127" s="36">
        <v>134</v>
      </c>
      <c r="C127" s="65" t="s">
        <v>299</v>
      </c>
      <c r="D127" s="65" t="s">
        <v>444</v>
      </c>
      <c r="E127" s="47">
        <v>1232807054</v>
      </c>
      <c r="F127" s="87">
        <v>43447</v>
      </c>
      <c r="G127" s="48">
        <v>2018</v>
      </c>
      <c r="H127" s="15">
        <f ca="1">IF(Tabla110[[#This Row],[FECHA DE NACIMIENTO]]="","",YEAR(NOW())-Tabla110[[#This Row],[FECHA DE NACIMIENTO]])</f>
        <v>8</v>
      </c>
      <c r="I127" s="65" t="s">
        <v>100</v>
      </c>
      <c r="J127" s="15" t="str">
        <f t="shared" si="2"/>
        <v>E</v>
      </c>
      <c r="K127" s="15" t="str">
        <f>Tabla110[[#This Row],[FECHA DE NACIMIENTO]]&amp;J127</f>
        <v>2018E</v>
      </c>
      <c r="L127" s="16" t="str">
        <f t="shared" si="3"/>
        <v>MINIRIDERS 7 Y 8 AÑOS</v>
      </c>
      <c r="M127" s="65" t="s">
        <v>89</v>
      </c>
      <c r="N127" s="36">
        <v>134</v>
      </c>
      <c r="O127" s="19">
        <f>IFERROR(VLOOKUP(Tabla110[[#This Row],[NIVEL DE HABILIDAD]],CATEGORIAS!$M$3:$O$13,2,FALSE),"")</f>
        <v>85000</v>
      </c>
      <c r="P127" s="65"/>
      <c r="Q127" s="65"/>
    </row>
    <row r="128" spans="1:17" ht="18.75" x14ac:dyDescent="0.25">
      <c r="A128" s="11"/>
      <c r="B128" s="37">
        <v>135</v>
      </c>
      <c r="C128" s="65" t="s">
        <v>445</v>
      </c>
      <c r="D128" s="65" t="s">
        <v>446</v>
      </c>
      <c r="E128" s="47">
        <v>51220853</v>
      </c>
      <c r="F128" s="87"/>
      <c r="G128" s="48">
        <v>2016</v>
      </c>
      <c r="H128" s="15">
        <f ca="1">IF(Tabla110[[#This Row],[FECHA DE NACIMIENTO]]="","",YEAR(NOW())-Tabla110[[#This Row],[FECHA DE NACIMIENTO]])</f>
        <v>10</v>
      </c>
      <c r="I128" s="65" t="s">
        <v>100</v>
      </c>
      <c r="J128" s="15" t="str">
        <f t="shared" si="2"/>
        <v>E</v>
      </c>
      <c r="K128" s="15" t="str">
        <f>Tabla110[[#This Row],[FECHA DE NACIMIENTO]]&amp;J128</f>
        <v>2016E</v>
      </c>
      <c r="L128" s="16" t="str">
        <f t="shared" si="3"/>
        <v>MINIRIDERS 9 Y 10 AÑOS</v>
      </c>
      <c r="M128" s="65" t="s">
        <v>85</v>
      </c>
      <c r="N128" s="37">
        <v>135</v>
      </c>
      <c r="O128" s="19">
        <f>IFERROR(VLOOKUP(Tabla110[[#This Row],[NIVEL DE HABILIDAD]],CATEGORIAS!$M$3:$O$13,2,FALSE),"")</f>
        <v>85000</v>
      </c>
      <c r="P128" s="65"/>
      <c r="Q128" s="65"/>
    </row>
    <row r="129" spans="1:17" ht="18.75" x14ac:dyDescent="0.25">
      <c r="A129" s="11"/>
      <c r="B129" s="36">
        <v>136</v>
      </c>
      <c r="C129" s="65" t="s">
        <v>312</v>
      </c>
      <c r="D129" s="65" t="s">
        <v>447</v>
      </c>
      <c r="E129" s="47">
        <v>1112159662</v>
      </c>
      <c r="F129" s="87"/>
      <c r="G129" s="48">
        <v>2016</v>
      </c>
      <c r="H129" s="15">
        <f ca="1">IF(Tabla110[[#This Row],[FECHA DE NACIMIENTO]]="","",YEAR(NOW())-Tabla110[[#This Row],[FECHA DE NACIMIENTO]])</f>
        <v>10</v>
      </c>
      <c r="I129" s="65" t="s">
        <v>100</v>
      </c>
      <c r="J129" s="15" t="str">
        <f t="shared" si="2"/>
        <v>E</v>
      </c>
      <c r="K129" s="15" t="str">
        <f>Tabla110[[#This Row],[FECHA DE NACIMIENTO]]&amp;J129</f>
        <v>2016E</v>
      </c>
      <c r="L129" s="16" t="str">
        <f t="shared" si="3"/>
        <v>MINIRIDERS 9 Y 10 AÑOS</v>
      </c>
      <c r="M129" s="65" t="s">
        <v>85</v>
      </c>
      <c r="N129" s="36">
        <v>136</v>
      </c>
      <c r="O129" s="19">
        <f>IFERROR(VLOOKUP(Tabla110[[#This Row],[NIVEL DE HABILIDAD]],CATEGORIAS!$M$3:$O$13,2,FALSE),"")</f>
        <v>85000</v>
      </c>
      <c r="P129" s="65"/>
      <c r="Q129" s="65"/>
    </row>
    <row r="130" spans="1:17" ht="18.75" x14ac:dyDescent="0.25">
      <c r="A130" s="11"/>
      <c r="B130" s="37">
        <v>137</v>
      </c>
      <c r="C130" s="65" t="s">
        <v>350</v>
      </c>
      <c r="D130" s="65" t="s">
        <v>448</v>
      </c>
      <c r="E130" s="47">
        <v>1112407746</v>
      </c>
      <c r="F130" s="87"/>
      <c r="G130" s="48">
        <v>2015</v>
      </c>
      <c r="H130" s="15">
        <f ca="1">IF(Tabla110[[#This Row],[FECHA DE NACIMIENTO]]="","",YEAR(NOW())-Tabla110[[#This Row],[FECHA DE NACIMIENTO]])</f>
        <v>11</v>
      </c>
      <c r="I130" s="65" t="s">
        <v>67</v>
      </c>
      <c r="J130" s="15" t="str">
        <f t="shared" si="2"/>
        <v>P</v>
      </c>
      <c r="K130" s="15" t="str">
        <f>Tabla110[[#This Row],[FECHA DE NACIMIENTO]]&amp;J130</f>
        <v>2015P</v>
      </c>
      <c r="L130" s="16" t="str">
        <f t="shared" si="3"/>
        <v>PRINCIPIANTES 11 Y 12 AÑOS</v>
      </c>
      <c r="M130" s="65" t="s">
        <v>85</v>
      </c>
      <c r="N130" s="37">
        <v>137</v>
      </c>
      <c r="O130" s="19">
        <f>IFERROR(VLOOKUP(Tabla110[[#This Row],[NIVEL DE HABILIDAD]],CATEGORIAS!$M$3:$O$13,2,FALSE),"")</f>
        <v>85000</v>
      </c>
      <c r="P130" s="65"/>
      <c r="Q130" s="65"/>
    </row>
    <row r="131" spans="1:17" ht="18.75" x14ac:dyDescent="0.25">
      <c r="A131" s="11"/>
      <c r="B131" s="36">
        <v>138</v>
      </c>
      <c r="C131" s="65" t="s">
        <v>259</v>
      </c>
      <c r="D131" s="65" t="s">
        <v>449</v>
      </c>
      <c r="E131" s="47">
        <v>1114626922</v>
      </c>
      <c r="F131" s="87">
        <v>42663</v>
      </c>
      <c r="G131" s="48">
        <v>2016</v>
      </c>
      <c r="H131" s="15">
        <f ca="1">IF(Tabla110[[#This Row],[FECHA DE NACIMIENTO]]="","",YEAR(NOW())-Tabla110[[#This Row],[FECHA DE NACIMIENTO]])</f>
        <v>10</v>
      </c>
      <c r="I131" s="65" t="s">
        <v>100</v>
      </c>
      <c r="J131" s="15" t="str">
        <f t="shared" ref="J131:J194" si="4">VLOOKUP(I131,NH,2,0)</f>
        <v>E</v>
      </c>
      <c r="K131" s="15" t="str">
        <f>Tabla110[[#This Row],[FECHA DE NACIMIENTO]]&amp;J131</f>
        <v>2016E</v>
      </c>
      <c r="L131" s="16" t="str">
        <f t="shared" ref="L131:L194" si="5">IFERROR(VLOOKUP(K131,CATEGORIAS,2,0),"")</f>
        <v>MINIRIDERS 9 Y 10 AÑOS</v>
      </c>
      <c r="M131" s="65" t="s">
        <v>44</v>
      </c>
      <c r="N131" s="36">
        <v>138</v>
      </c>
      <c r="O131" s="19">
        <f>IFERROR(VLOOKUP(Tabla110[[#This Row],[NIVEL DE HABILIDAD]],CATEGORIAS!$M$3:$O$13,2,FALSE),"")</f>
        <v>85000</v>
      </c>
      <c r="P131" s="65"/>
      <c r="Q131" s="65"/>
    </row>
    <row r="132" spans="1:17" ht="18.75" x14ac:dyDescent="0.25">
      <c r="A132" s="11"/>
      <c r="B132" s="37">
        <v>139</v>
      </c>
      <c r="C132" s="65" t="s">
        <v>450</v>
      </c>
      <c r="D132" s="65" t="s">
        <v>451</v>
      </c>
      <c r="E132" s="47">
        <v>1143965235</v>
      </c>
      <c r="F132" s="87"/>
      <c r="G132" s="48">
        <v>2021</v>
      </c>
      <c r="H132" s="15">
        <f ca="1">IF(Tabla110[[#This Row],[FECHA DE NACIMIENTO]]="","",YEAR(NOW())-Tabla110[[#This Row],[FECHA DE NACIMIENTO]])</f>
        <v>5</v>
      </c>
      <c r="I132" s="65" t="s">
        <v>12</v>
      </c>
      <c r="J132" s="15" t="str">
        <f t="shared" si="4"/>
        <v>S</v>
      </c>
      <c r="K132" s="15" t="str">
        <f>Tabla110[[#This Row],[FECHA DE NACIMIENTO]]&amp;J132</f>
        <v>2021S</v>
      </c>
      <c r="L132" s="16" t="str">
        <f t="shared" si="5"/>
        <v>STRIDERS 5 AÑOS</v>
      </c>
      <c r="M132" s="65" t="s">
        <v>112</v>
      </c>
      <c r="N132" s="37">
        <v>139</v>
      </c>
      <c r="O132" s="19">
        <f>IFERROR(VLOOKUP(Tabla110[[#This Row],[NIVEL DE HABILIDAD]],CATEGORIAS!$M$3:$O$13,2,FALSE),"")</f>
        <v>85000</v>
      </c>
      <c r="P132" s="65"/>
      <c r="Q132" s="65"/>
    </row>
    <row r="133" spans="1:17" ht="18.75" x14ac:dyDescent="0.25">
      <c r="A133" s="11"/>
      <c r="B133" s="36">
        <v>140</v>
      </c>
      <c r="C133" s="65" t="s">
        <v>301</v>
      </c>
      <c r="D133" s="65" t="s">
        <v>452</v>
      </c>
      <c r="E133" s="47">
        <v>1150696359</v>
      </c>
      <c r="F133" s="87">
        <v>44391</v>
      </c>
      <c r="G133" s="48">
        <v>2021</v>
      </c>
      <c r="H133" s="15">
        <f ca="1">IF(Tabla110[[#This Row],[FECHA DE NACIMIENTO]]="","",YEAR(NOW())-Tabla110[[#This Row],[FECHA DE NACIMIENTO]])</f>
        <v>5</v>
      </c>
      <c r="I133" s="65" t="s">
        <v>100</v>
      </c>
      <c r="J133" s="15" t="str">
        <f t="shared" si="4"/>
        <v>E</v>
      </c>
      <c r="K133" s="15" t="str">
        <f>Tabla110[[#This Row],[FECHA DE NACIMIENTO]]&amp;J133</f>
        <v>2021E</v>
      </c>
      <c r="L133" s="16" t="str">
        <f t="shared" si="5"/>
        <v>MINIRIDERS 4 Y 5 AÑOS</v>
      </c>
      <c r="M133" s="65" t="s">
        <v>167</v>
      </c>
      <c r="N133" s="36">
        <v>140</v>
      </c>
      <c r="O133" s="19">
        <f>IFERROR(VLOOKUP(Tabla110[[#This Row],[NIVEL DE HABILIDAD]],CATEGORIAS!$M$3:$O$13,2,FALSE),"")</f>
        <v>85000</v>
      </c>
      <c r="P133" s="65"/>
      <c r="Q133" s="65"/>
    </row>
    <row r="134" spans="1:17" ht="18.75" x14ac:dyDescent="0.25">
      <c r="A134" s="11"/>
      <c r="B134" s="37">
        <v>141</v>
      </c>
      <c r="C134" s="65" t="s">
        <v>453</v>
      </c>
      <c r="D134" s="65" t="s">
        <v>454</v>
      </c>
      <c r="E134" s="47">
        <v>1232815630</v>
      </c>
      <c r="F134" s="87"/>
      <c r="G134" s="48">
        <v>2021</v>
      </c>
      <c r="H134" s="15">
        <f ca="1">IF(Tabla110[[#This Row],[FECHA DE NACIMIENTO]]="","",YEAR(NOW())-Tabla110[[#This Row],[FECHA DE NACIMIENTO]])</f>
        <v>5</v>
      </c>
      <c r="I134" s="65" t="s">
        <v>12</v>
      </c>
      <c r="J134" s="15" t="str">
        <f t="shared" si="4"/>
        <v>S</v>
      </c>
      <c r="K134" s="15" t="str">
        <f>Tabla110[[#This Row],[FECHA DE NACIMIENTO]]&amp;J134</f>
        <v>2021S</v>
      </c>
      <c r="L134" s="16" t="str">
        <f t="shared" si="5"/>
        <v>STRIDERS 5 AÑOS</v>
      </c>
      <c r="M134" s="65" t="s">
        <v>112</v>
      </c>
      <c r="N134" s="37">
        <v>141</v>
      </c>
      <c r="O134" s="19">
        <f>IFERROR(VLOOKUP(Tabla110[[#This Row],[NIVEL DE HABILIDAD]],CATEGORIAS!$M$3:$O$13,2,FALSE),"")</f>
        <v>85000</v>
      </c>
      <c r="P134" s="65"/>
      <c r="Q134" s="65"/>
    </row>
    <row r="135" spans="1:17" ht="18.75" x14ac:dyDescent="0.25">
      <c r="A135" s="11"/>
      <c r="B135" s="36">
        <v>142</v>
      </c>
      <c r="C135" s="65" t="s">
        <v>455</v>
      </c>
      <c r="D135" s="65" t="s">
        <v>456</v>
      </c>
      <c r="E135" s="47">
        <v>1109939127</v>
      </c>
      <c r="F135" s="87"/>
      <c r="G135" s="48">
        <v>2021</v>
      </c>
      <c r="H135" s="15">
        <f ca="1">IF(Tabla110[[#This Row],[FECHA DE NACIMIENTO]]="","",YEAR(NOW())-Tabla110[[#This Row],[FECHA DE NACIMIENTO]])</f>
        <v>5</v>
      </c>
      <c r="I135" s="65" t="s">
        <v>12</v>
      </c>
      <c r="J135" s="15" t="str">
        <f t="shared" si="4"/>
        <v>S</v>
      </c>
      <c r="K135" s="15" t="str">
        <f>Tabla110[[#This Row],[FECHA DE NACIMIENTO]]&amp;J135</f>
        <v>2021S</v>
      </c>
      <c r="L135" s="16" t="str">
        <f t="shared" si="5"/>
        <v>STRIDERS 5 AÑOS</v>
      </c>
      <c r="M135" s="65" t="s">
        <v>112</v>
      </c>
      <c r="N135" s="36">
        <v>142</v>
      </c>
      <c r="O135" s="19">
        <f>IFERROR(VLOOKUP(Tabla110[[#This Row],[NIVEL DE HABILIDAD]],CATEGORIAS!$M$3:$O$13,2,FALSE),"")</f>
        <v>85000</v>
      </c>
      <c r="P135" s="65"/>
      <c r="Q135" s="65"/>
    </row>
    <row r="136" spans="1:17" ht="18.75" x14ac:dyDescent="0.25">
      <c r="A136" s="11"/>
      <c r="B136" s="36">
        <v>143</v>
      </c>
      <c r="C136" s="65" t="s">
        <v>1156</v>
      </c>
      <c r="D136" s="65" t="s">
        <v>1157</v>
      </c>
      <c r="E136" s="47"/>
      <c r="F136" s="87"/>
      <c r="G136" s="48">
        <v>2021</v>
      </c>
      <c r="H136" s="15">
        <f ca="1">IF(Tabla110[[#This Row],[FECHA DE NACIMIENTO]]="","",YEAR(NOW())-Tabla110[[#This Row],[FECHA DE NACIMIENTO]])</f>
        <v>5</v>
      </c>
      <c r="I136" s="65" t="s">
        <v>12</v>
      </c>
      <c r="J136" s="15" t="str">
        <f t="shared" si="4"/>
        <v>S</v>
      </c>
      <c r="K136" s="15" t="str">
        <f>Tabla110[[#This Row],[FECHA DE NACIMIENTO]]&amp;J136</f>
        <v>2021S</v>
      </c>
      <c r="L136" s="16" t="str">
        <f t="shared" si="5"/>
        <v>STRIDERS 5 AÑOS</v>
      </c>
      <c r="M136" s="65" t="s">
        <v>45</v>
      </c>
      <c r="N136" s="36">
        <v>143</v>
      </c>
      <c r="O136" s="19">
        <f>IFERROR(VLOOKUP(Tabla110[[#This Row],[NIVEL DE HABILIDAD]],CATEGORIAS!$M$3:$O$13,2,FALSE),"")</f>
        <v>85000</v>
      </c>
      <c r="P136" s="65"/>
      <c r="Q136" s="65"/>
    </row>
    <row r="137" spans="1:17" ht="18.75" x14ac:dyDescent="0.25">
      <c r="A137" s="11"/>
      <c r="B137" s="37">
        <v>144</v>
      </c>
      <c r="C137" s="65" t="s">
        <v>410</v>
      </c>
      <c r="D137" s="65" t="s">
        <v>457</v>
      </c>
      <c r="E137" s="47">
        <v>1232811426</v>
      </c>
      <c r="F137" s="87">
        <v>43890</v>
      </c>
      <c r="G137" s="48">
        <v>2020</v>
      </c>
      <c r="H137" s="15">
        <f ca="1">IF(Tabla110[[#This Row],[FECHA DE NACIMIENTO]]="","",YEAR(NOW())-Tabla110[[#This Row],[FECHA DE NACIMIENTO]])</f>
        <v>6</v>
      </c>
      <c r="I137" s="65" t="s">
        <v>67</v>
      </c>
      <c r="J137" s="15" t="str">
        <f t="shared" si="4"/>
        <v>P</v>
      </c>
      <c r="K137" s="15" t="str">
        <f>Tabla110[[#This Row],[FECHA DE NACIMIENTO]]&amp;J137</f>
        <v>2020P</v>
      </c>
      <c r="L137" s="16" t="str">
        <f t="shared" si="5"/>
        <v>PRINCIPIANTES 6 AÑOS Y MENOS</v>
      </c>
      <c r="M137" s="65" t="s">
        <v>45</v>
      </c>
      <c r="N137" s="37">
        <v>144</v>
      </c>
      <c r="O137" s="19">
        <f>IFERROR(VLOOKUP(Tabla110[[#This Row],[NIVEL DE HABILIDAD]],CATEGORIAS!$M$3:$O$13,2,FALSE),"")</f>
        <v>85000</v>
      </c>
      <c r="P137" s="65"/>
      <c r="Q137" s="65"/>
    </row>
    <row r="138" spans="1:17" ht="18.75" x14ac:dyDescent="0.25">
      <c r="A138" s="11"/>
      <c r="B138" s="36">
        <v>145</v>
      </c>
      <c r="C138" s="65" t="s">
        <v>458</v>
      </c>
      <c r="D138" s="65" t="s">
        <v>459</v>
      </c>
      <c r="E138" s="47">
        <v>1111486352</v>
      </c>
      <c r="F138" s="87"/>
      <c r="G138" s="48">
        <v>2017</v>
      </c>
      <c r="H138" s="15">
        <f ca="1">IF(Tabla110[[#This Row],[FECHA DE NACIMIENTO]]="","",YEAR(NOW())-Tabla110[[#This Row],[FECHA DE NACIMIENTO]])</f>
        <v>9</v>
      </c>
      <c r="I138" s="65" t="s">
        <v>100</v>
      </c>
      <c r="J138" s="15" t="str">
        <f t="shared" si="4"/>
        <v>E</v>
      </c>
      <c r="K138" s="15" t="str">
        <f>Tabla110[[#This Row],[FECHA DE NACIMIENTO]]&amp;J138</f>
        <v>2017E</v>
      </c>
      <c r="L138" s="16" t="str">
        <f t="shared" si="5"/>
        <v>MINIRIDERS 9 Y 10 AÑOS</v>
      </c>
      <c r="M138" s="65" t="s">
        <v>112</v>
      </c>
      <c r="N138" s="36">
        <v>145</v>
      </c>
      <c r="O138" s="19">
        <f>IFERROR(VLOOKUP(Tabla110[[#This Row],[NIVEL DE HABILIDAD]],CATEGORIAS!$M$3:$O$13,2,FALSE),"")</f>
        <v>85000</v>
      </c>
      <c r="P138" s="65"/>
      <c r="Q138" s="65"/>
    </row>
    <row r="139" spans="1:17" ht="18.75" x14ac:dyDescent="0.25">
      <c r="A139" s="11"/>
      <c r="B139" s="37">
        <v>146</v>
      </c>
      <c r="C139" s="65" t="s">
        <v>301</v>
      </c>
      <c r="D139" s="65" t="s">
        <v>460</v>
      </c>
      <c r="E139" s="47">
        <v>1201471444</v>
      </c>
      <c r="F139" s="87"/>
      <c r="G139" s="48">
        <v>2017</v>
      </c>
      <c r="H139" s="15">
        <f ca="1">IF(Tabla110[[#This Row],[FECHA DE NACIMIENTO]]="","",YEAR(NOW())-Tabla110[[#This Row],[FECHA DE NACIMIENTO]])</f>
        <v>9</v>
      </c>
      <c r="I139" s="65" t="s">
        <v>100</v>
      </c>
      <c r="J139" s="15" t="str">
        <f t="shared" si="4"/>
        <v>E</v>
      </c>
      <c r="K139" s="15" t="str">
        <f>Tabla110[[#This Row],[FECHA DE NACIMIENTO]]&amp;J139</f>
        <v>2017E</v>
      </c>
      <c r="L139" s="16" t="str">
        <f t="shared" si="5"/>
        <v>MINIRIDERS 9 Y 10 AÑOS</v>
      </c>
      <c r="M139" s="65" t="s">
        <v>112</v>
      </c>
      <c r="N139" s="37">
        <v>146</v>
      </c>
      <c r="O139" s="19">
        <f>IFERROR(VLOOKUP(Tabla110[[#This Row],[NIVEL DE HABILIDAD]],CATEGORIAS!$M$3:$O$13,2,FALSE),"")</f>
        <v>85000</v>
      </c>
      <c r="P139" s="65"/>
      <c r="Q139" s="65"/>
    </row>
    <row r="140" spans="1:17" ht="18.75" x14ac:dyDescent="0.25">
      <c r="A140" s="11"/>
      <c r="B140" s="36">
        <v>147</v>
      </c>
      <c r="C140" s="65" t="s">
        <v>301</v>
      </c>
      <c r="D140" s="65" t="s">
        <v>461</v>
      </c>
      <c r="E140" s="47">
        <v>1109565860</v>
      </c>
      <c r="F140" s="87"/>
      <c r="G140" s="48">
        <v>2018</v>
      </c>
      <c r="H140" s="15">
        <f ca="1">IF(Tabla110[[#This Row],[FECHA DE NACIMIENTO]]="","",YEAR(NOW())-Tabla110[[#This Row],[FECHA DE NACIMIENTO]])</f>
        <v>8</v>
      </c>
      <c r="I140" s="65" t="s">
        <v>100</v>
      </c>
      <c r="J140" s="15" t="str">
        <f t="shared" si="4"/>
        <v>E</v>
      </c>
      <c r="K140" s="15" t="str">
        <f>Tabla110[[#This Row],[FECHA DE NACIMIENTO]]&amp;J140</f>
        <v>2018E</v>
      </c>
      <c r="L140" s="16" t="str">
        <f t="shared" si="5"/>
        <v>MINIRIDERS 7 Y 8 AÑOS</v>
      </c>
      <c r="M140" s="65" t="s">
        <v>112</v>
      </c>
      <c r="N140" s="36">
        <v>147</v>
      </c>
      <c r="O140" s="19">
        <f>IFERROR(VLOOKUP(Tabla110[[#This Row],[NIVEL DE HABILIDAD]],CATEGORIAS!$M$3:$O$13,2,FALSE),"")</f>
        <v>85000</v>
      </c>
      <c r="P140" s="65"/>
      <c r="Q140" s="65"/>
    </row>
    <row r="141" spans="1:17" ht="18.75" x14ac:dyDescent="0.25">
      <c r="A141" s="11"/>
      <c r="B141" s="37">
        <v>148</v>
      </c>
      <c r="C141" s="65" t="s">
        <v>378</v>
      </c>
      <c r="D141" s="65" t="s">
        <v>462</v>
      </c>
      <c r="E141" s="47">
        <v>1104842840</v>
      </c>
      <c r="F141" s="87"/>
      <c r="G141" s="48">
        <v>2018</v>
      </c>
      <c r="H141" s="15">
        <f ca="1">IF(Tabla110[[#This Row],[FECHA DE NACIMIENTO]]="","",YEAR(NOW())-Tabla110[[#This Row],[FECHA DE NACIMIENTO]])</f>
        <v>8</v>
      </c>
      <c r="I141" s="65" t="s">
        <v>100</v>
      </c>
      <c r="J141" s="15" t="str">
        <f t="shared" si="4"/>
        <v>E</v>
      </c>
      <c r="K141" s="15" t="str">
        <f>Tabla110[[#This Row],[FECHA DE NACIMIENTO]]&amp;J141</f>
        <v>2018E</v>
      </c>
      <c r="L141" s="16" t="str">
        <f t="shared" si="5"/>
        <v>MINIRIDERS 7 Y 8 AÑOS</v>
      </c>
      <c r="M141" s="65" t="s">
        <v>112</v>
      </c>
      <c r="N141" s="37">
        <v>148</v>
      </c>
      <c r="O141" s="19">
        <f>IFERROR(VLOOKUP(Tabla110[[#This Row],[NIVEL DE HABILIDAD]],CATEGORIAS!$M$3:$O$13,2,FALSE),"")</f>
        <v>85000</v>
      </c>
      <c r="P141" s="65"/>
      <c r="Q141" s="65"/>
    </row>
    <row r="142" spans="1:17" ht="18.75" x14ac:dyDescent="0.25">
      <c r="A142" s="11"/>
      <c r="B142" s="36">
        <v>149</v>
      </c>
      <c r="C142" s="65" t="s">
        <v>417</v>
      </c>
      <c r="D142" s="65" t="s">
        <v>463</v>
      </c>
      <c r="E142" s="47">
        <v>1232797171</v>
      </c>
      <c r="F142" s="87">
        <v>42521</v>
      </c>
      <c r="G142" s="48">
        <v>2016</v>
      </c>
      <c r="H142" s="15">
        <f ca="1">IF(Tabla110[[#This Row],[FECHA DE NACIMIENTO]]="","",YEAR(NOW())-Tabla110[[#This Row],[FECHA DE NACIMIENTO]])</f>
        <v>10</v>
      </c>
      <c r="I142" s="65" t="s">
        <v>100</v>
      </c>
      <c r="J142" s="15" t="str">
        <f t="shared" si="4"/>
        <v>E</v>
      </c>
      <c r="K142" s="15" t="str">
        <f>Tabla110[[#This Row],[FECHA DE NACIMIENTO]]&amp;J142</f>
        <v>2016E</v>
      </c>
      <c r="L142" s="16" t="str">
        <f t="shared" si="5"/>
        <v>MINIRIDERS 9 Y 10 AÑOS</v>
      </c>
      <c r="M142" s="65" t="s">
        <v>112</v>
      </c>
      <c r="N142" s="36">
        <v>149</v>
      </c>
      <c r="O142" s="19">
        <f>IFERROR(VLOOKUP(Tabla110[[#This Row],[NIVEL DE HABILIDAD]],CATEGORIAS!$M$3:$O$13,2,FALSE),"")</f>
        <v>85000</v>
      </c>
      <c r="P142" s="65"/>
      <c r="Q142" s="65"/>
    </row>
    <row r="143" spans="1:17" ht="18.75" x14ac:dyDescent="0.25">
      <c r="A143" s="11"/>
      <c r="B143" s="37">
        <v>150</v>
      </c>
      <c r="C143" s="65" t="s">
        <v>414</v>
      </c>
      <c r="D143" s="65" t="s">
        <v>464</v>
      </c>
      <c r="E143" s="47">
        <v>1232814547</v>
      </c>
      <c r="F143" s="87">
        <v>44165</v>
      </c>
      <c r="G143" s="48">
        <v>2020</v>
      </c>
      <c r="H143" s="15">
        <f ca="1">IF(Tabla110[[#This Row],[FECHA DE NACIMIENTO]]="","",YEAR(NOW())-Tabla110[[#This Row],[FECHA DE NACIMIENTO]])</f>
        <v>6</v>
      </c>
      <c r="I143" s="65" t="s">
        <v>100</v>
      </c>
      <c r="J143" s="15" t="str">
        <f t="shared" si="4"/>
        <v>E</v>
      </c>
      <c r="K143" s="15" t="str">
        <f>Tabla110[[#This Row],[FECHA DE NACIMIENTO]]&amp;J143</f>
        <v>2020E</v>
      </c>
      <c r="L143" s="16" t="str">
        <f t="shared" si="5"/>
        <v>MINIRIDERS 6 AÑOS</v>
      </c>
      <c r="M143" s="65" t="s">
        <v>55</v>
      </c>
      <c r="N143" s="37">
        <v>150</v>
      </c>
      <c r="O143" s="19">
        <f>IFERROR(VLOOKUP(Tabla110[[#This Row],[NIVEL DE HABILIDAD]],CATEGORIAS!$M$3:$O$13,2,FALSE),"")</f>
        <v>85000</v>
      </c>
      <c r="P143" s="65"/>
      <c r="Q143" s="65"/>
    </row>
    <row r="144" spans="1:17" ht="18.75" x14ac:dyDescent="0.25">
      <c r="A144" s="11"/>
      <c r="B144" s="36">
        <v>151</v>
      </c>
      <c r="C144" s="65" t="s">
        <v>465</v>
      </c>
      <c r="D144" s="65" t="s">
        <v>466</v>
      </c>
      <c r="E144" s="47">
        <v>1109570050</v>
      </c>
      <c r="F144" s="87"/>
      <c r="G144" s="48">
        <v>2020</v>
      </c>
      <c r="H144" s="15">
        <f ca="1">IF(Tabla110[[#This Row],[FECHA DE NACIMIENTO]]="","",YEAR(NOW())-Tabla110[[#This Row],[FECHA DE NACIMIENTO]])</f>
        <v>6</v>
      </c>
      <c r="I144" s="65" t="s">
        <v>100</v>
      </c>
      <c r="J144" s="15" t="str">
        <f t="shared" si="4"/>
        <v>E</v>
      </c>
      <c r="K144" s="15" t="str">
        <f>Tabla110[[#This Row],[FECHA DE NACIMIENTO]]&amp;J144</f>
        <v>2020E</v>
      </c>
      <c r="L144" s="16" t="str">
        <f t="shared" si="5"/>
        <v>MINIRIDERS 6 AÑOS</v>
      </c>
      <c r="M144" s="65" t="s">
        <v>55</v>
      </c>
      <c r="N144" s="36">
        <v>151</v>
      </c>
      <c r="O144" s="19">
        <f>IFERROR(VLOOKUP(Tabla110[[#This Row],[NIVEL DE HABILIDAD]],CATEGORIAS!$M$3:$O$13,2,FALSE),"")</f>
        <v>85000</v>
      </c>
      <c r="P144" s="65"/>
      <c r="Q144" s="65"/>
    </row>
    <row r="145" spans="1:17" ht="18.75" x14ac:dyDescent="0.25">
      <c r="A145" s="11"/>
      <c r="B145" s="37">
        <v>152</v>
      </c>
      <c r="C145" s="65" t="s">
        <v>325</v>
      </c>
      <c r="D145" s="65" t="s">
        <v>467</v>
      </c>
      <c r="E145" s="47">
        <v>1109569842</v>
      </c>
      <c r="F145" s="87"/>
      <c r="G145" s="48">
        <v>2020</v>
      </c>
      <c r="H145" s="15">
        <f ca="1">IF(Tabla110[[#This Row],[FECHA DE NACIMIENTO]]="","",YEAR(NOW())-Tabla110[[#This Row],[FECHA DE NACIMIENTO]])</f>
        <v>6</v>
      </c>
      <c r="I145" s="65" t="s">
        <v>100</v>
      </c>
      <c r="J145" s="15" t="str">
        <f t="shared" si="4"/>
        <v>E</v>
      </c>
      <c r="K145" s="15" t="str">
        <f>Tabla110[[#This Row],[FECHA DE NACIMIENTO]]&amp;J145</f>
        <v>2020E</v>
      </c>
      <c r="L145" s="16" t="str">
        <f t="shared" si="5"/>
        <v>MINIRIDERS 6 AÑOS</v>
      </c>
      <c r="M145" s="65" t="s">
        <v>55</v>
      </c>
      <c r="N145" s="37">
        <v>152</v>
      </c>
      <c r="O145" s="19">
        <f>IFERROR(VLOOKUP(Tabla110[[#This Row],[NIVEL DE HABILIDAD]],CATEGORIAS!$M$3:$O$13,2,FALSE),"")</f>
        <v>85000</v>
      </c>
      <c r="P145" s="65"/>
      <c r="Q145" s="65"/>
    </row>
    <row r="146" spans="1:17" ht="18.75" x14ac:dyDescent="0.25">
      <c r="A146" s="11"/>
      <c r="B146" s="36">
        <v>153</v>
      </c>
      <c r="C146" s="65" t="s">
        <v>468</v>
      </c>
      <c r="D146" s="65" t="s">
        <v>469</v>
      </c>
      <c r="E146" s="47">
        <v>1232811309</v>
      </c>
      <c r="F146" s="87"/>
      <c r="G146" s="48">
        <v>2020</v>
      </c>
      <c r="H146" s="15">
        <f ca="1">IF(Tabla110[[#This Row],[FECHA DE NACIMIENTO]]="","",YEAR(NOW())-Tabla110[[#This Row],[FECHA DE NACIMIENTO]])</f>
        <v>6</v>
      </c>
      <c r="I146" s="65" t="s">
        <v>100</v>
      </c>
      <c r="J146" s="15" t="str">
        <f t="shared" si="4"/>
        <v>E</v>
      </c>
      <c r="K146" s="15" t="str">
        <f>Tabla110[[#This Row],[FECHA DE NACIMIENTO]]&amp;J146</f>
        <v>2020E</v>
      </c>
      <c r="L146" s="16" t="str">
        <f t="shared" si="5"/>
        <v>MINIRIDERS 6 AÑOS</v>
      </c>
      <c r="M146" s="65" t="s">
        <v>55</v>
      </c>
      <c r="N146" s="36">
        <v>153</v>
      </c>
      <c r="O146" s="19">
        <f>IFERROR(VLOOKUP(Tabla110[[#This Row],[NIVEL DE HABILIDAD]],CATEGORIAS!$M$3:$O$13,2,FALSE),"")</f>
        <v>85000</v>
      </c>
      <c r="P146" s="65"/>
      <c r="Q146" s="65"/>
    </row>
    <row r="147" spans="1:17" ht="18.75" x14ac:dyDescent="0.25">
      <c r="A147" s="11"/>
      <c r="B147" s="37">
        <v>154</v>
      </c>
      <c r="C147" s="65" t="s">
        <v>470</v>
      </c>
      <c r="D147" s="65" t="s">
        <v>471</v>
      </c>
      <c r="E147" s="47">
        <v>1232814831</v>
      </c>
      <c r="F147" s="87"/>
      <c r="G147" s="48">
        <v>2021</v>
      </c>
      <c r="H147" s="15">
        <f ca="1">IF(Tabla110[[#This Row],[FECHA DE NACIMIENTO]]="","",YEAR(NOW())-Tabla110[[#This Row],[FECHA DE NACIMIENTO]])</f>
        <v>5</v>
      </c>
      <c r="I147" s="65" t="s">
        <v>12</v>
      </c>
      <c r="J147" s="15" t="str">
        <f t="shared" si="4"/>
        <v>S</v>
      </c>
      <c r="K147" s="15" t="str">
        <f>Tabla110[[#This Row],[FECHA DE NACIMIENTO]]&amp;J147</f>
        <v>2021S</v>
      </c>
      <c r="L147" s="16" t="str">
        <f t="shared" si="5"/>
        <v>STRIDERS 5 AÑOS</v>
      </c>
      <c r="M147" s="65" t="s">
        <v>55</v>
      </c>
      <c r="N147" s="37">
        <v>154</v>
      </c>
      <c r="O147" s="19">
        <f>IFERROR(VLOOKUP(Tabla110[[#This Row],[NIVEL DE HABILIDAD]],CATEGORIAS!$M$3:$O$13,2,FALSE),"")</f>
        <v>85000</v>
      </c>
      <c r="P147" s="65"/>
      <c r="Q147" s="65"/>
    </row>
    <row r="148" spans="1:17" ht="18.75" x14ac:dyDescent="0.25">
      <c r="A148" s="11"/>
      <c r="B148" s="36">
        <v>155</v>
      </c>
      <c r="C148" s="65" t="s">
        <v>472</v>
      </c>
      <c r="D148" s="65" t="s">
        <v>473</v>
      </c>
      <c r="E148" s="47"/>
      <c r="F148" s="87"/>
      <c r="G148" s="48">
        <v>2019</v>
      </c>
      <c r="H148" s="15">
        <f ca="1">IF(Tabla110[[#This Row],[FECHA DE NACIMIENTO]]="","",YEAR(NOW())-Tabla110[[#This Row],[FECHA DE NACIMIENTO]])</f>
        <v>7</v>
      </c>
      <c r="I148" s="65" t="s">
        <v>100</v>
      </c>
      <c r="J148" s="15" t="str">
        <f t="shared" si="4"/>
        <v>E</v>
      </c>
      <c r="K148" s="15" t="str">
        <f>Tabla110[[#This Row],[FECHA DE NACIMIENTO]]&amp;J148</f>
        <v>2019E</v>
      </c>
      <c r="L148" s="16" t="str">
        <f t="shared" si="5"/>
        <v>MINIRIDERS 7 Y 8 AÑOS</v>
      </c>
      <c r="M148" s="65" t="s">
        <v>55</v>
      </c>
      <c r="N148" s="36">
        <v>155</v>
      </c>
      <c r="O148" s="19">
        <f>IFERROR(VLOOKUP(Tabla110[[#This Row],[NIVEL DE HABILIDAD]],CATEGORIAS!$M$3:$O$13,2,FALSE),"")</f>
        <v>85000</v>
      </c>
      <c r="P148" s="65"/>
      <c r="Q148" s="65"/>
    </row>
    <row r="149" spans="1:17" ht="18.75" x14ac:dyDescent="0.25">
      <c r="A149" s="11"/>
      <c r="B149" s="37">
        <v>156</v>
      </c>
      <c r="C149" s="65" t="s">
        <v>261</v>
      </c>
      <c r="D149" s="65" t="s">
        <v>372</v>
      </c>
      <c r="E149" s="47">
        <v>1109569445</v>
      </c>
      <c r="F149" s="87">
        <v>43894</v>
      </c>
      <c r="G149" s="48">
        <v>2020</v>
      </c>
      <c r="H149" s="15">
        <f ca="1">IF(Tabla110[[#This Row],[FECHA DE NACIMIENTO]]="","",YEAR(NOW())-Tabla110[[#This Row],[FECHA DE NACIMIENTO]])</f>
        <v>6</v>
      </c>
      <c r="I149" s="65" t="s">
        <v>67</v>
      </c>
      <c r="J149" s="15" t="str">
        <f t="shared" si="4"/>
        <v>P</v>
      </c>
      <c r="K149" s="15" t="str">
        <f>Tabla110[[#This Row],[FECHA DE NACIMIENTO]]&amp;J149</f>
        <v>2020P</v>
      </c>
      <c r="L149" s="16" t="str">
        <f t="shared" si="5"/>
        <v>PRINCIPIANTES 6 AÑOS Y MENOS</v>
      </c>
      <c r="M149" s="65" t="s">
        <v>55</v>
      </c>
      <c r="N149" s="37">
        <v>156</v>
      </c>
      <c r="O149" s="19">
        <f>IFERROR(VLOOKUP(Tabla110[[#This Row],[NIVEL DE HABILIDAD]],CATEGORIAS!$M$3:$O$13,2,FALSE),"")</f>
        <v>85000</v>
      </c>
      <c r="P149" s="65"/>
      <c r="Q149" s="65"/>
    </row>
    <row r="150" spans="1:17" ht="18.75" x14ac:dyDescent="0.25">
      <c r="A150" s="11"/>
      <c r="B150" s="36">
        <v>157</v>
      </c>
      <c r="C150" s="65" t="s">
        <v>236</v>
      </c>
      <c r="D150" s="65" t="s">
        <v>474</v>
      </c>
      <c r="E150" s="47">
        <v>1190963697</v>
      </c>
      <c r="F150" s="87"/>
      <c r="G150" s="48">
        <v>2021</v>
      </c>
      <c r="H150" s="15">
        <f ca="1">IF(Tabla110[[#This Row],[FECHA DE NACIMIENTO]]="","",YEAR(NOW())-Tabla110[[#This Row],[FECHA DE NACIMIENTO]])</f>
        <v>5</v>
      </c>
      <c r="I150" s="65" t="s">
        <v>12</v>
      </c>
      <c r="J150" s="15" t="str">
        <f t="shared" si="4"/>
        <v>S</v>
      </c>
      <c r="K150" s="15" t="str">
        <f>Tabla110[[#This Row],[FECHA DE NACIMIENTO]]&amp;J150</f>
        <v>2021S</v>
      </c>
      <c r="L150" s="16" t="str">
        <f t="shared" si="5"/>
        <v>STRIDERS 5 AÑOS</v>
      </c>
      <c r="M150" s="65" t="s">
        <v>76</v>
      </c>
      <c r="N150" s="36">
        <v>157</v>
      </c>
      <c r="O150" s="19">
        <f>IFERROR(VLOOKUP(Tabla110[[#This Row],[NIVEL DE HABILIDAD]],CATEGORIAS!$M$3:$O$13,2,FALSE),"")</f>
        <v>85000</v>
      </c>
      <c r="P150" s="65"/>
      <c r="Q150" s="65"/>
    </row>
    <row r="151" spans="1:17" ht="18.75" x14ac:dyDescent="0.25">
      <c r="A151" s="11"/>
      <c r="B151" s="37">
        <v>158</v>
      </c>
      <c r="C151" s="65" t="s">
        <v>475</v>
      </c>
      <c r="D151" s="65" t="s">
        <v>476</v>
      </c>
      <c r="E151" s="47">
        <v>1109573844</v>
      </c>
      <c r="F151" s="87"/>
      <c r="G151" s="48">
        <v>2022</v>
      </c>
      <c r="H151" s="15">
        <f ca="1">IF(Tabla110[[#This Row],[FECHA DE NACIMIENTO]]="","",YEAR(NOW())-Tabla110[[#This Row],[FECHA DE NACIMIENTO]])</f>
        <v>4</v>
      </c>
      <c r="I151" s="65" t="s">
        <v>12</v>
      </c>
      <c r="J151" s="15" t="str">
        <f t="shared" si="4"/>
        <v>S</v>
      </c>
      <c r="K151" s="15" t="str">
        <f>Tabla110[[#This Row],[FECHA DE NACIMIENTO]]&amp;J151</f>
        <v>2022S</v>
      </c>
      <c r="L151" s="16" t="str">
        <f t="shared" si="5"/>
        <v>STRIDERS 4 AÑOS</v>
      </c>
      <c r="M151" s="65" t="s">
        <v>85</v>
      </c>
      <c r="N151" s="37">
        <v>158</v>
      </c>
      <c r="O151" s="19">
        <f>IFERROR(VLOOKUP(Tabla110[[#This Row],[NIVEL DE HABILIDAD]],CATEGORIAS!$M$3:$O$13,2,FALSE),"")</f>
        <v>85000</v>
      </c>
      <c r="P151" s="65"/>
      <c r="Q151" s="65"/>
    </row>
    <row r="152" spans="1:17" ht="18.75" x14ac:dyDescent="0.25">
      <c r="A152" s="11"/>
      <c r="B152" s="36">
        <v>159</v>
      </c>
      <c r="C152" s="65" t="s">
        <v>477</v>
      </c>
      <c r="D152" s="65" t="s">
        <v>478</v>
      </c>
      <c r="E152" s="47"/>
      <c r="F152" s="87"/>
      <c r="G152" s="48">
        <v>2019</v>
      </c>
      <c r="H152" s="15">
        <f ca="1">IF(Tabla110[[#This Row],[FECHA DE NACIMIENTO]]="","",YEAR(NOW())-Tabla110[[#This Row],[FECHA DE NACIMIENTO]])</f>
        <v>7</v>
      </c>
      <c r="I152" s="65" t="s">
        <v>100</v>
      </c>
      <c r="J152" s="15" t="str">
        <f t="shared" si="4"/>
        <v>E</v>
      </c>
      <c r="K152" s="15" t="str">
        <f>Tabla110[[#This Row],[FECHA DE NACIMIENTO]]&amp;J152</f>
        <v>2019E</v>
      </c>
      <c r="L152" s="16" t="str">
        <f t="shared" si="5"/>
        <v>MINIRIDERS 7 Y 8 AÑOS</v>
      </c>
      <c r="M152" s="65" t="s">
        <v>85</v>
      </c>
      <c r="N152" s="36">
        <v>159</v>
      </c>
      <c r="O152" s="19">
        <f>IFERROR(VLOOKUP(Tabla110[[#This Row],[NIVEL DE HABILIDAD]],CATEGORIAS!$M$3:$O$13,2,FALSE),"")</f>
        <v>85000</v>
      </c>
      <c r="P152" s="65"/>
      <c r="Q152" s="65"/>
    </row>
    <row r="153" spans="1:17" ht="18.75" x14ac:dyDescent="0.25">
      <c r="A153" s="11"/>
      <c r="B153" s="37">
        <v>160</v>
      </c>
      <c r="C153" s="65" t="s">
        <v>275</v>
      </c>
      <c r="D153" s="65" t="s">
        <v>310</v>
      </c>
      <c r="E153" s="47">
        <v>1113702721</v>
      </c>
      <c r="F153" s="87"/>
      <c r="G153" s="48">
        <v>2019</v>
      </c>
      <c r="H153" s="15">
        <f ca="1">IF(Tabla110[[#This Row],[FECHA DE NACIMIENTO]]="","",YEAR(NOW())-Tabla110[[#This Row],[FECHA DE NACIMIENTO]])</f>
        <v>7</v>
      </c>
      <c r="I153" s="65" t="s">
        <v>100</v>
      </c>
      <c r="J153" s="15" t="str">
        <f t="shared" si="4"/>
        <v>E</v>
      </c>
      <c r="K153" s="15" t="str">
        <f>Tabla110[[#This Row],[FECHA DE NACIMIENTO]]&amp;J153</f>
        <v>2019E</v>
      </c>
      <c r="L153" s="16" t="str">
        <f t="shared" si="5"/>
        <v>MINIRIDERS 7 Y 8 AÑOS</v>
      </c>
      <c r="M153" s="65" t="s">
        <v>82</v>
      </c>
      <c r="N153" s="37">
        <v>160</v>
      </c>
      <c r="O153" s="19">
        <f>IFERROR(VLOOKUP(Tabla110[[#This Row],[NIVEL DE HABILIDAD]],CATEGORIAS!$M$3:$O$13,2,FALSE),"")</f>
        <v>85000</v>
      </c>
      <c r="P153" s="65"/>
      <c r="Q153" s="65"/>
    </row>
    <row r="154" spans="1:17" ht="18.75" x14ac:dyDescent="0.25">
      <c r="A154" s="11"/>
      <c r="B154" s="36">
        <v>161</v>
      </c>
      <c r="C154" s="65" t="s">
        <v>479</v>
      </c>
      <c r="D154" s="65" t="s">
        <v>480</v>
      </c>
      <c r="E154" s="47">
        <v>1058940231</v>
      </c>
      <c r="F154" s="87"/>
      <c r="G154" s="48">
        <v>2019</v>
      </c>
      <c r="H154" s="15">
        <f ca="1">IF(Tabla110[[#This Row],[FECHA DE NACIMIENTO]]="","",YEAR(NOW())-Tabla110[[#This Row],[FECHA DE NACIMIENTO]])</f>
        <v>7</v>
      </c>
      <c r="I154" s="65" t="s">
        <v>67</v>
      </c>
      <c r="J154" s="15" t="str">
        <f t="shared" si="4"/>
        <v>P</v>
      </c>
      <c r="K154" s="15" t="str">
        <f>Tabla110[[#This Row],[FECHA DE NACIMIENTO]]&amp;J154</f>
        <v>2019P</v>
      </c>
      <c r="L154" s="16" t="str">
        <f t="shared" si="5"/>
        <v>PRINCIPIANTES 7 Y 8 AÑOS</v>
      </c>
      <c r="M154" s="65" t="s">
        <v>109</v>
      </c>
      <c r="N154" s="36">
        <v>161</v>
      </c>
      <c r="O154" s="19">
        <f>IFERROR(VLOOKUP(Tabla110[[#This Row],[NIVEL DE HABILIDAD]],CATEGORIAS!$M$3:$O$13,2,FALSE),"")</f>
        <v>85000</v>
      </c>
      <c r="P154" s="65"/>
      <c r="Q154" s="65"/>
    </row>
    <row r="155" spans="1:17" ht="18.75" x14ac:dyDescent="0.25">
      <c r="A155" s="11"/>
      <c r="B155" s="37">
        <v>162</v>
      </c>
      <c r="C155" s="65" t="s">
        <v>301</v>
      </c>
      <c r="D155" s="65" t="s">
        <v>481</v>
      </c>
      <c r="E155" s="47">
        <v>1061827827</v>
      </c>
      <c r="F155" s="87"/>
      <c r="G155" s="48">
        <v>2020</v>
      </c>
      <c r="H155" s="15">
        <f ca="1">IF(Tabla110[[#This Row],[FECHA DE NACIMIENTO]]="","",YEAR(NOW())-Tabla110[[#This Row],[FECHA DE NACIMIENTO]])</f>
        <v>6</v>
      </c>
      <c r="I155" s="65" t="s">
        <v>100</v>
      </c>
      <c r="J155" s="15" t="str">
        <f t="shared" si="4"/>
        <v>E</v>
      </c>
      <c r="K155" s="15" t="str">
        <f>Tabla110[[#This Row],[FECHA DE NACIMIENTO]]&amp;J155</f>
        <v>2020E</v>
      </c>
      <c r="L155" s="16" t="str">
        <f t="shared" si="5"/>
        <v>MINIRIDERS 6 AÑOS</v>
      </c>
      <c r="M155" s="65" t="s">
        <v>109</v>
      </c>
      <c r="N155" s="37">
        <v>162</v>
      </c>
      <c r="O155" s="19">
        <f>IFERROR(VLOOKUP(Tabla110[[#This Row],[NIVEL DE HABILIDAD]],CATEGORIAS!$M$3:$O$13,2,FALSE),"")</f>
        <v>85000</v>
      </c>
      <c r="P155" s="65"/>
      <c r="Q155" s="65"/>
    </row>
    <row r="156" spans="1:17" ht="18.75" x14ac:dyDescent="0.25">
      <c r="A156" s="11"/>
      <c r="B156" s="36">
        <v>163</v>
      </c>
      <c r="C156" s="65" t="s">
        <v>246</v>
      </c>
      <c r="D156" s="65" t="s">
        <v>482</v>
      </c>
      <c r="E156" s="47">
        <v>1109570913</v>
      </c>
      <c r="F156" s="87"/>
      <c r="G156" s="48">
        <v>2020</v>
      </c>
      <c r="H156" s="15">
        <f ca="1">IF(Tabla110[[#This Row],[FECHA DE NACIMIENTO]]="","",YEAR(NOW())-Tabla110[[#This Row],[FECHA DE NACIMIENTO]])</f>
        <v>6</v>
      </c>
      <c r="I156" s="65" t="s">
        <v>100</v>
      </c>
      <c r="J156" s="15" t="str">
        <f t="shared" si="4"/>
        <v>E</v>
      </c>
      <c r="K156" s="15" t="str">
        <f>Tabla110[[#This Row],[FECHA DE NACIMIENTO]]&amp;J156</f>
        <v>2020E</v>
      </c>
      <c r="L156" s="16" t="str">
        <f t="shared" si="5"/>
        <v>MINIRIDERS 6 AÑOS</v>
      </c>
      <c r="M156" s="65" t="s">
        <v>51</v>
      </c>
      <c r="N156" s="36">
        <v>163</v>
      </c>
      <c r="O156" s="19">
        <f>IFERROR(VLOOKUP(Tabla110[[#This Row],[NIVEL DE HABILIDAD]],CATEGORIAS!$M$3:$O$13,2,FALSE),"")</f>
        <v>85000</v>
      </c>
      <c r="P156" s="65"/>
      <c r="Q156" s="65"/>
    </row>
    <row r="157" spans="1:17" ht="18.75" x14ac:dyDescent="0.25">
      <c r="A157" s="11"/>
      <c r="B157" s="37">
        <v>164</v>
      </c>
      <c r="C157" s="65" t="s">
        <v>483</v>
      </c>
      <c r="D157" s="65" t="s">
        <v>364</v>
      </c>
      <c r="E157" s="47">
        <v>1141528625</v>
      </c>
      <c r="F157" s="87"/>
      <c r="G157" s="48">
        <v>2020</v>
      </c>
      <c r="H157" s="15">
        <f ca="1">IF(Tabla110[[#This Row],[FECHA DE NACIMIENTO]]="","",YEAR(NOW())-Tabla110[[#This Row],[FECHA DE NACIMIENTO]])</f>
        <v>6</v>
      </c>
      <c r="I157" s="65" t="s">
        <v>100</v>
      </c>
      <c r="J157" s="15" t="str">
        <f t="shared" si="4"/>
        <v>E</v>
      </c>
      <c r="K157" s="15" t="str">
        <f>Tabla110[[#This Row],[FECHA DE NACIMIENTO]]&amp;J157</f>
        <v>2020E</v>
      </c>
      <c r="L157" s="16" t="str">
        <f t="shared" si="5"/>
        <v>MINIRIDERS 6 AÑOS</v>
      </c>
      <c r="M157" s="65" t="s">
        <v>51</v>
      </c>
      <c r="N157" s="37">
        <v>164</v>
      </c>
      <c r="O157" s="19">
        <f>IFERROR(VLOOKUP(Tabla110[[#This Row],[NIVEL DE HABILIDAD]],CATEGORIAS!$M$3:$O$13,2,FALSE),"")</f>
        <v>85000</v>
      </c>
      <c r="P157" s="65"/>
      <c r="Q157" s="65"/>
    </row>
    <row r="158" spans="1:17" ht="18.75" x14ac:dyDescent="0.25">
      <c r="A158" s="11"/>
      <c r="B158" s="36">
        <v>165</v>
      </c>
      <c r="C158" s="65" t="s">
        <v>244</v>
      </c>
      <c r="D158" s="65" t="s">
        <v>484</v>
      </c>
      <c r="E158" s="47">
        <v>1109570945</v>
      </c>
      <c r="F158" s="87"/>
      <c r="G158" s="48">
        <v>2020</v>
      </c>
      <c r="H158" s="15">
        <f ca="1">IF(Tabla110[[#This Row],[FECHA DE NACIMIENTO]]="","",YEAR(NOW())-Tabla110[[#This Row],[FECHA DE NACIMIENTO]])</f>
        <v>6</v>
      </c>
      <c r="I158" s="65" t="s">
        <v>100</v>
      </c>
      <c r="J158" s="15" t="str">
        <f t="shared" si="4"/>
        <v>E</v>
      </c>
      <c r="K158" s="15" t="str">
        <f>Tabla110[[#This Row],[FECHA DE NACIMIENTO]]&amp;J158</f>
        <v>2020E</v>
      </c>
      <c r="L158" s="16" t="str">
        <f t="shared" si="5"/>
        <v>MINIRIDERS 6 AÑOS</v>
      </c>
      <c r="M158" s="65" t="s">
        <v>51</v>
      </c>
      <c r="N158" s="36">
        <v>165</v>
      </c>
      <c r="O158" s="19">
        <f>IFERROR(VLOOKUP(Tabla110[[#This Row],[NIVEL DE HABILIDAD]],CATEGORIAS!$M$3:$O$13,2,FALSE),"")</f>
        <v>85000</v>
      </c>
      <c r="P158" s="65"/>
      <c r="Q158" s="65"/>
    </row>
    <row r="159" spans="1:17" ht="18.75" x14ac:dyDescent="0.25">
      <c r="A159" s="11"/>
      <c r="B159" s="37">
        <v>166</v>
      </c>
      <c r="C159" s="65" t="s">
        <v>485</v>
      </c>
      <c r="D159" s="65" t="s">
        <v>486</v>
      </c>
      <c r="E159" s="47">
        <v>1232818121</v>
      </c>
      <c r="F159" s="87"/>
      <c r="G159" s="48">
        <v>2021</v>
      </c>
      <c r="H159" s="15">
        <f ca="1">IF(Tabla110[[#This Row],[FECHA DE NACIMIENTO]]="","",YEAR(NOW())-Tabla110[[#This Row],[FECHA DE NACIMIENTO]])</f>
        <v>5</v>
      </c>
      <c r="I159" s="65" t="s">
        <v>12</v>
      </c>
      <c r="J159" s="15" t="str">
        <f t="shared" si="4"/>
        <v>S</v>
      </c>
      <c r="K159" s="15" t="str">
        <f>Tabla110[[#This Row],[FECHA DE NACIMIENTO]]&amp;J159</f>
        <v>2021S</v>
      </c>
      <c r="L159" s="16" t="str">
        <f t="shared" si="5"/>
        <v>STRIDERS 5 AÑOS</v>
      </c>
      <c r="M159" s="65" t="s">
        <v>51</v>
      </c>
      <c r="N159" s="37">
        <v>166</v>
      </c>
      <c r="O159" s="19">
        <f>IFERROR(VLOOKUP(Tabla110[[#This Row],[NIVEL DE HABILIDAD]],CATEGORIAS!$M$3:$O$13,2,FALSE),"")</f>
        <v>85000</v>
      </c>
      <c r="P159" s="65"/>
      <c r="Q159" s="65" t="s">
        <v>211</v>
      </c>
    </row>
    <row r="160" spans="1:17" ht="18.75" x14ac:dyDescent="0.25">
      <c r="A160" s="11"/>
      <c r="B160" s="36">
        <v>167</v>
      </c>
      <c r="C160" s="65" t="s">
        <v>487</v>
      </c>
      <c r="D160" s="65" t="s">
        <v>488</v>
      </c>
      <c r="E160" s="47">
        <v>1106524259</v>
      </c>
      <c r="F160" s="87"/>
      <c r="G160" s="48">
        <v>2019</v>
      </c>
      <c r="H160" s="15">
        <f ca="1">IF(Tabla110[[#This Row],[FECHA DE NACIMIENTO]]="","",YEAR(NOW())-Tabla110[[#This Row],[FECHA DE NACIMIENTO]])</f>
        <v>7</v>
      </c>
      <c r="I160" s="65" t="s">
        <v>100</v>
      </c>
      <c r="J160" s="15" t="str">
        <f t="shared" si="4"/>
        <v>E</v>
      </c>
      <c r="K160" s="15" t="str">
        <f>Tabla110[[#This Row],[FECHA DE NACIMIENTO]]&amp;J160</f>
        <v>2019E</v>
      </c>
      <c r="L160" s="16" t="str">
        <f t="shared" si="5"/>
        <v>MINIRIDERS 7 Y 8 AÑOS</v>
      </c>
      <c r="M160" s="65" t="s">
        <v>75</v>
      </c>
      <c r="N160" s="36">
        <v>167</v>
      </c>
      <c r="O160" s="19">
        <f>IFERROR(VLOOKUP(Tabla110[[#This Row],[NIVEL DE HABILIDAD]],CATEGORIAS!$M$3:$O$13,2,FALSE),"")</f>
        <v>85000</v>
      </c>
      <c r="P160" s="65"/>
      <c r="Q160" s="65"/>
    </row>
    <row r="161" spans="1:17" ht="18.75" x14ac:dyDescent="0.25">
      <c r="A161" s="11"/>
      <c r="B161" s="36">
        <v>168</v>
      </c>
      <c r="C161" s="65" t="s">
        <v>299</v>
      </c>
      <c r="D161" s="65" t="s">
        <v>1167</v>
      </c>
      <c r="E161" s="47"/>
      <c r="F161" s="87"/>
      <c r="G161" s="48">
        <v>2022</v>
      </c>
      <c r="H161" s="15">
        <f ca="1">IF(Tabla110[[#This Row],[FECHA DE NACIMIENTO]]="","",YEAR(NOW())-Tabla110[[#This Row],[FECHA DE NACIMIENTO]])</f>
        <v>4</v>
      </c>
      <c r="I161" s="65" t="s">
        <v>12</v>
      </c>
      <c r="J161" s="15" t="str">
        <f t="shared" si="4"/>
        <v>S</v>
      </c>
      <c r="K161" s="15" t="str">
        <f>Tabla110[[#This Row],[FECHA DE NACIMIENTO]]&amp;J161</f>
        <v>2022S</v>
      </c>
      <c r="L161" s="16" t="str">
        <f t="shared" si="5"/>
        <v>STRIDERS 4 AÑOS</v>
      </c>
      <c r="M161" s="65" t="s">
        <v>55</v>
      </c>
      <c r="N161" s="36">
        <v>168</v>
      </c>
      <c r="O161" s="19">
        <f>IFERROR(VLOOKUP(Tabla110[[#This Row],[NIVEL DE HABILIDAD]],CATEGORIAS!$M$3:$O$13,2,FALSE),"")</f>
        <v>85000</v>
      </c>
      <c r="P161" s="65"/>
      <c r="Q161" s="65"/>
    </row>
    <row r="162" spans="1:17" ht="18.75" x14ac:dyDescent="0.25">
      <c r="A162" s="11"/>
      <c r="B162" s="37">
        <v>169</v>
      </c>
      <c r="C162" s="65" t="s">
        <v>312</v>
      </c>
      <c r="D162" s="65" t="s">
        <v>489</v>
      </c>
      <c r="E162" s="47">
        <v>1109933482</v>
      </c>
      <c r="F162" s="87"/>
      <c r="G162" s="48">
        <v>2016</v>
      </c>
      <c r="H162" s="15">
        <f ca="1">IF(Tabla110[[#This Row],[FECHA DE NACIMIENTO]]="","",YEAR(NOW())-Tabla110[[#This Row],[FECHA DE NACIMIENTO]])</f>
        <v>10</v>
      </c>
      <c r="I162" s="65" t="s">
        <v>100</v>
      </c>
      <c r="J162" s="15" t="str">
        <f t="shared" si="4"/>
        <v>E</v>
      </c>
      <c r="K162" s="15" t="str">
        <f>Tabla110[[#This Row],[FECHA DE NACIMIENTO]]&amp;J162</f>
        <v>2016E</v>
      </c>
      <c r="L162" s="16" t="str">
        <f t="shared" si="5"/>
        <v>MINIRIDERS 9 Y 10 AÑOS</v>
      </c>
      <c r="M162" s="65" t="s">
        <v>112</v>
      </c>
      <c r="N162" s="37">
        <v>169</v>
      </c>
      <c r="O162" s="19">
        <f>IFERROR(VLOOKUP(Tabla110[[#This Row],[NIVEL DE HABILIDAD]],CATEGORIAS!$M$3:$O$13,2,FALSE),"")</f>
        <v>85000</v>
      </c>
      <c r="P162" s="65"/>
      <c r="Q162" s="65"/>
    </row>
    <row r="163" spans="1:17" ht="18.75" x14ac:dyDescent="0.25">
      <c r="A163" s="11"/>
      <c r="B163" s="36">
        <v>170</v>
      </c>
      <c r="C163" s="65" t="s">
        <v>490</v>
      </c>
      <c r="D163" s="65" t="s">
        <v>491</v>
      </c>
      <c r="E163" s="47">
        <v>1109570365</v>
      </c>
      <c r="F163" s="87">
        <v>44081</v>
      </c>
      <c r="G163" s="48">
        <v>2020</v>
      </c>
      <c r="H163" s="15">
        <f ca="1">IF(Tabla110[[#This Row],[FECHA DE NACIMIENTO]]="","",YEAR(NOW())-Tabla110[[#This Row],[FECHA DE NACIMIENTO]])</f>
        <v>6</v>
      </c>
      <c r="I163" s="65" t="s">
        <v>100</v>
      </c>
      <c r="J163" s="15" t="str">
        <f t="shared" si="4"/>
        <v>E</v>
      </c>
      <c r="K163" s="15" t="str">
        <f>Tabla110[[#This Row],[FECHA DE NACIMIENTO]]&amp;J163</f>
        <v>2020E</v>
      </c>
      <c r="L163" s="16" t="str">
        <f t="shared" si="5"/>
        <v>MINIRIDERS 6 AÑOS</v>
      </c>
      <c r="M163" s="65" t="s">
        <v>112</v>
      </c>
      <c r="N163" s="36">
        <v>170</v>
      </c>
      <c r="O163" s="19">
        <f>IFERROR(VLOOKUP(Tabla110[[#This Row],[NIVEL DE HABILIDAD]],CATEGORIAS!$M$3:$O$13,2,FALSE),"")</f>
        <v>85000</v>
      </c>
      <c r="P163" s="65"/>
      <c r="Q163" s="65"/>
    </row>
    <row r="164" spans="1:17" ht="18.75" x14ac:dyDescent="0.25">
      <c r="A164" s="11"/>
      <c r="B164" s="37">
        <v>171</v>
      </c>
      <c r="C164" s="65" t="s">
        <v>436</v>
      </c>
      <c r="D164" s="65" t="s">
        <v>492</v>
      </c>
      <c r="E164" s="47">
        <v>1109568004</v>
      </c>
      <c r="F164" s="87">
        <v>43647</v>
      </c>
      <c r="G164" s="48">
        <v>2019</v>
      </c>
      <c r="H164" s="15">
        <f ca="1">IF(Tabla110[[#This Row],[FECHA DE NACIMIENTO]]="","",YEAR(NOW())-Tabla110[[#This Row],[FECHA DE NACIMIENTO]])</f>
        <v>7</v>
      </c>
      <c r="I164" s="65" t="s">
        <v>100</v>
      </c>
      <c r="J164" s="15" t="str">
        <f t="shared" si="4"/>
        <v>E</v>
      </c>
      <c r="K164" s="15" t="str">
        <f>Tabla110[[#This Row],[FECHA DE NACIMIENTO]]&amp;J164</f>
        <v>2019E</v>
      </c>
      <c r="L164" s="16" t="str">
        <f t="shared" si="5"/>
        <v>MINIRIDERS 7 Y 8 AÑOS</v>
      </c>
      <c r="M164" s="65" t="s">
        <v>112</v>
      </c>
      <c r="N164" s="37">
        <v>171</v>
      </c>
      <c r="O164" s="19">
        <f>IFERROR(VLOOKUP(Tabla110[[#This Row],[NIVEL DE HABILIDAD]],CATEGORIAS!$M$3:$O$13,2,FALSE),"")</f>
        <v>85000</v>
      </c>
      <c r="P164" s="65"/>
      <c r="Q164" s="65"/>
    </row>
    <row r="165" spans="1:17" ht="18.75" x14ac:dyDescent="0.25">
      <c r="A165" s="11"/>
      <c r="B165" s="36">
        <v>172</v>
      </c>
      <c r="C165" s="65" t="s">
        <v>319</v>
      </c>
      <c r="D165" s="65" t="s">
        <v>493</v>
      </c>
      <c r="E165" s="47">
        <v>1109198383</v>
      </c>
      <c r="F165" s="87">
        <v>43930</v>
      </c>
      <c r="G165" s="48">
        <v>2020</v>
      </c>
      <c r="H165" s="15">
        <f ca="1">IF(Tabla110[[#This Row],[FECHA DE NACIMIENTO]]="","",YEAR(NOW())-Tabla110[[#This Row],[FECHA DE NACIMIENTO]])</f>
        <v>6</v>
      </c>
      <c r="I165" s="65" t="s">
        <v>67</v>
      </c>
      <c r="J165" s="15" t="str">
        <f t="shared" si="4"/>
        <v>P</v>
      </c>
      <c r="K165" s="15" t="str">
        <f>Tabla110[[#This Row],[FECHA DE NACIMIENTO]]&amp;J165</f>
        <v>2020P</v>
      </c>
      <c r="L165" s="16" t="str">
        <f t="shared" si="5"/>
        <v>PRINCIPIANTES 6 AÑOS Y MENOS</v>
      </c>
      <c r="M165" s="65" t="s">
        <v>45</v>
      </c>
      <c r="N165" s="36">
        <v>172</v>
      </c>
      <c r="O165" s="19">
        <f>IFERROR(VLOOKUP(Tabla110[[#This Row],[NIVEL DE HABILIDAD]],CATEGORIAS!$M$3:$O$13,2,FALSE),"")</f>
        <v>85000</v>
      </c>
      <c r="P165" s="65"/>
      <c r="Q165" s="65"/>
    </row>
    <row r="166" spans="1:17" ht="18.75" x14ac:dyDescent="0.25">
      <c r="A166" s="11"/>
      <c r="B166" s="37">
        <v>173</v>
      </c>
      <c r="C166" s="65" t="s">
        <v>271</v>
      </c>
      <c r="D166" s="65" t="s">
        <v>494</v>
      </c>
      <c r="E166" s="47">
        <v>123280923</v>
      </c>
      <c r="F166" s="87"/>
      <c r="G166" s="48">
        <v>2019</v>
      </c>
      <c r="H166" s="15">
        <f ca="1">IF(Tabla110[[#This Row],[FECHA DE NACIMIENTO]]="","",YEAR(NOW())-Tabla110[[#This Row],[FECHA DE NACIMIENTO]])</f>
        <v>7</v>
      </c>
      <c r="I166" s="65" t="s">
        <v>100</v>
      </c>
      <c r="J166" s="15" t="str">
        <f t="shared" si="4"/>
        <v>E</v>
      </c>
      <c r="K166" s="15" t="str">
        <f>Tabla110[[#This Row],[FECHA DE NACIMIENTO]]&amp;J166</f>
        <v>2019E</v>
      </c>
      <c r="L166" s="16" t="str">
        <f t="shared" si="5"/>
        <v>MINIRIDERS 7 Y 8 AÑOS</v>
      </c>
      <c r="M166" s="65" t="s">
        <v>112</v>
      </c>
      <c r="N166" s="37">
        <v>173</v>
      </c>
      <c r="O166" s="19">
        <f>IFERROR(VLOOKUP(Tabla110[[#This Row],[NIVEL DE HABILIDAD]],CATEGORIAS!$M$3:$O$13,2,FALSE),"")</f>
        <v>85000</v>
      </c>
      <c r="P166" s="65"/>
      <c r="Q166" s="65"/>
    </row>
    <row r="167" spans="1:17" ht="18.75" x14ac:dyDescent="0.25">
      <c r="A167" s="11"/>
      <c r="B167" s="36">
        <v>174</v>
      </c>
      <c r="C167" s="65" t="s">
        <v>410</v>
      </c>
      <c r="D167" s="65" t="s">
        <v>495</v>
      </c>
      <c r="E167" s="47">
        <v>1107869888</v>
      </c>
      <c r="F167" s="87">
        <v>42909</v>
      </c>
      <c r="G167" s="48">
        <v>2017</v>
      </c>
      <c r="H167" s="15">
        <f ca="1">IF(Tabla110[[#This Row],[FECHA DE NACIMIENTO]]="","",YEAR(NOW())-Tabla110[[#This Row],[FECHA DE NACIMIENTO]])</f>
        <v>9</v>
      </c>
      <c r="I167" s="65" t="s">
        <v>100</v>
      </c>
      <c r="J167" s="15" t="str">
        <f t="shared" si="4"/>
        <v>E</v>
      </c>
      <c r="K167" s="15" t="str">
        <f>Tabla110[[#This Row],[FECHA DE NACIMIENTO]]&amp;J167</f>
        <v>2017E</v>
      </c>
      <c r="L167" s="16" t="str">
        <f t="shared" si="5"/>
        <v>MINIRIDERS 9 Y 10 AÑOS</v>
      </c>
      <c r="M167" s="65" t="s">
        <v>112</v>
      </c>
      <c r="N167" s="36">
        <v>174</v>
      </c>
      <c r="O167" s="19">
        <f>IFERROR(VLOOKUP(Tabla110[[#This Row],[NIVEL DE HABILIDAD]],CATEGORIAS!$M$3:$O$13,2,FALSE),"")</f>
        <v>85000</v>
      </c>
      <c r="P167" s="65"/>
      <c r="Q167" s="65"/>
    </row>
    <row r="168" spans="1:17" ht="18.75" x14ac:dyDescent="0.25">
      <c r="A168" s="11"/>
      <c r="B168" s="37">
        <v>175</v>
      </c>
      <c r="C168" s="65" t="s">
        <v>496</v>
      </c>
      <c r="D168" s="65" t="s">
        <v>497</v>
      </c>
      <c r="E168" s="47">
        <v>1089640020</v>
      </c>
      <c r="F168" s="87"/>
      <c r="G168" s="48">
        <v>2019</v>
      </c>
      <c r="H168" s="15">
        <f ca="1">IF(Tabla110[[#This Row],[FECHA DE NACIMIENTO]]="","",YEAR(NOW())-Tabla110[[#This Row],[FECHA DE NACIMIENTO]])</f>
        <v>7</v>
      </c>
      <c r="I168" s="65" t="s">
        <v>100</v>
      </c>
      <c r="J168" s="15" t="str">
        <f t="shared" si="4"/>
        <v>E</v>
      </c>
      <c r="K168" s="15" t="str">
        <f>Tabla110[[#This Row],[FECHA DE NACIMIENTO]]&amp;J168</f>
        <v>2019E</v>
      </c>
      <c r="L168" s="16" t="str">
        <f t="shared" si="5"/>
        <v>MINIRIDERS 7 Y 8 AÑOS</v>
      </c>
      <c r="M168" s="65" t="s">
        <v>112</v>
      </c>
      <c r="N168" s="37">
        <v>175</v>
      </c>
      <c r="O168" s="19">
        <f>IFERROR(VLOOKUP(Tabla110[[#This Row],[NIVEL DE HABILIDAD]],CATEGORIAS!$M$3:$O$13,2,FALSE),"")</f>
        <v>85000</v>
      </c>
      <c r="P168" s="65"/>
      <c r="Q168" s="65"/>
    </row>
    <row r="169" spans="1:17" ht="18.75" x14ac:dyDescent="0.25">
      <c r="A169" s="11"/>
      <c r="B169" s="36">
        <v>176</v>
      </c>
      <c r="C169" s="65" t="s">
        <v>498</v>
      </c>
      <c r="D169" s="65" t="s">
        <v>499</v>
      </c>
      <c r="E169" s="47">
        <v>1232797780</v>
      </c>
      <c r="F169" s="87"/>
      <c r="G169" s="48">
        <v>2016</v>
      </c>
      <c r="H169" s="15">
        <f ca="1">IF(Tabla110[[#This Row],[FECHA DE NACIMIENTO]]="","",YEAR(NOW())-Tabla110[[#This Row],[FECHA DE NACIMIENTO]])</f>
        <v>10</v>
      </c>
      <c r="I169" s="65" t="s">
        <v>100</v>
      </c>
      <c r="J169" s="15" t="str">
        <f t="shared" si="4"/>
        <v>E</v>
      </c>
      <c r="K169" s="15" t="str">
        <f>Tabla110[[#This Row],[FECHA DE NACIMIENTO]]&amp;J169</f>
        <v>2016E</v>
      </c>
      <c r="L169" s="16" t="str">
        <f t="shared" si="5"/>
        <v>MINIRIDERS 9 Y 10 AÑOS</v>
      </c>
      <c r="M169" s="65" t="s">
        <v>112</v>
      </c>
      <c r="N169" s="36">
        <v>176</v>
      </c>
      <c r="O169" s="19">
        <f>IFERROR(VLOOKUP(Tabla110[[#This Row],[NIVEL DE HABILIDAD]],CATEGORIAS!$M$3:$O$13,2,FALSE),"")</f>
        <v>85000</v>
      </c>
      <c r="P169" s="65"/>
      <c r="Q169" s="65"/>
    </row>
    <row r="170" spans="1:17" ht="18.75" x14ac:dyDescent="0.25">
      <c r="A170" s="11"/>
      <c r="B170" s="37">
        <v>177</v>
      </c>
      <c r="C170" s="65" t="s">
        <v>500</v>
      </c>
      <c r="D170" s="65" t="s">
        <v>501</v>
      </c>
      <c r="E170" s="47">
        <v>1143882813</v>
      </c>
      <c r="F170" s="87">
        <v>44484</v>
      </c>
      <c r="G170" s="48">
        <v>2021</v>
      </c>
      <c r="H170" s="15">
        <f ca="1">IF(Tabla110[[#This Row],[FECHA DE NACIMIENTO]]="","",YEAR(NOW())-Tabla110[[#This Row],[FECHA DE NACIMIENTO]])</f>
        <v>5</v>
      </c>
      <c r="I170" s="65" t="s">
        <v>12</v>
      </c>
      <c r="J170" s="15" t="str">
        <f t="shared" si="4"/>
        <v>S</v>
      </c>
      <c r="K170" s="15" t="str">
        <f>Tabla110[[#This Row],[FECHA DE NACIMIENTO]]&amp;J170</f>
        <v>2021S</v>
      </c>
      <c r="L170" s="16" t="str">
        <f t="shared" si="5"/>
        <v>STRIDERS 5 AÑOS</v>
      </c>
      <c r="M170" s="65" t="s">
        <v>55</v>
      </c>
      <c r="N170" s="37">
        <v>177</v>
      </c>
      <c r="O170" s="19">
        <f>IFERROR(VLOOKUP(Tabla110[[#This Row],[NIVEL DE HABILIDAD]],CATEGORIAS!$M$3:$O$13,2,FALSE),"")</f>
        <v>85000</v>
      </c>
      <c r="P170" s="65"/>
      <c r="Q170" s="65"/>
    </row>
    <row r="171" spans="1:17" ht="18.75" x14ac:dyDescent="0.25">
      <c r="A171" s="11"/>
      <c r="B171" s="36">
        <v>178</v>
      </c>
      <c r="C171" s="65" t="s">
        <v>261</v>
      </c>
      <c r="D171" s="65" t="s">
        <v>502</v>
      </c>
      <c r="E171" s="47">
        <v>1109570097</v>
      </c>
      <c r="F171" s="87">
        <v>44047</v>
      </c>
      <c r="G171" s="48">
        <v>2020</v>
      </c>
      <c r="H171" s="15">
        <f ca="1">IF(Tabla110[[#This Row],[FECHA DE NACIMIENTO]]="","",YEAR(NOW())-Tabla110[[#This Row],[FECHA DE NACIMIENTO]])</f>
        <v>6</v>
      </c>
      <c r="I171" s="65" t="s">
        <v>67</v>
      </c>
      <c r="J171" s="15" t="str">
        <f t="shared" si="4"/>
        <v>P</v>
      </c>
      <c r="K171" s="15" t="str">
        <f>Tabla110[[#This Row],[FECHA DE NACIMIENTO]]&amp;J171</f>
        <v>2020P</v>
      </c>
      <c r="L171" s="16" t="str">
        <f t="shared" si="5"/>
        <v>PRINCIPIANTES 6 AÑOS Y MENOS</v>
      </c>
      <c r="M171" s="65" t="s">
        <v>55</v>
      </c>
      <c r="N171" s="36">
        <v>178</v>
      </c>
      <c r="O171" s="19">
        <f>IFERROR(VLOOKUP(Tabla110[[#This Row],[NIVEL DE HABILIDAD]],CATEGORIAS!$M$3:$O$13,2,FALSE),"")</f>
        <v>85000</v>
      </c>
      <c r="P171" s="65"/>
      <c r="Q171" s="65"/>
    </row>
    <row r="172" spans="1:17" ht="18.75" x14ac:dyDescent="0.25">
      <c r="A172" s="11"/>
      <c r="B172" s="37">
        <v>179</v>
      </c>
      <c r="C172" s="65" t="s">
        <v>299</v>
      </c>
      <c r="D172" s="65" t="s">
        <v>503</v>
      </c>
      <c r="E172" s="47">
        <v>1232812998</v>
      </c>
      <c r="F172" s="87"/>
      <c r="G172" s="48">
        <v>2020</v>
      </c>
      <c r="H172" s="15">
        <f ca="1">IF(Tabla110[[#This Row],[FECHA DE NACIMIENTO]]="","",YEAR(NOW())-Tabla110[[#This Row],[FECHA DE NACIMIENTO]])</f>
        <v>6</v>
      </c>
      <c r="I172" s="65" t="s">
        <v>100</v>
      </c>
      <c r="J172" s="15" t="str">
        <f t="shared" si="4"/>
        <v>E</v>
      </c>
      <c r="K172" s="15" t="str">
        <f>Tabla110[[#This Row],[FECHA DE NACIMIENTO]]&amp;J172</f>
        <v>2020E</v>
      </c>
      <c r="L172" s="16" t="str">
        <f t="shared" si="5"/>
        <v>MINIRIDERS 6 AÑOS</v>
      </c>
      <c r="M172" s="65" t="s">
        <v>55</v>
      </c>
      <c r="N172" s="37">
        <v>179</v>
      </c>
      <c r="O172" s="19">
        <f>IFERROR(VLOOKUP(Tabla110[[#This Row],[NIVEL DE HABILIDAD]],CATEGORIAS!$M$3:$O$13,2,FALSE),"")</f>
        <v>85000</v>
      </c>
      <c r="P172" s="65"/>
      <c r="Q172" s="65"/>
    </row>
    <row r="173" spans="1:17" ht="18.75" x14ac:dyDescent="0.25">
      <c r="A173" s="11"/>
      <c r="B173" s="36">
        <v>180</v>
      </c>
      <c r="C173" s="65" t="s">
        <v>285</v>
      </c>
      <c r="D173" s="65" t="s">
        <v>504</v>
      </c>
      <c r="E173" s="47">
        <v>1109685581</v>
      </c>
      <c r="F173" s="87"/>
      <c r="G173" s="48">
        <v>2018</v>
      </c>
      <c r="H173" s="15">
        <f ca="1">IF(Tabla110[[#This Row],[FECHA DE NACIMIENTO]]="","",YEAR(NOW())-Tabla110[[#This Row],[FECHA DE NACIMIENTO]])</f>
        <v>8</v>
      </c>
      <c r="I173" s="65" t="s">
        <v>100</v>
      </c>
      <c r="J173" s="15" t="str">
        <f t="shared" si="4"/>
        <v>E</v>
      </c>
      <c r="K173" s="15" t="str">
        <f>Tabla110[[#This Row],[FECHA DE NACIMIENTO]]&amp;J173</f>
        <v>2018E</v>
      </c>
      <c r="L173" s="16" t="str">
        <f t="shared" si="5"/>
        <v>MINIRIDERS 7 Y 8 AÑOS</v>
      </c>
      <c r="M173" s="65" t="s">
        <v>55</v>
      </c>
      <c r="N173" s="36">
        <v>180</v>
      </c>
      <c r="O173" s="19">
        <f>IFERROR(VLOOKUP(Tabla110[[#This Row],[NIVEL DE HABILIDAD]],CATEGORIAS!$M$3:$O$13,2,FALSE),"")</f>
        <v>85000</v>
      </c>
      <c r="P173" s="65"/>
      <c r="Q173" s="65"/>
    </row>
    <row r="174" spans="1:17" ht="18.75" x14ac:dyDescent="0.25">
      <c r="A174" s="11"/>
      <c r="B174" s="37">
        <v>181</v>
      </c>
      <c r="C174" s="65" t="s">
        <v>308</v>
      </c>
      <c r="D174" s="65" t="s">
        <v>505</v>
      </c>
      <c r="E174" s="47">
        <v>1058554324</v>
      </c>
      <c r="F174" s="87"/>
      <c r="G174" s="48">
        <v>2020</v>
      </c>
      <c r="H174" s="15">
        <f ca="1">IF(Tabla110[[#This Row],[FECHA DE NACIMIENTO]]="","",YEAR(NOW())-Tabla110[[#This Row],[FECHA DE NACIMIENTO]])</f>
        <v>6</v>
      </c>
      <c r="I174" s="65" t="s">
        <v>100</v>
      </c>
      <c r="J174" s="15" t="str">
        <f t="shared" si="4"/>
        <v>E</v>
      </c>
      <c r="K174" s="15" t="str">
        <f>Tabla110[[#This Row],[FECHA DE NACIMIENTO]]&amp;J174</f>
        <v>2020E</v>
      </c>
      <c r="L174" s="16" t="str">
        <f t="shared" si="5"/>
        <v>MINIRIDERS 6 AÑOS</v>
      </c>
      <c r="M174" s="65" t="s">
        <v>110</v>
      </c>
      <c r="N174" s="37">
        <v>181</v>
      </c>
      <c r="O174" s="19">
        <f>IFERROR(VLOOKUP(Tabla110[[#This Row],[NIVEL DE HABILIDAD]],CATEGORIAS!$M$3:$O$13,2,FALSE),"")</f>
        <v>85000</v>
      </c>
      <c r="P174" s="65"/>
      <c r="Q174" s="65"/>
    </row>
    <row r="175" spans="1:17" ht="18.75" x14ac:dyDescent="0.25">
      <c r="A175" s="11"/>
      <c r="B175" s="36">
        <v>182</v>
      </c>
      <c r="C175" s="65" t="s">
        <v>271</v>
      </c>
      <c r="D175" s="65" t="s">
        <v>506</v>
      </c>
      <c r="E175" s="47">
        <v>1109571357</v>
      </c>
      <c r="F175" s="87"/>
      <c r="G175" s="48">
        <v>2021</v>
      </c>
      <c r="H175" s="15">
        <f ca="1">IF(Tabla110[[#This Row],[FECHA DE NACIMIENTO]]="","",YEAR(NOW())-Tabla110[[#This Row],[FECHA DE NACIMIENTO]])</f>
        <v>5</v>
      </c>
      <c r="I175" s="65" t="s">
        <v>12</v>
      </c>
      <c r="J175" s="15" t="str">
        <f t="shared" si="4"/>
        <v>S</v>
      </c>
      <c r="K175" s="15" t="str">
        <f>Tabla110[[#This Row],[FECHA DE NACIMIENTO]]&amp;J175</f>
        <v>2021S</v>
      </c>
      <c r="L175" s="16" t="str">
        <f t="shared" si="5"/>
        <v>STRIDERS 5 AÑOS</v>
      </c>
      <c r="M175" s="65" t="s">
        <v>45</v>
      </c>
      <c r="N175" s="36">
        <v>182</v>
      </c>
      <c r="O175" s="19">
        <f>IFERROR(VLOOKUP(Tabla110[[#This Row],[NIVEL DE HABILIDAD]],CATEGORIAS!$M$3:$O$13,2,FALSE),"")</f>
        <v>85000</v>
      </c>
      <c r="P175" s="65"/>
      <c r="Q175" s="65"/>
    </row>
    <row r="176" spans="1:17" ht="18.75" x14ac:dyDescent="0.25">
      <c r="A176" s="11"/>
      <c r="B176" s="37">
        <v>183</v>
      </c>
      <c r="C176" s="65" t="s">
        <v>441</v>
      </c>
      <c r="D176" s="65" t="s">
        <v>507</v>
      </c>
      <c r="E176" s="47">
        <v>1114626631</v>
      </c>
      <c r="F176" s="87">
        <v>42318</v>
      </c>
      <c r="G176" s="48">
        <v>2015</v>
      </c>
      <c r="H176" s="15">
        <f ca="1">IF(Tabla110[[#This Row],[FECHA DE NACIMIENTO]]="","",YEAR(NOW())-Tabla110[[#This Row],[FECHA DE NACIMIENTO]])</f>
        <v>11</v>
      </c>
      <c r="I176" s="65" t="s">
        <v>67</v>
      </c>
      <c r="J176" s="15" t="str">
        <f t="shared" si="4"/>
        <v>P</v>
      </c>
      <c r="K176" s="15" t="str">
        <f>Tabla110[[#This Row],[FECHA DE NACIMIENTO]]&amp;J176</f>
        <v>2015P</v>
      </c>
      <c r="L176" s="16" t="str">
        <f t="shared" si="5"/>
        <v>PRINCIPIANTES 11 Y 12 AÑOS</v>
      </c>
      <c r="M176" s="65" t="s">
        <v>44</v>
      </c>
      <c r="N176" s="37">
        <v>183</v>
      </c>
      <c r="O176" s="19">
        <f>IFERROR(VLOOKUP(Tabla110[[#This Row],[NIVEL DE HABILIDAD]],CATEGORIAS!$M$3:$O$13,2,FALSE),"")</f>
        <v>85000</v>
      </c>
      <c r="P176" s="65"/>
      <c r="Q176" s="65"/>
    </row>
    <row r="177" spans="1:17" ht="18.75" x14ac:dyDescent="0.25">
      <c r="A177" s="11"/>
      <c r="B177" s="36">
        <v>184</v>
      </c>
      <c r="C177" s="65" t="s">
        <v>271</v>
      </c>
      <c r="D177" s="65" t="s">
        <v>508</v>
      </c>
      <c r="E177" s="47">
        <v>1061545419</v>
      </c>
      <c r="F177" s="87"/>
      <c r="G177" s="48">
        <v>2017</v>
      </c>
      <c r="H177" s="15">
        <f ca="1">IF(Tabla110[[#This Row],[FECHA DE NACIMIENTO]]="","",YEAR(NOW())-Tabla110[[#This Row],[FECHA DE NACIMIENTO]])</f>
        <v>9</v>
      </c>
      <c r="I177" s="65" t="s">
        <v>100</v>
      </c>
      <c r="J177" s="15" t="str">
        <f t="shared" si="4"/>
        <v>E</v>
      </c>
      <c r="K177" s="15" t="str">
        <f>Tabla110[[#This Row],[FECHA DE NACIMIENTO]]&amp;J177</f>
        <v>2017E</v>
      </c>
      <c r="L177" s="16" t="str">
        <f t="shared" si="5"/>
        <v>MINIRIDERS 9 Y 10 AÑOS</v>
      </c>
      <c r="M177" s="65" t="s">
        <v>79</v>
      </c>
      <c r="N177" s="36">
        <v>184</v>
      </c>
      <c r="O177" s="19">
        <f>IFERROR(VLOOKUP(Tabla110[[#This Row],[NIVEL DE HABILIDAD]],CATEGORIAS!$M$3:$O$13,2,FALSE),"")</f>
        <v>85000</v>
      </c>
      <c r="P177" s="65"/>
      <c r="Q177" s="65"/>
    </row>
    <row r="178" spans="1:17" ht="18.75" x14ac:dyDescent="0.25">
      <c r="A178" s="11"/>
      <c r="B178" s="37">
        <v>185</v>
      </c>
      <c r="C178" s="65" t="s">
        <v>378</v>
      </c>
      <c r="D178" s="65" t="s">
        <v>509</v>
      </c>
      <c r="E178" s="47">
        <v>1190964364</v>
      </c>
      <c r="F178" s="87"/>
      <c r="G178" s="48">
        <v>2022</v>
      </c>
      <c r="H178" s="15">
        <f ca="1">IF(Tabla110[[#This Row],[FECHA DE NACIMIENTO]]="","",YEAR(NOW())-Tabla110[[#This Row],[FECHA DE NACIMIENTO]])</f>
        <v>4</v>
      </c>
      <c r="I178" s="65" t="s">
        <v>12</v>
      </c>
      <c r="J178" s="15" t="str">
        <f t="shared" si="4"/>
        <v>S</v>
      </c>
      <c r="K178" s="15" t="str">
        <f>Tabla110[[#This Row],[FECHA DE NACIMIENTO]]&amp;J178</f>
        <v>2022S</v>
      </c>
      <c r="L178" s="16" t="str">
        <f t="shared" si="5"/>
        <v>STRIDERS 4 AÑOS</v>
      </c>
      <c r="M178" s="65" t="s">
        <v>85</v>
      </c>
      <c r="N178" s="37">
        <v>185</v>
      </c>
      <c r="O178" s="19">
        <f>IFERROR(VLOOKUP(Tabla110[[#This Row],[NIVEL DE HABILIDAD]],CATEGORIAS!$M$3:$O$13,2,FALSE),"")</f>
        <v>85000</v>
      </c>
      <c r="P178" s="65"/>
      <c r="Q178" s="65"/>
    </row>
    <row r="179" spans="1:17" ht="18.75" x14ac:dyDescent="0.25">
      <c r="A179" s="11"/>
      <c r="B179" s="36">
        <v>186</v>
      </c>
      <c r="C179" s="65" t="s">
        <v>436</v>
      </c>
      <c r="D179" s="65" t="s">
        <v>510</v>
      </c>
      <c r="E179" s="47">
        <v>1109198264</v>
      </c>
      <c r="F179" s="87">
        <v>43953</v>
      </c>
      <c r="G179" s="48">
        <v>2021</v>
      </c>
      <c r="H179" s="15">
        <f ca="1">IF(Tabla110[[#This Row],[FECHA DE NACIMIENTO]]="","",YEAR(NOW())-Tabla110[[#This Row],[FECHA DE NACIMIENTO]])</f>
        <v>5</v>
      </c>
      <c r="I179" s="65" t="s">
        <v>67</v>
      </c>
      <c r="J179" s="15" t="str">
        <f t="shared" si="4"/>
        <v>P</v>
      </c>
      <c r="K179" s="15" t="str">
        <f>Tabla110[[#This Row],[FECHA DE NACIMIENTO]]&amp;J179</f>
        <v>2021P</v>
      </c>
      <c r="L179" s="16" t="str">
        <f t="shared" si="5"/>
        <v>PRINCIPIANTES 6 AÑOS Y MENOS</v>
      </c>
      <c r="M179" s="65" t="s">
        <v>53</v>
      </c>
      <c r="N179" s="36">
        <v>186</v>
      </c>
      <c r="O179" s="19">
        <f>IFERROR(VLOOKUP(Tabla110[[#This Row],[NIVEL DE HABILIDAD]],CATEGORIAS!$M$3:$O$13,2,FALSE),"")</f>
        <v>85000</v>
      </c>
      <c r="P179" s="65"/>
      <c r="Q179" s="65"/>
    </row>
    <row r="180" spans="1:17" ht="18.75" x14ac:dyDescent="0.25">
      <c r="A180" s="11"/>
      <c r="B180" s="37">
        <v>187</v>
      </c>
      <c r="C180" s="65" t="s">
        <v>429</v>
      </c>
      <c r="D180" s="65" t="s">
        <v>511</v>
      </c>
      <c r="E180" s="47">
        <v>1109561507</v>
      </c>
      <c r="F180" s="87"/>
      <c r="G180" s="48">
        <v>2016</v>
      </c>
      <c r="H180" s="15">
        <f ca="1">IF(Tabla110[[#This Row],[FECHA DE NACIMIENTO]]="","",YEAR(NOW())-Tabla110[[#This Row],[FECHA DE NACIMIENTO]])</f>
        <v>10</v>
      </c>
      <c r="I180" s="65" t="s">
        <v>100</v>
      </c>
      <c r="J180" s="15" t="str">
        <f t="shared" si="4"/>
        <v>E</v>
      </c>
      <c r="K180" s="15" t="str">
        <f>Tabla110[[#This Row],[FECHA DE NACIMIENTO]]&amp;J180</f>
        <v>2016E</v>
      </c>
      <c r="L180" s="16" t="str">
        <f t="shared" si="5"/>
        <v>MINIRIDERS 9 Y 10 AÑOS</v>
      </c>
      <c r="M180" s="65" t="s">
        <v>53</v>
      </c>
      <c r="N180" s="37">
        <v>187</v>
      </c>
      <c r="O180" s="19">
        <f>IFERROR(VLOOKUP(Tabla110[[#This Row],[NIVEL DE HABILIDAD]],CATEGORIAS!$M$3:$O$13,2,FALSE),"")</f>
        <v>85000</v>
      </c>
      <c r="P180" s="65"/>
      <c r="Q180" s="65"/>
    </row>
    <row r="181" spans="1:17" ht="18.75" x14ac:dyDescent="0.25">
      <c r="A181" s="11"/>
      <c r="B181" s="36">
        <v>188</v>
      </c>
      <c r="C181" s="65" t="s">
        <v>436</v>
      </c>
      <c r="D181" s="65" t="s">
        <v>512</v>
      </c>
      <c r="E181" s="47">
        <v>1111488919</v>
      </c>
      <c r="F181" s="87"/>
      <c r="G181" s="48">
        <v>2021</v>
      </c>
      <c r="H181" s="15">
        <f ca="1">IF(Tabla110[[#This Row],[FECHA DE NACIMIENTO]]="","",YEAR(NOW())-Tabla110[[#This Row],[FECHA DE NACIMIENTO]])</f>
        <v>5</v>
      </c>
      <c r="I181" s="65" t="s">
        <v>12</v>
      </c>
      <c r="J181" s="15" t="str">
        <f t="shared" si="4"/>
        <v>S</v>
      </c>
      <c r="K181" s="15" t="str">
        <f>Tabla110[[#This Row],[FECHA DE NACIMIENTO]]&amp;J181</f>
        <v>2021S</v>
      </c>
      <c r="L181" s="16" t="str">
        <f t="shared" si="5"/>
        <v>STRIDERS 5 AÑOS</v>
      </c>
      <c r="M181" s="65" t="s">
        <v>53</v>
      </c>
      <c r="N181" s="36">
        <v>188</v>
      </c>
      <c r="O181" s="19">
        <f>IFERROR(VLOOKUP(Tabla110[[#This Row],[NIVEL DE HABILIDAD]],CATEGORIAS!$M$3:$O$13,2,FALSE),"")</f>
        <v>85000</v>
      </c>
      <c r="P181" s="65"/>
      <c r="Q181" s="65"/>
    </row>
    <row r="182" spans="1:17" ht="18.75" x14ac:dyDescent="0.25">
      <c r="A182" s="11"/>
      <c r="B182" s="37">
        <v>189</v>
      </c>
      <c r="C182" s="65" t="s">
        <v>410</v>
      </c>
      <c r="D182" s="65" t="s">
        <v>513</v>
      </c>
      <c r="E182" s="47">
        <v>1109567725</v>
      </c>
      <c r="F182" s="87"/>
      <c r="G182" s="48">
        <v>2019</v>
      </c>
      <c r="H182" s="15">
        <f ca="1">IF(Tabla110[[#This Row],[FECHA DE NACIMIENTO]]="","",YEAR(NOW())-Tabla110[[#This Row],[FECHA DE NACIMIENTO]])</f>
        <v>7</v>
      </c>
      <c r="I182" s="65" t="s">
        <v>100</v>
      </c>
      <c r="J182" s="15" t="str">
        <f t="shared" si="4"/>
        <v>E</v>
      </c>
      <c r="K182" s="15" t="str">
        <f>Tabla110[[#This Row],[FECHA DE NACIMIENTO]]&amp;J182</f>
        <v>2019E</v>
      </c>
      <c r="L182" s="16" t="str">
        <f t="shared" si="5"/>
        <v>MINIRIDERS 7 Y 8 AÑOS</v>
      </c>
      <c r="M182" s="65" t="s">
        <v>112</v>
      </c>
      <c r="N182" s="37">
        <v>189</v>
      </c>
      <c r="O182" s="19">
        <f>IFERROR(VLOOKUP(Tabla110[[#This Row],[NIVEL DE HABILIDAD]],CATEGORIAS!$M$3:$O$13,2,FALSE),"")</f>
        <v>85000</v>
      </c>
      <c r="P182" s="65"/>
      <c r="Q182" s="65"/>
    </row>
    <row r="183" spans="1:17" ht="18.75" x14ac:dyDescent="0.25">
      <c r="A183" s="11"/>
      <c r="B183" s="36">
        <v>190</v>
      </c>
      <c r="C183" s="65" t="s">
        <v>514</v>
      </c>
      <c r="D183" s="65" t="s">
        <v>515</v>
      </c>
      <c r="E183" s="47">
        <v>1112065357</v>
      </c>
      <c r="F183" s="87"/>
      <c r="G183" s="48">
        <v>2018</v>
      </c>
      <c r="H183" s="15">
        <f ca="1">IF(Tabla110[[#This Row],[FECHA DE NACIMIENTO]]="","",YEAR(NOW())-Tabla110[[#This Row],[FECHA DE NACIMIENTO]])</f>
        <v>8</v>
      </c>
      <c r="I183" s="65" t="s">
        <v>67</v>
      </c>
      <c r="J183" s="15" t="str">
        <f t="shared" si="4"/>
        <v>P</v>
      </c>
      <c r="K183" s="15" t="str">
        <f>Tabla110[[#This Row],[FECHA DE NACIMIENTO]]&amp;J183</f>
        <v>2018P</v>
      </c>
      <c r="L183" s="16" t="str">
        <f t="shared" si="5"/>
        <v>PRINCIPIANTES 7 Y 8 AÑOS</v>
      </c>
      <c r="M183" s="65" t="s">
        <v>167</v>
      </c>
      <c r="N183" s="36">
        <v>190</v>
      </c>
      <c r="O183" s="19">
        <f>IFERROR(VLOOKUP(Tabla110[[#This Row],[NIVEL DE HABILIDAD]],CATEGORIAS!$M$3:$O$13,2,FALSE),"")</f>
        <v>85000</v>
      </c>
      <c r="P183" s="65"/>
      <c r="Q183" s="65" t="s">
        <v>197</v>
      </c>
    </row>
    <row r="184" spans="1:17" ht="18.75" x14ac:dyDescent="0.25">
      <c r="A184" s="11"/>
      <c r="B184" s="37">
        <v>191</v>
      </c>
      <c r="C184" s="65" t="s">
        <v>436</v>
      </c>
      <c r="D184" s="65" t="s">
        <v>516</v>
      </c>
      <c r="E184" s="47">
        <v>1114009237</v>
      </c>
      <c r="F184" s="87">
        <v>42356</v>
      </c>
      <c r="G184" s="48">
        <v>2015</v>
      </c>
      <c r="H184" s="15">
        <f ca="1">IF(Tabla110[[#This Row],[FECHA DE NACIMIENTO]]="","",YEAR(NOW())-Tabla110[[#This Row],[FECHA DE NACIMIENTO]])</f>
        <v>11</v>
      </c>
      <c r="I184" s="65" t="s">
        <v>67</v>
      </c>
      <c r="J184" s="15" t="str">
        <f t="shared" si="4"/>
        <v>P</v>
      </c>
      <c r="K184" s="15" t="str">
        <f>Tabla110[[#This Row],[FECHA DE NACIMIENTO]]&amp;J184</f>
        <v>2015P</v>
      </c>
      <c r="L184" s="16" t="str">
        <f t="shared" si="5"/>
        <v>PRINCIPIANTES 11 Y 12 AÑOS</v>
      </c>
      <c r="M184" s="65" t="s">
        <v>167</v>
      </c>
      <c r="N184" s="37">
        <v>191</v>
      </c>
      <c r="O184" s="19">
        <f>IFERROR(VLOOKUP(Tabla110[[#This Row],[NIVEL DE HABILIDAD]],CATEGORIAS!$M$3:$O$13,2,FALSE),"")</f>
        <v>85000</v>
      </c>
      <c r="P184" s="65"/>
      <c r="Q184" s="65"/>
    </row>
    <row r="185" spans="1:17" ht="18.75" x14ac:dyDescent="0.25">
      <c r="A185" s="11"/>
      <c r="B185" s="36">
        <v>192</v>
      </c>
      <c r="C185" s="65" t="s">
        <v>517</v>
      </c>
      <c r="D185" s="65" t="s">
        <v>322</v>
      </c>
      <c r="E185" s="47">
        <v>1041702892</v>
      </c>
      <c r="F185" s="87"/>
      <c r="G185" s="50">
        <v>2022</v>
      </c>
      <c r="H185" s="15">
        <f ca="1">IF(Tabla110[[#This Row],[FECHA DE NACIMIENTO]]="","",YEAR(NOW())-Tabla110[[#This Row],[FECHA DE NACIMIENTO]])</f>
        <v>4</v>
      </c>
      <c r="I185" s="65" t="s">
        <v>12</v>
      </c>
      <c r="J185" s="15" t="str">
        <f t="shared" si="4"/>
        <v>S</v>
      </c>
      <c r="K185" s="15" t="str">
        <f>Tabla110[[#This Row],[FECHA DE NACIMIENTO]]&amp;J185</f>
        <v>2022S</v>
      </c>
      <c r="L185" s="16" t="str">
        <f t="shared" si="5"/>
        <v>STRIDERS 4 AÑOS</v>
      </c>
      <c r="M185" s="65" t="s">
        <v>45</v>
      </c>
      <c r="N185" s="36">
        <v>192</v>
      </c>
      <c r="O185" s="19">
        <f>IFERROR(VLOOKUP(Tabla110[[#This Row],[NIVEL DE HABILIDAD]],CATEGORIAS!$M$3:$O$13,2,FALSE),"")</f>
        <v>85000</v>
      </c>
      <c r="P185" s="65"/>
      <c r="Q185" s="65"/>
    </row>
    <row r="186" spans="1:17" ht="18.75" x14ac:dyDescent="0.25">
      <c r="A186" s="11"/>
      <c r="B186" s="37">
        <v>193</v>
      </c>
      <c r="C186" s="65" t="s">
        <v>301</v>
      </c>
      <c r="D186" s="65" t="s">
        <v>518</v>
      </c>
      <c r="E186" s="47">
        <v>1110305023</v>
      </c>
      <c r="F186" s="87"/>
      <c r="G186" s="48">
        <v>2019</v>
      </c>
      <c r="H186" s="15">
        <f ca="1">IF(Tabla110[[#This Row],[FECHA DE NACIMIENTO]]="","",YEAR(NOW())-Tabla110[[#This Row],[FECHA DE NACIMIENTO]])</f>
        <v>7</v>
      </c>
      <c r="I186" s="65" t="s">
        <v>100</v>
      </c>
      <c r="J186" s="15" t="str">
        <f t="shared" si="4"/>
        <v>E</v>
      </c>
      <c r="K186" s="15" t="str">
        <f>Tabla110[[#This Row],[FECHA DE NACIMIENTO]]&amp;J186</f>
        <v>2019E</v>
      </c>
      <c r="L186" s="16" t="str">
        <f t="shared" si="5"/>
        <v>MINIRIDERS 7 Y 8 AÑOS</v>
      </c>
      <c r="M186" s="65" t="s">
        <v>45</v>
      </c>
      <c r="N186" s="37">
        <v>193</v>
      </c>
      <c r="O186" s="19">
        <f>IFERROR(VLOOKUP(Tabla110[[#This Row],[NIVEL DE HABILIDAD]],CATEGORIAS!$M$3:$O$13,2,FALSE),"")</f>
        <v>85000</v>
      </c>
      <c r="P186" s="65"/>
      <c r="Q186" s="65"/>
    </row>
    <row r="187" spans="1:17" ht="18.75" x14ac:dyDescent="0.25">
      <c r="A187" s="11"/>
      <c r="B187" s="36">
        <v>194</v>
      </c>
      <c r="C187" s="65" t="s">
        <v>519</v>
      </c>
      <c r="D187" s="65" t="s">
        <v>520</v>
      </c>
      <c r="E187" s="47">
        <v>1232796994</v>
      </c>
      <c r="F187" s="87"/>
      <c r="G187" s="48">
        <v>2016</v>
      </c>
      <c r="H187" s="15">
        <f ca="1">IF(Tabla110[[#This Row],[FECHA DE NACIMIENTO]]="","",YEAR(NOW())-Tabla110[[#This Row],[FECHA DE NACIMIENTO]])</f>
        <v>10</v>
      </c>
      <c r="I187" s="65" t="s">
        <v>100</v>
      </c>
      <c r="J187" s="15" t="str">
        <f t="shared" si="4"/>
        <v>E</v>
      </c>
      <c r="K187" s="15" t="str">
        <f>Tabla110[[#This Row],[FECHA DE NACIMIENTO]]&amp;J187</f>
        <v>2016E</v>
      </c>
      <c r="L187" s="16" t="str">
        <f t="shared" si="5"/>
        <v>MINIRIDERS 9 Y 10 AÑOS</v>
      </c>
      <c r="M187" s="65" t="s">
        <v>180</v>
      </c>
      <c r="N187" s="36">
        <v>194</v>
      </c>
      <c r="O187" s="19">
        <f>IFERROR(VLOOKUP(Tabla110[[#This Row],[NIVEL DE HABILIDAD]],CATEGORIAS!$M$3:$O$13,2,FALSE),"")</f>
        <v>85000</v>
      </c>
      <c r="P187" s="65"/>
      <c r="Q187" s="65"/>
    </row>
    <row r="188" spans="1:17" ht="18.75" x14ac:dyDescent="0.25">
      <c r="A188" s="11"/>
      <c r="B188" s="37">
        <v>195</v>
      </c>
      <c r="C188" s="65" t="s">
        <v>275</v>
      </c>
      <c r="D188" s="65" t="s">
        <v>521</v>
      </c>
      <c r="E188" s="47">
        <v>1058942970</v>
      </c>
      <c r="F188" s="87">
        <v>44744</v>
      </c>
      <c r="G188" s="48">
        <v>2022</v>
      </c>
      <c r="H188" s="15">
        <f ca="1">IF(Tabla110[[#This Row],[FECHA DE NACIMIENTO]]="","",YEAR(NOW())-Tabla110[[#This Row],[FECHA DE NACIMIENTO]])</f>
        <v>4</v>
      </c>
      <c r="I188" s="65" t="s">
        <v>12</v>
      </c>
      <c r="J188" s="15" t="str">
        <f t="shared" si="4"/>
        <v>S</v>
      </c>
      <c r="K188" s="15" t="str">
        <f>Tabla110[[#This Row],[FECHA DE NACIMIENTO]]&amp;J188</f>
        <v>2022S</v>
      </c>
      <c r="L188" s="16" t="str">
        <f t="shared" si="5"/>
        <v>STRIDERS 4 AÑOS</v>
      </c>
      <c r="M188" s="65" t="s">
        <v>109</v>
      </c>
      <c r="N188" s="37">
        <v>195</v>
      </c>
      <c r="O188" s="19">
        <f>IFERROR(VLOOKUP(Tabla110[[#This Row],[NIVEL DE HABILIDAD]],CATEGORIAS!$M$3:$O$13,2,FALSE),"")</f>
        <v>85000</v>
      </c>
      <c r="P188" s="65"/>
      <c r="Q188" s="65"/>
    </row>
    <row r="189" spans="1:17" ht="18.75" x14ac:dyDescent="0.25">
      <c r="A189" s="11"/>
      <c r="B189" s="36">
        <v>196</v>
      </c>
      <c r="C189" s="65" t="s">
        <v>522</v>
      </c>
      <c r="D189" s="65" t="s">
        <v>523</v>
      </c>
      <c r="E189" s="47">
        <v>1241988710</v>
      </c>
      <c r="F189" s="87"/>
      <c r="G189" s="50">
        <v>2021</v>
      </c>
      <c r="H189" s="15">
        <f ca="1">IF(Tabla110[[#This Row],[FECHA DE NACIMIENTO]]="","",YEAR(NOW())-Tabla110[[#This Row],[FECHA DE NACIMIENTO]])</f>
        <v>5</v>
      </c>
      <c r="I189" s="65" t="s">
        <v>12</v>
      </c>
      <c r="J189" s="15" t="str">
        <f t="shared" si="4"/>
        <v>S</v>
      </c>
      <c r="K189" s="15" t="str">
        <f>Tabla110[[#This Row],[FECHA DE NACIMIENTO]]&amp;J189</f>
        <v>2021S</v>
      </c>
      <c r="L189" s="16" t="str">
        <f t="shared" si="5"/>
        <v>STRIDERS 5 AÑOS</v>
      </c>
      <c r="M189" s="65" t="s">
        <v>109</v>
      </c>
      <c r="N189" s="36">
        <v>196</v>
      </c>
      <c r="O189" s="19">
        <f>IFERROR(VLOOKUP(Tabla110[[#This Row],[NIVEL DE HABILIDAD]],CATEGORIAS!$M$3:$O$13,2,FALSE),"")</f>
        <v>85000</v>
      </c>
      <c r="P189" s="65"/>
      <c r="Q189" s="65" t="s">
        <v>217</v>
      </c>
    </row>
    <row r="190" spans="1:17" ht="18.75" x14ac:dyDescent="0.25">
      <c r="A190" s="11"/>
      <c r="B190" s="37">
        <v>197</v>
      </c>
      <c r="C190" s="65" t="s">
        <v>259</v>
      </c>
      <c r="D190" s="65" t="s">
        <v>524</v>
      </c>
      <c r="E190" s="47">
        <v>1234440207</v>
      </c>
      <c r="F190" s="87"/>
      <c r="G190" s="48">
        <v>2020</v>
      </c>
      <c r="H190" s="15">
        <f ca="1">IF(Tabla110[[#This Row],[FECHA DE NACIMIENTO]]="","",YEAR(NOW())-Tabla110[[#This Row],[FECHA DE NACIMIENTO]])</f>
        <v>6</v>
      </c>
      <c r="I190" s="65" t="s">
        <v>100</v>
      </c>
      <c r="J190" s="15" t="str">
        <f t="shared" si="4"/>
        <v>E</v>
      </c>
      <c r="K190" s="15" t="str">
        <f>Tabla110[[#This Row],[FECHA DE NACIMIENTO]]&amp;J190</f>
        <v>2020E</v>
      </c>
      <c r="L190" s="16" t="str">
        <f t="shared" si="5"/>
        <v>MINIRIDERS 6 AÑOS</v>
      </c>
      <c r="M190" s="65" t="s">
        <v>109</v>
      </c>
      <c r="N190" s="37">
        <v>197</v>
      </c>
      <c r="O190" s="19">
        <f>IFERROR(VLOOKUP(Tabla110[[#This Row],[NIVEL DE HABILIDAD]],CATEGORIAS!$M$3:$O$13,2,FALSE),"")</f>
        <v>85000</v>
      </c>
      <c r="P190" s="65"/>
      <c r="Q190" s="65"/>
    </row>
    <row r="191" spans="1:17" ht="18.75" x14ac:dyDescent="0.25">
      <c r="A191" s="11"/>
      <c r="B191" s="36">
        <v>198</v>
      </c>
      <c r="C191" s="65" t="s">
        <v>525</v>
      </c>
      <c r="D191" s="65" t="s">
        <v>526</v>
      </c>
      <c r="E191" s="47">
        <v>1058942152</v>
      </c>
      <c r="F191" s="87">
        <v>44281</v>
      </c>
      <c r="G191" s="48">
        <v>2021</v>
      </c>
      <c r="H191" s="15">
        <f ca="1">IF(Tabla110[[#This Row],[FECHA DE NACIMIENTO]]="","",YEAR(NOW())-Tabla110[[#This Row],[FECHA DE NACIMIENTO]])</f>
        <v>5</v>
      </c>
      <c r="I191" s="65" t="s">
        <v>12</v>
      </c>
      <c r="J191" s="15" t="str">
        <f t="shared" si="4"/>
        <v>S</v>
      </c>
      <c r="K191" s="15" t="str">
        <f>Tabla110[[#This Row],[FECHA DE NACIMIENTO]]&amp;J191</f>
        <v>2021S</v>
      </c>
      <c r="L191" s="16" t="str">
        <f t="shared" si="5"/>
        <v>STRIDERS 5 AÑOS</v>
      </c>
      <c r="M191" s="65" t="s">
        <v>109</v>
      </c>
      <c r="N191" s="36">
        <v>198</v>
      </c>
      <c r="O191" s="19">
        <f>IFERROR(VLOOKUP(Tabla110[[#This Row],[NIVEL DE HABILIDAD]],CATEGORIAS!$M$3:$O$13,2,FALSE),"")</f>
        <v>85000</v>
      </c>
      <c r="P191" s="65"/>
      <c r="Q191" s="65"/>
    </row>
    <row r="192" spans="1:17" ht="18.75" x14ac:dyDescent="0.25">
      <c r="A192" s="11"/>
      <c r="B192" s="37">
        <v>199</v>
      </c>
      <c r="C192" s="65" t="s">
        <v>527</v>
      </c>
      <c r="D192" s="65" t="s">
        <v>528</v>
      </c>
      <c r="E192" s="47">
        <v>1109938402</v>
      </c>
      <c r="F192" s="87"/>
      <c r="G192" s="50">
        <v>2020</v>
      </c>
      <c r="H192" s="15">
        <f ca="1">IF(Tabla110[[#This Row],[FECHA DE NACIMIENTO]]="","",YEAR(NOW())-Tabla110[[#This Row],[FECHA DE NACIMIENTO]])</f>
        <v>6</v>
      </c>
      <c r="I192" s="65" t="s">
        <v>100</v>
      </c>
      <c r="J192" s="15" t="str">
        <f t="shared" si="4"/>
        <v>E</v>
      </c>
      <c r="K192" s="15" t="str">
        <f>Tabla110[[#This Row],[FECHA DE NACIMIENTO]]&amp;J192</f>
        <v>2020E</v>
      </c>
      <c r="L192" s="16" t="str">
        <f t="shared" si="5"/>
        <v>MINIRIDERS 6 AÑOS</v>
      </c>
      <c r="M192" s="65" t="s">
        <v>109</v>
      </c>
      <c r="N192" s="37">
        <v>199</v>
      </c>
      <c r="O192" s="19">
        <f>IFERROR(VLOOKUP(Tabla110[[#This Row],[NIVEL DE HABILIDAD]],CATEGORIAS!$M$3:$O$13,2,FALSE),"")</f>
        <v>85000</v>
      </c>
      <c r="P192" s="65"/>
      <c r="Q192" s="65"/>
    </row>
    <row r="193" spans="1:17" ht="18.75" x14ac:dyDescent="0.25">
      <c r="A193" s="11"/>
      <c r="B193" s="36">
        <v>200</v>
      </c>
      <c r="C193" s="65" t="s">
        <v>529</v>
      </c>
      <c r="D193" s="65" t="s">
        <v>530</v>
      </c>
      <c r="E193" s="47">
        <v>1060808808</v>
      </c>
      <c r="F193" s="87"/>
      <c r="G193" s="48">
        <v>2022</v>
      </c>
      <c r="H193" s="15">
        <f ca="1">IF(Tabla110[[#This Row],[FECHA DE NACIMIENTO]]="","",YEAR(NOW())-Tabla110[[#This Row],[FECHA DE NACIMIENTO]])</f>
        <v>4</v>
      </c>
      <c r="I193" s="65" t="s">
        <v>12</v>
      </c>
      <c r="J193" s="15" t="str">
        <f t="shared" si="4"/>
        <v>S</v>
      </c>
      <c r="K193" s="15" t="str">
        <f>Tabla110[[#This Row],[FECHA DE NACIMIENTO]]&amp;J193</f>
        <v>2022S</v>
      </c>
      <c r="L193" s="16" t="str">
        <f t="shared" si="5"/>
        <v>STRIDERS 4 AÑOS</v>
      </c>
      <c r="M193" s="65" t="s">
        <v>109</v>
      </c>
      <c r="N193" s="36">
        <v>200</v>
      </c>
      <c r="O193" s="19">
        <f>IFERROR(VLOOKUP(Tabla110[[#This Row],[NIVEL DE HABILIDAD]],CATEGORIAS!$M$3:$O$13,2,FALSE),"")</f>
        <v>85000</v>
      </c>
      <c r="P193" s="65"/>
      <c r="Q193" s="65"/>
    </row>
    <row r="194" spans="1:17" ht="18.75" x14ac:dyDescent="0.25">
      <c r="A194" s="11"/>
      <c r="B194" s="37">
        <v>201</v>
      </c>
      <c r="C194" s="65" t="s">
        <v>308</v>
      </c>
      <c r="D194" s="65" t="s">
        <v>531</v>
      </c>
      <c r="E194" s="47">
        <v>1106524673</v>
      </c>
      <c r="F194" s="87">
        <v>43927</v>
      </c>
      <c r="G194" s="48">
        <v>2020</v>
      </c>
      <c r="H194" s="15">
        <f ca="1">IF(Tabla110[[#This Row],[FECHA DE NACIMIENTO]]="","",YEAR(NOW())-Tabla110[[#This Row],[FECHA DE NACIMIENTO]])</f>
        <v>6</v>
      </c>
      <c r="I194" s="65" t="s">
        <v>100</v>
      </c>
      <c r="J194" s="15" t="str">
        <f t="shared" si="4"/>
        <v>E</v>
      </c>
      <c r="K194" s="15" t="str">
        <f>Tabla110[[#This Row],[FECHA DE NACIMIENTO]]&amp;J194</f>
        <v>2020E</v>
      </c>
      <c r="L194" s="16" t="str">
        <f t="shared" si="5"/>
        <v>MINIRIDERS 6 AÑOS</v>
      </c>
      <c r="M194" s="65" t="s">
        <v>77</v>
      </c>
      <c r="N194" s="37">
        <v>201</v>
      </c>
      <c r="O194" s="19">
        <f>IFERROR(VLOOKUP(Tabla110[[#This Row],[NIVEL DE HABILIDAD]],CATEGORIAS!$M$3:$O$13,2,FALSE),"")</f>
        <v>85000</v>
      </c>
      <c r="P194" s="65"/>
      <c r="Q194" s="65"/>
    </row>
    <row r="195" spans="1:17" ht="18.75" x14ac:dyDescent="0.25">
      <c r="A195" s="11"/>
      <c r="B195" s="36">
        <v>202</v>
      </c>
      <c r="C195" s="65" t="s">
        <v>350</v>
      </c>
      <c r="D195" s="65" t="s">
        <v>532</v>
      </c>
      <c r="E195" s="47">
        <v>1058940939</v>
      </c>
      <c r="F195" s="87"/>
      <c r="G195" s="48">
        <v>2019</v>
      </c>
      <c r="H195" s="15">
        <f ca="1">IF(Tabla110[[#This Row],[FECHA DE NACIMIENTO]]="","",YEAR(NOW())-Tabla110[[#This Row],[FECHA DE NACIMIENTO]])</f>
        <v>7</v>
      </c>
      <c r="I195" s="65" t="s">
        <v>100</v>
      </c>
      <c r="J195" s="15" t="str">
        <f t="shared" ref="J195:J258" si="6">VLOOKUP(I195,NH,2,0)</f>
        <v>E</v>
      </c>
      <c r="K195" s="15" t="str">
        <f>Tabla110[[#This Row],[FECHA DE NACIMIENTO]]&amp;J195</f>
        <v>2019E</v>
      </c>
      <c r="L195" s="16" t="str">
        <f t="shared" ref="L195:L258" si="7">IFERROR(VLOOKUP(K195,CATEGORIAS,2,0),"")</f>
        <v>MINIRIDERS 7 Y 8 AÑOS</v>
      </c>
      <c r="M195" s="65" t="s">
        <v>109</v>
      </c>
      <c r="N195" s="36">
        <v>202</v>
      </c>
      <c r="O195" s="19">
        <f>IFERROR(VLOOKUP(Tabla110[[#This Row],[NIVEL DE HABILIDAD]],CATEGORIAS!$M$3:$O$13,2,FALSE),"")</f>
        <v>85000</v>
      </c>
      <c r="P195" s="65"/>
      <c r="Q195" s="65"/>
    </row>
    <row r="196" spans="1:17" ht="18.75" x14ac:dyDescent="0.25">
      <c r="A196" s="11"/>
      <c r="B196" s="37">
        <v>203</v>
      </c>
      <c r="C196" s="65" t="s">
        <v>533</v>
      </c>
      <c r="D196" s="65" t="s">
        <v>534</v>
      </c>
      <c r="E196" s="47">
        <v>1108341083</v>
      </c>
      <c r="F196" s="87">
        <v>44713</v>
      </c>
      <c r="G196" s="48">
        <v>2022</v>
      </c>
      <c r="H196" s="15">
        <f ca="1">IF(Tabla110[[#This Row],[FECHA DE NACIMIENTO]]="","",YEAR(NOW())-Tabla110[[#This Row],[FECHA DE NACIMIENTO]])</f>
        <v>4</v>
      </c>
      <c r="I196" s="65" t="s">
        <v>12</v>
      </c>
      <c r="J196" s="15" t="str">
        <f t="shared" si="6"/>
        <v>S</v>
      </c>
      <c r="K196" s="15" t="str">
        <f>Tabla110[[#This Row],[FECHA DE NACIMIENTO]]&amp;J196</f>
        <v>2022S</v>
      </c>
      <c r="L196" s="16" t="str">
        <f t="shared" si="7"/>
        <v>STRIDERS 4 AÑOS</v>
      </c>
      <c r="M196" s="65" t="s">
        <v>49</v>
      </c>
      <c r="N196" s="37">
        <v>203</v>
      </c>
      <c r="O196" s="19">
        <f>IFERROR(VLOOKUP(Tabla110[[#This Row],[NIVEL DE HABILIDAD]],CATEGORIAS!$M$3:$O$13,2,FALSE),"")</f>
        <v>85000</v>
      </c>
      <c r="P196" s="65"/>
      <c r="Q196" s="65"/>
    </row>
    <row r="197" spans="1:17" ht="18.75" x14ac:dyDescent="0.25">
      <c r="A197" s="11"/>
      <c r="B197" s="36">
        <v>204</v>
      </c>
      <c r="C197" s="65" t="s">
        <v>356</v>
      </c>
      <c r="D197" s="65" t="s">
        <v>535</v>
      </c>
      <c r="E197" s="47">
        <v>1109574847</v>
      </c>
      <c r="F197" s="87">
        <v>44732</v>
      </c>
      <c r="G197" s="48">
        <v>2022</v>
      </c>
      <c r="H197" s="15">
        <f ca="1">IF(Tabla110[[#This Row],[FECHA DE NACIMIENTO]]="","",YEAR(NOW())-Tabla110[[#This Row],[FECHA DE NACIMIENTO]])</f>
        <v>4</v>
      </c>
      <c r="I197" s="65" t="s">
        <v>12</v>
      </c>
      <c r="J197" s="15" t="str">
        <f t="shared" si="6"/>
        <v>S</v>
      </c>
      <c r="K197" s="15" t="str">
        <f>Tabla110[[#This Row],[FECHA DE NACIMIENTO]]&amp;J197</f>
        <v>2022S</v>
      </c>
      <c r="L197" s="16" t="str">
        <f t="shared" si="7"/>
        <v>STRIDERS 4 AÑOS</v>
      </c>
      <c r="M197" s="65" t="s">
        <v>53</v>
      </c>
      <c r="N197" s="36">
        <v>204</v>
      </c>
      <c r="O197" s="19">
        <f>IFERROR(VLOOKUP(Tabla110[[#This Row],[NIVEL DE HABILIDAD]],CATEGORIAS!$M$3:$O$13,2,FALSE),"")</f>
        <v>85000</v>
      </c>
      <c r="P197" s="65"/>
      <c r="Q197" s="65"/>
    </row>
    <row r="198" spans="1:17" ht="18.75" x14ac:dyDescent="0.25">
      <c r="A198" s="11"/>
      <c r="B198" s="37">
        <v>205</v>
      </c>
      <c r="C198" s="65" t="s">
        <v>536</v>
      </c>
      <c r="D198" s="65" t="s">
        <v>537</v>
      </c>
      <c r="E198" s="47">
        <v>1114015159</v>
      </c>
      <c r="F198" s="87">
        <v>44645</v>
      </c>
      <c r="G198" s="48">
        <v>2022</v>
      </c>
      <c r="H198" s="15">
        <f ca="1">IF(Tabla110[[#This Row],[FECHA DE NACIMIENTO]]="","",YEAR(NOW())-Tabla110[[#This Row],[FECHA DE NACIMIENTO]])</f>
        <v>4</v>
      </c>
      <c r="I198" s="65" t="s">
        <v>12</v>
      </c>
      <c r="J198" s="15" t="str">
        <f t="shared" si="6"/>
        <v>S</v>
      </c>
      <c r="K198" s="15" t="str">
        <f>Tabla110[[#This Row],[FECHA DE NACIMIENTO]]&amp;J198</f>
        <v>2022S</v>
      </c>
      <c r="L198" s="16" t="str">
        <f t="shared" si="7"/>
        <v>STRIDERS 4 AÑOS</v>
      </c>
      <c r="M198" s="65" t="s">
        <v>82</v>
      </c>
      <c r="N198" s="37">
        <v>205</v>
      </c>
      <c r="O198" s="19">
        <f>IFERROR(VLOOKUP(Tabla110[[#This Row],[NIVEL DE HABILIDAD]],CATEGORIAS!$M$3:$O$13,2,FALSE),"")</f>
        <v>85000</v>
      </c>
      <c r="P198" s="65"/>
      <c r="Q198" s="65"/>
    </row>
    <row r="199" spans="1:17" ht="18.75" x14ac:dyDescent="0.25">
      <c r="A199" s="11"/>
      <c r="B199" s="36">
        <v>206</v>
      </c>
      <c r="C199" s="65" t="s">
        <v>321</v>
      </c>
      <c r="D199" s="65" t="s">
        <v>538</v>
      </c>
      <c r="E199" s="47">
        <v>1108572371</v>
      </c>
      <c r="F199" s="87">
        <v>44327</v>
      </c>
      <c r="G199" s="48">
        <v>2021</v>
      </c>
      <c r="H199" s="15">
        <f ca="1">IF(Tabla110[[#This Row],[FECHA DE NACIMIENTO]]="","",YEAR(NOW())-Tabla110[[#This Row],[FECHA DE NACIMIENTO]])</f>
        <v>5</v>
      </c>
      <c r="I199" s="65" t="s">
        <v>12</v>
      </c>
      <c r="J199" s="15" t="str">
        <f t="shared" si="6"/>
        <v>S</v>
      </c>
      <c r="K199" s="15" t="str">
        <f>Tabla110[[#This Row],[FECHA DE NACIMIENTO]]&amp;J199</f>
        <v>2021S</v>
      </c>
      <c r="L199" s="16" t="str">
        <f t="shared" si="7"/>
        <v>STRIDERS 5 AÑOS</v>
      </c>
      <c r="M199" s="65" t="s">
        <v>82</v>
      </c>
      <c r="N199" s="36">
        <v>206</v>
      </c>
      <c r="O199" s="19">
        <f>IFERROR(VLOOKUP(Tabla110[[#This Row],[NIVEL DE HABILIDAD]],CATEGORIAS!$M$3:$O$13,2,FALSE),"")</f>
        <v>85000</v>
      </c>
      <c r="P199" s="65"/>
      <c r="Q199" s="65"/>
    </row>
    <row r="200" spans="1:17" ht="18.75" x14ac:dyDescent="0.25">
      <c r="A200" s="11"/>
      <c r="B200" s="37">
        <v>207</v>
      </c>
      <c r="C200" s="65" t="s">
        <v>539</v>
      </c>
      <c r="D200" s="65" t="s">
        <v>538</v>
      </c>
      <c r="E200" s="47">
        <v>1108572372</v>
      </c>
      <c r="F200" s="87">
        <v>44327</v>
      </c>
      <c r="G200" s="50">
        <v>2021</v>
      </c>
      <c r="H200" s="15">
        <f ca="1">IF(Tabla110[[#This Row],[FECHA DE NACIMIENTO]]="","",YEAR(NOW())-Tabla110[[#This Row],[FECHA DE NACIMIENTO]])</f>
        <v>5</v>
      </c>
      <c r="I200" s="65" t="s">
        <v>12</v>
      </c>
      <c r="J200" s="15" t="str">
        <f t="shared" si="6"/>
        <v>S</v>
      </c>
      <c r="K200" s="15" t="str">
        <f>Tabla110[[#This Row],[FECHA DE NACIMIENTO]]&amp;J200</f>
        <v>2021S</v>
      </c>
      <c r="L200" s="16" t="str">
        <f t="shared" si="7"/>
        <v>STRIDERS 5 AÑOS</v>
      </c>
      <c r="M200" s="65" t="s">
        <v>82</v>
      </c>
      <c r="N200" s="37">
        <v>207</v>
      </c>
      <c r="O200" s="19">
        <f>IFERROR(VLOOKUP(Tabla110[[#This Row],[NIVEL DE HABILIDAD]],CATEGORIAS!$M$3:$O$13,2,FALSE),"")</f>
        <v>85000</v>
      </c>
      <c r="P200" s="65"/>
      <c r="Q200" s="65"/>
    </row>
    <row r="201" spans="1:17" ht="18.75" x14ac:dyDescent="0.25">
      <c r="A201" s="11"/>
      <c r="B201" s="36">
        <v>208</v>
      </c>
      <c r="C201" s="65" t="s">
        <v>410</v>
      </c>
      <c r="D201" s="65" t="s">
        <v>540</v>
      </c>
      <c r="E201" s="47">
        <v>1151949121</v>
      </c>
      <c r="F201" s="87"/>
      <c r="G201" s="50">
        <v>2021</v>
      </c>
      <c r="H201" s="15">
        <f ca="1">IF(Tabla110[[#This Row],[FECHA DE NACIMIENTO]]="","",YEAR(NOW())-Tabla110[[#This Row],[FECHA DE NACIMIENTO]])</f>
        <v>5</v>
      </c>
      <c r="I201" s="65" t="s">
        <v>12</v>
      </c>
      <c r="J201" s="15" t="str">
        <f t="shared" si="6"/>
        <v>S</v>
      </c>
      <c r="K201" s="15" t="str">
        <f>Tabla110[[#This Row],[FECHA DE NACIMIENTO]]&amp;J201</f>
        <v>2021S</v>
      </c>
      <c r="L201" s="16" t="str">
        <f t="shared" si="7"/>
        <v>STRIDERS 5 AÑOS</v>
      </c>
      <c r="M201" s="65" t="s">
        <v>112</v>
      </c>
      <c r="N201" s="36">
        <v>208</v>
      </c>
      <c r="O201" s="19">
        <f>IFERROR(VLOOKUP(Tabla110[[#This Row],[NIVEL DE HABILIDAD]],CATEGORIAS!$M$3:$O$13,2,FALSE),"")</f>
        <v>85000</v>
      </c>
      <c r="P201" s="65"/>
      <c r="Q201" s="65"/>
    </row>
    <row r="202" spans="1:17" ht="18.75" x14ac:dyDescent="0.25">
      <c r="A202" s="11"/>
      <c r="B202" s="37">
        <v>209</v>
      </c>
      <c r="C202" s="65" t="s">
        <v>429</v>
      </c>
      <c r="D202" s="65" t="s">
        <v>541</v>
      </c>
      <c r="E202" s="47"/>
      <c r="F202" s="87"/>
      <c r="G202" s="50">
        <v>2020</v>
      </c>
      <c r="H202" s="15">
        <f ca="1">IF(Tabla110[[#This Row],[FECHA DE NACIMIENTO]]="","",YEAR(NOW())-Tabla110[[#This Row],[FECHA DE NACIMIENTO]])</f>
        <v>6</v>
      </c>
      <c r="I202" s="65" t="s">
        <v>100</v>
      </c>
      <c r="J202" s="15" t="str">
        <f t="shared" si="6"/>
        <v>E</v>
      </c>
      <c r="K202" s="15" t="str">
        <f>Tabla110[[#This Row],[FECHA DE NACIMIENTO]]&amp;J202</f>
        <v>2020E</v>
      </c>
      <c r="L202" s="16" t="str">
        <f t="shared" si="7"/>
        <v>MINIRIDERS 6 AÑOS</v>
      </c>
      <c r="M202" s="65" t="s">
        <v>110</v>
      </c>
      <c r="N202" s="37">
        <v>209</v>
      </c>
      <c r="O202" s="19">
        <f>IFERROR(VLOOKUP(Tabla110[[#This Row],[NIVEL DE HABILIDAD]],CATEGORIAS!$M$3:$O$13,2,FALSE),"")</f>
        <v>85000</v>
      </c>
      <c r="P202" s="65"/>
      <c r="Q202" s="65"/>
    </row>
    <row r="203" spans="1:17" ht="18.75" x14ac:dyDescent="0.25">
      <c r="A203" s="11"/>
      <c r="B203" s="36">
        <v>210</v>
      </c>
      <c r="C203" s="65" t="s">
        <v>312</v>
      </c>
      <c r="D203" s="65" t="s">
        <v>542</v>
      </c>
      <c r="E203" s="47">
        <v>1149943389</v>
      </c>
      <c r="F203" s="87"/>
      <c r="G203" s="48">
        <v>2020</v>
      </c>
      <c r="H203" s="15">
        <f ca="1">IF(Tabla110[[#This Row],[FECHA DE NACIMIENTO]]="","",YEAR(NOW())-Tabla110[[#This Row],[FECHA DE NACIMIENTO]])</f>
        <v>6</v>
      </c>
      <c r="I203" s="65" t="s">
        <v>100</v>
      </c>
      <c r="J203" s="15" t="str">
        <f t="shared" si="6"/>
        <v>E</v>
      </c>
      <c r="K203" s="15" t="str">
        <f>Tabla110[[#This Row],[FECHA DE NACIMIENTO]]&amp;J203</f>
        <v>2020E</v>
      </c>
      <c r="L203" s="16" t="str">
        <f t="shared" si="7"/>
        <v>MINIRIDERS 6 AÑOS</v>
      </c>
      <c r="M203" s="65" t="s">
        <v>45</v>
      </c>
      <c r="N203" s="36">
        <v>210</v>
      </c>
      <c r="O203" s="19">
        <f>IFERROR(VLOOKUP(Tabla110[[#This Row],[NIVEL DE HABILIDAD]],CATEGORIAS!$M$3:$O$13,2,FALSE),"")</f>
        <v>85000</v>
      </c>
      <c r="P203" s="65"/>
      <c r="Q203" s="65"/>
    </row>
    <row r="204" spans="1:17" ht="18.75" x14ac:dyDescent="0.25">
      <c r="A204" s="11"/>
      <c r="B204" s="37">
        <v>211</v>
      </c>
      <c r="C204" s="65" t="s">
        <v>312</v>
      </c>
      <c r="D204" s="65" t="s">
        <v>543</v>
      </c>
      <c r="E204" s="47">
        <v>1106523104</v>
      </c>
      <c r="F204" s="87"/>
      <c r="G204" s="48">
        <v>2017</v>
      </c>
      <c r="H204" s="15">
        <f ca="1">IF(Tabla110[[#This Row],[FECHA DE NACIMIENTO]]="","",YEAR(NOW())-Tabla110[[#This Row],[FECHA DE NACIMIENTO]])</f>
        <v>9</v>
      </c>
      <c r="I204" s="65" t="s">
        <v>100</v>
      </c>
      <c r="J204" s="15" t="str">
        <f t="shared" si="6"/>
        <v>E</v>
      </c>
      <c r="K204" s="15" t="str">
        <f>Tabla110[[#This Row],[FECHA DE NACIMIENTO]]&amp;J204</f>
        <v>2017E</v>
      </c>
      <c r="L204" s="16" t="str">
        <f t="shared" si="7"/>
        <v>MINIRIDERS 9 Y 10 AÑOS</v>
      </c>
      <c r="M204" s="65" t="s">
        <v>167</v>
      </c>
      <c r="N204" s="37">
        <v>211</v>
      </c>
      <c r="O204" s="19">
        <f>IFERROR(VLOOKUP(Tabla110[[#This Row],[NIVEL DE HABILIDAD]],CATEGORIAS!$M$3:$O$13,2,FALSE),"")</f>
        <v>85000</v>
      </c>
      <c r="P204" s="65"/>
      <c r="Q204" s="65"/>
    </row>
    <row r="205" spans="1:17" ht="18.75" x14ac:dyDescent="0.25">
      <c r="A205" s="11"/>
      <c r="B205" s="36">
        <v>212</v>
      </c>
      <c r="C205" s="65" t="s">
        <v>544</v>
      </c>
      <c r="D205" s="65" t="s">
        <v>545</v>
      </c>
      <c r="E205" s="47">
        <v>1112067572</v>
      </c>
      <c r="F205" s="87"/>
      <c r="G205" s="48">
        <v>2020</v>
      </c>
      <c r="H205" s="15">
        <f ca="1">IF(Tabla110[[#This Row],[FECHA DE NACIMIENTO]]="","",YEAR(NOW())-Tabla110[[#This Row],[FECHA DE NACIMIENTO]])</f>
        <v>6</v>
      </c>
      <c r="I205" s="65" t="s">
        <v>100</v>
      </c>
      <c r="J205" s="15" t="str">
        <f t="shared" si="6"/>
        <v>E</v>
      </c>
      <c r="K205" s="15" t="str">
        <f>Tabla110[[#This Row],[FECHA DE NACIMIENTO]]&amp;J205</f>
        <v>2020E</v>
      </c>
      <c r="L205" s="16" t="str">
        <f t="shared" si="7"/>
        <v>MINIRIDERS 6 AÑOS</v>
      </c>
      <c r="M205" s="65" t="s">
        <v>53</v>
      </c>
      <c r="N205" s="36">
        <v>212</v>
      </c>
      <c r="O205" s="19">
        <f>IFERROR(VLOOKUP(Tabla110[[#This Row],[NIVEL DE HABILIDAD]],CATEGORIAS!$M$3:$O$13,2,FALSE),"")</f>
        <v>85000</v>
      </c>
      <c r="P205" s="65"/>
      <c r="Q205" s="65"/>
    </row>
    <row r="206" spans="1:17" ht="18.75" x14ac:dyDescent="0.25">
      <c r="A206" s="11"/>
      <c r="B206" s="37">
        <v>213</v>
      </c>
      <c r="C206" s="65" t="s">
        <v>546</v>
      </c>
      <c r="D206" s="65" t="s">
        <v>547</v>
      </c>
      <c r="E206" s="47">
        <v>1111569419</v>
      </c>
      <c r="F206" s="87">
        <v>43335</v>
      </c>
      <c r="G206" s="48">
        <v>2018</v>
      </c>
      <c r="H206" s="15">
        <f ca="1">IF(Tabla110[[#This Row],[FECHA DE NACIMIENTO]]="","",YEAR(NOW())-Tabla110[[#This Row],[FECHA DE NACIMIENTO]])</f>
        <v>8</v>
      </c>
      <c r="I206" s="65" t="s">
        <v>100</v>
      </c>
      <c r="J206" s="15" t="str">
        <f t="shared" si="6"/>
        <v>E</v>
      </c>
      <c r="K206" s="15" t="str">
        <f>Tabla110[[#This Row],[FECHA DE NACIMIENTO]]&amp;J206</f>
        <v>2018E</v>
      </c>
      <c r="L206" s="16" t="str">
        <f t="shared" si="7"/>
        <v>MINIRIDERS 7 Y 8 AÑOS</v>
      </c>
      <c r="M206" s="65" t="s">
        <v>53</v>
      </c>
      <c r="N206" s="37">
        <v>213</v>
      </c>
      <c r="O206" s="19">
        <f>IFERROR(VLOOKUP(Tabla110[[#This Row],[NIVEL DE HABILIDAD]],CATEGORIAS!$M$3:$O$13,2,FALSE),"")</f>
        <v>85000</v>
      </c>
      <c r="P206" s="65"/>
      <c r="Q206" s="65"/>
    </row>
    <row r="207" spans="1:17" ht="18.75" x14ac:dyDescent="0.25">
      <c r="A207" s="11"/>
      <c r="B207" s="36">
        <v>214</v>
      </c>
      <c r="C207" s="65" t="s">
        <v>548</v>
      </c>
      <c r="D207" s="65" t="s">
        <v>549</v>
      </c>
      <c r="E207" s="47">
        <v>1232803477</v>
      </c>
      <c r="F207" s="87"/>
      <c r="G207" s="48">
        <v>2017</v>
      </c>
      <c r="H207" s="15">
        <f ca="1">IF(Tabla110[[#This Row],[FECHA DE NACIMIENTO]]="","",YEAR(NOW())-Tabla110[[#This Row],[FECHA DE NACIMIENTO]])</f>
        <v>9</v>
      </c>
      <c r="I207" s="65" t="s">
        <v>100</v>
      </c>
      <c r="J207" s="15" t="str">
        <f t="shared" si="6"/>
        <v>E</v>
      </c>
      <c r="K207" s="15" t="str">
        <f>Tabla110[[#This Row],[FECHA DE NACIMIENTO]]&amp;J207</f>
        <v>2017E</v>
      </c>
      <c r="L207" s="16" t="str">
        <f t="shared" si="7"/>
        <v>MINIRIDERS 9 Y 10 AÑOS</v>
      </c>
      <c r="M207" s="65" t="s">
        <v>112</v>
      </c>
      <c r="N207" s="36">
        <v>214</v>
      </c>
      <c r="O207" s="19">
        <f>IFERROR(VLOOKUP(Tabla110[[#This Row],[NIVEL DE HABILIDAD]],CATEGORIAS!$M$3:$O$13,2,FALSE),"")</f>
        <v>85000</v>
      </c>
      <c r="P207" s="65"/>
      <c r="Q207" s="65"/>
    </row>
    <row r="208" spans="1:17" ht="18.75" x14ac:dyDescent="0.25">
      <c r="A208" s="11"/>
      <c r="B208" s="37">
        <v>215</v>
      </c>
      <c r="C208" s="65" t="s">
        <v>550</v>
      </c>
      <c r="D208" s="65" t="s">
        <v>551</v>
      </c>
      <c r="E208" s="47">
        <v>1241438335</v>
      </c>
      <c r="F208" s="87"/>
      <c r="G208" s="48">
        <v>2018</v>
      </c>
      <c r="H208" s="15">
        <f ca="1">IF(Tabla110[[#This Row],[FECHA DE NACIMIENTO]]="","",YEAR(NOW())-Tabla110[[#This Row],[FECHA DE NACIMIENTO]])</f>
        <v>8</v>
      </c>
      <c r="I208" s="65" t="s">
        <v>100</v>
      </c>
      <c r="J208" s="15" t="str">
        <f t="shared" si="6"/>
        <v>E</v>
      </c>
      <c r="K208" s="15" t="str">
        <f>Tabla110[[#This Row],[FECHA DE NACIMIENTO]]&amp;J208</f>
        <v>2018E</v>
      </c>
      <c r="L208" s="16" t="str">
        <f t="shared" si="7"/>
        <v>MINIRIDERS 7 Y 8 AÑOS</v>
      </c>
      <c r="M208" s="65" t="s">
        <v>74</v>
      </c>
      <c r="N208" s="37">
        <v>215</v>
      </c>
      <c r="O208" s="19">
        <f>IFERROR(VLOOKUP(Tabla110[[#This Row],[NIVEL DE HABILIDAD]],CATEGORIAS!$M$3:$O$13,2,FALSE),"")</f>
        <v>85000</v>
      </c>
      <c r="P208" s="65"/>
      <c r="Q208" s="65"/>
    </row>
    <row r="209" spans="1:17" ht="18.75" x14ac:dyDescent="0.25">
      <c r="A209" s="11"/>
      <c r="B209" s="36">
        <v>216</v>
      </c>
      <c r="C209" s="65" t="s">
        <v>552</v>
      </c>
      <c r="D209" s="65" t="s">
        <v>553</v>
      </c>
      <c r="E209" s="47">
        <v>1061823323</v>
      </c>
      <c r="F209" s="87"/>
      <c r="G209" s="48">
        <v>2018</v>
      </c>
      <c r="H209" s="15">
        <f ca="1">IF(Tabla110[[#This Row],[FECHA DE NACIMIENTO]]="","",YEAR(NOW())-Tabla110[[#This Row],[FECHA DE NACIMIENTO]])</f>
        <v>8</v>
      </c>
      <c r="I209" s="65" t="s">
        <v>100</v>
      </c>
      <c r="J209" s="15" t="str">
        <f t="shared" si="6"/>
        <v>E</v>
      </c>
      <c r="K209" s="15" t="str">
        <f>Tabla110[[#This Row],[FECHA DE NACIMIENTO]]&amp;J209</f>
        <v>2018E</v>
      </c>
      <c r="L209" s="16" t="str">
        <f t="shared" si="7"/>
        <v>MINIRIDERS 7 Y 8 AÑOS</v>
      </c>
      <c r="M209" s="65" t="s">
        <v>109</v>
      </c>
      <c r="N209" s="36">
        <v>216</v>
      </c>
      <c r="O209" s="19">
        <f>IFERROR(VLOOKUP(Tabla110[[#This Row],[NIVEL DE HABILIDAD]],CATEGORIAS!$M$3:$O$13,2,FALSE),"")</f>
        <v>85000</v>
      </c>
      <c r="P209" s="65"/>
      <c r="Q209" s="65"/>
    </row>
    <row r="210" spans="1:17" ht="18.75" x14ac:dyDescent="0.25">
      <c r="A210" s="11"/>
      <c r="B210" s="37">
        <v>217</v>
      </c>
      <c r="C210" s="65" t="s">
        <v>261</v>
      </c>
      <c r="D210" s="65" t="s">
        <v>554</v>
      </c>
      <c r="E210" s="47">
        <v>1110376440</v>
      </c>
      <c r="F210" s="87"/>
      <c r="G210" s="48">
        <v>2015</v>
      </c>
      <c r="H210" s="15">
        <f ca="1">IF(Tabla110[[#This Row],[FECHA DE NACIMIENTO]]="","",YEAR(NOW())-Tabla110[[#This Row],[FECHA DE NACIMIENTO]])</f>
        <v>11</v>
      </c>
      <c r="I210" s="65" t="s">
        <v>67</v>
      </c>
      <c r="J210" s="15" t="str">
        <f t="shared" si="6"/>
        <v>P</v>
      </c>
      <c r="K210" s="15" t="str">
        <f>Tabla110[[#This Row],[FECHA DE NACIMIENTO]]&amp;J210</f>
        <v>2015P</v>
      </c>
      <c r="L210" s="16" t="str">
        <f t="shared" si="7"/>
        <v>PRINCIPIANTES 11 Y 12 AÑOS</v>
      </c>
      <c r="M210" s="65" t="s">
        <v>45</v>
      </c>
      <c r="N210" s="37">
        <v>217</v>
      </c>
      <c r="O210" s="19">
        <f>IFERROR(VLOOKUP(Tabla110[[#This Row],[NIVEL DE HABILIDAD]],CATEGORIAS!$M$3:$O$13,2,FALSE),"")</f>
        <v>85000</v>
      </c>
      <c r="P210" s="65"/>
      <c r="Q210" s="65"/>
    </row>
    <row r="211" spans="1:17" ht="18.75" x14ac:dyDescent="0.25">
      <c r="A211" s="11"/>
      <c r="B211" s="36">
        <v>218</v>
      </c>
      <c r="C211" s="65" t="s">
        <v>436</v>
      </c>
      <c r="D211" s="65" t="s">
        <v>555</v>
      </c>
      <c r="E211" s="47">
        <v>1109569715</v>
      </c>
      <c r="F211" s="87"/>
      <c r="G211" s="48">
        <v>2020</v>
      </c>
      <c r="H211" s="15">
        <f ca="1">IF(Tabla110[[#This Row],[FECHA DE NACIMIENTO]]="","",YEAR(NOW())-Tabla110[[#This Row],[FECHA DE NACIMIENTO]])</f>
        <v>6</v>
      </c>
      <c r="I211" s="65" t="s">
        <v>100</v>
      </c>
      <c r="J211" s="15" t="str">
        <f t="shared" si="6"/>
        <v>E</v>
      </c>
      <c r="K211" s="15" t="str">
        <f>Tabla110[[#This Row],[FECHA DE NACIMIENTO]]&amp;J211</f>
        <v>2020E</v>
      </c>
      <c r="L211" s="16" t="str">
        <f t="shared" si="7"/>
        <v>MINIRIDERS 6 AÑOS</v>
      </c>
      <c r="M211" s="65" t="s">
        <v>55</v>
      </c>
      <c r="N211" s="36">
        <v>218</v>
      </c>
      <c r="O211" s="19">
        <f>IFERROR(VLOOKUP(Tabla110[[#This Row],[NIVEL DE HABILIDAD]],CATEGORIAS!$M$3:$O$13,2,FALSE),"")</f>
        <v>85000</v>
      </c>
      <c r="P211" s="65"/>
      <c r="Q211" s="65"/>
    </row>
    <row r="212" spans="1:17" ht="18.75" x14ac:dyDescent="0.25">
      <c r="A212" s="11"/>
      <c r="B212" s="37">
        <v>219</v>
      </c>
      <c r="C212" s="65" t="s">
        <v>556</v>
      </c>
      <c r="D212" s="65" t="s">
        <v>557</v>
      </c>
      <c r="E212" s="47">
        <v>1111488494</v>
      </c>
      <c r="F212" s="87"/>
      <c r="G212" s="48">
        <v>2021</v>
      </c>
      <c r="H212" s="15">
        <f ca="1">IF(Tabla110[[#This Row],[FECHA DE NACIMIENTO]]="","",YEAR(NOW())-Tabla110[[#This Row],[FECHA DE NACIMIENTO]])</f>
        <v>5</v>
      </c>
      <c r="I212" s="65" t="s">
        <v>12</v>
      </c>
      <c r="J212" s="15" t="str">
        <f t="shared" si="6"/>
        <v>S</v>
      </c>
      <c r="K212" s="15" t="str">
        <f>Tabla110[[#This Row],[FECHA DE NACIMIENTO]]&amp;J212</f>
        <v>2021S</v>
      </c>
      <c r="L212" s="16" t="str">
        <f t="shared" si="7"/>
        <v>STRIDERS 5 AÑOS</v>
      </c>
      <c r="M212" s="65" t="s">
        <v>55</v>
      </c>
      <c r="N212" s="37">
        <v>219</v>
      </c>
      <c r="O212" s="19">
        <f>IFERROR(VLOOKUP(Tabla110[[#This Row],[NIVEL DE HABILIDAD]],CATEGORIAS!$M$3:$O$13,2,FALSE),"")</f>
        <v>85000</v>
      </c>
      <c r="P212" s="65"/>
      <c r="Q212" s="65"/>
    </row>
    <row r="213" spans="1:17" ht="18.75" x14ac:dyDescent="0.25">
      <c r="A213" s="11"/>
      <c r="B213" s="36">
        <v>220</v>
      </c>
      <c r="C213" s="65" t="s">
        <v>361</v>
      </c>
      <c r="D213" s="65" t="s">
        <v>558</v>
      </c>
      <c r="E213" s="47"/>
      <c r="F213" s="87"/>
      <c r="G213" s="48">
        <v>2020</v>
      </c>
      <c r="H213" s="15">
        <f ca="1">IF(Tabla110[[#This Row],[FECHA DE NACIMIENTO]]="","",YEAR(NOW())-Tabla110[[#This Row],[FECHA DE NACIMIENTO]])</f>
        <v>6</v>
      </c>
      <c r="I213" s="65" t="s">
        <v>100</v>
      </c>
      <c r="J213" s="15" t="str">
        <f t="shared" si="6"/>
        <v>E</v>
      </c>
      <c r="K213" s="15" t="str">
        <f>Tabla110[[#This Row],[FECHA DE NACIMIENTO]]&amp;J213</f>
        <v>2020E</v>
      </c>
      <c r="L213" s="16" t="str">
        <f t="shared" si="7"/>
        <v>MINIRIDERS 6 AÑOS</v>
      </c>
      <c r="M213" s="65" t="s">
        <v>55</v>
      </c>
      <c r="N213" s="36">
        <v>220</v>
      </c>
      <c r="O213" s="19">
        <f>IFERROR(VLOOKUP(Tabla110[[#This Row],[NIVEL DE HABILIDAD]],CATEGORIAS!$M$3:$O$13,2,FALSE),"")</f>
        <v>85000</v>
      </c>
      <c r="P213" s="65"/>
      <c r="Q213" s="65"/>
    </row>
    <row r="214" spans="1:17" ht="18.75" x14ac:dyDescent="0.25">
      <c r="A214" s="11"/>
      <c r="B214" s="37">
        <v>221</v>
      </c>
      <c r="C214" s="65" t="s">
        <v>559</v>
      </c>
      <c r="D214" s="65" t="s">
        <v>560</v>
      </c>
      <c r="E214" s="47">
        <v>1144111619</v>
      </c>
      <c r="F214" s="87"/>
      <c r="G214" s="48">
        <v>2020</v>
      </c>
      <c r="H214" s="15">
        <f ca="1">IF(Tabla110[[#This Row],[FECHA DE NACIMIENTO]]="","",YEAR(NOW())-Tabla110[[#This Row],[FECHA DE NACIMIENTO]])</f>
        <v>6</v>
      </c>
      <c r="I214" s="65" t="s">
        <v>100</v>
      </c>
      <c r="J214" s="15" t="str">
        <f t="shared" si="6"/>
        <v>E</v>
      </c>
      <c r="K214" s="15" t="str">
        <f>Tabla110[[#This Row],[FECHA DE NACIMIENTO]]&amp;J214</f>
        <v>2020E</v>
      </c>
      <c r="L214" s="16" t="str">
        <f t="shared" si="7"/>
        <v>MINIRIDERS 6 AÑOS</v>
      </c>
      <c r="M214" s="65" t="s">
        <v>53</v>
      </c>
      <c r="N214" s="37">
        <v>221</v>
      </c>
      <c r="O214" s="19">
        <f>IFERROR(VLOOKUP(Tabla110[[#This Row],[NIVEL DE HABILIDAD]],CATEGORIAS!$M$3:$O$13,2,FALSE),"")</f>
        <v>85000</v>
      </c>
      <c r="P214" s="65"/>
      <c r="Q214" s="65"/>
    </row>
    <row r="215" spans="1:17" ht="18.75" x14ac:dyDescent="0.25">
      <c r="A215" s="11"/>
      <c r="B215" s="36">
        <v>222</v>
      </c>
      <c r="C215" s="65" t="s">
        <v>561</v>
      </c>
      <c r="D215" s="65" t="s">
        <v>562</v>
      </c>
      <c r="E215" s="47">
        <v>1109936166</v>
      </c>
      <c r="F215" s="87"/>
      <c r="G215" s="48">
        <v>2017</v>
      </c>
      <c r="H215" s="15">
        <f ca="1">IF(Tabla110[[#This Row],[FECHA DE NACIMIENTO]]="","",YEAR(NOW())-Tabla110[[#This Row],[FECHA DE NACIMIENTO]])</f>
        <v>9</v>
      </c>
      <c r="I215" s="65" t="s">
        <v>100</v>
      </c>
      <c r="J215" s="15" t="str">
        <f t="shared" si="6"/>
        <v>E</v>
      </c>
      <c r="K215" s="15" t="str">
        <f>Tabla110[[#This Row],[FECHA DE NACIMIENTO]]&amp;J215</f>
        <v>2017E</v>
      </c>
      <c r="L215" s="16" t="str">
        <f t="shared" si="7"/>
        <v>MINIRIDERS 9 Y 10 AÑOS</v>
      </c>
      <c r="M215" s="65" t="s">
        <v>53</v>
      </c>
      <c r="N215" s="36">
        <v>222</v>
      </c>
      <c r="O215" s="19">
        <f>IFERROR(VLOOKUP(Tabla110[[#This Row],[NIVEL DE HABILIDAD]],CATEGORIAS!$M$3:$O$13,2,FALSE),"")</f>
        <v>85000</v>
      </c>
      <c r="P215" s="65"/>
      <c r="Q215" s="65"/>
    </row>
    <row r="216" spans="1:17" ht="18.75" x14ac:dyDescent="0.25">
      <c r="A216" s="11"/>
      <c r="B216" s="37">
        <v>223</v>
      </c>
      <c r="C216" s="65" t="s">
        <v>563</v>
      </c>
      <c r="D216" s="65" t="s">
        <v>564</v>
      </c>
      <c r="E216" s="47">
        <v>1114320544</v>
      </c>
      <c r="F216" s="87">
        <v>43948</v>
      </c>
      <c r="G216" s="48">
        <v>2020</v>
      </c>
      <c r="H216" s="15">
        <f ca="1">IF(Tabla110[[#This Row],[FECHA DE NACIMIENTO]]="","",YEAR(NOW())-Tabla110[[#This Row],[FECHA DE NACIMIENTO]])</f>
        <v>6</v>
      </c>
      <c r="I216" s="65" t="s">
        <v>100</v>
      </c>
      <c r="J216" s="15" t="str">
        <f t="shared" si="6"/>
        <v>E</v>
      </c>
      <c r="K216" s="15" t="str">
        <f>Tabla110[[#This Row],[FECHA DE NACIMIENTO]]&amp;J216</f>
        <v>2020E</v>
      </c>
      <c r="L216" s="16" t="str">
        <f t="shared" si="7"/>
        <v>MINIRIDERS 6 AÑOS</v>
      </c>
      <c r="M216" s="65" t="s">
        <v>44</v>
      </c>
      <c r="N216" s="37">
        <v>223</v>
      </c>
      <c r="O216" s="19">
        <f>IFERROR(VLOOKUP(Tabla110[[#This Row],[NIVEL DE HABILIDAD]],CATEGORIAS!$M$3:$O$13,2,FALSE),"")</f>
        <v>85000</v>
      </c>
      <c r="P216" s="65"/>
      <c r="Q216" s="65"/>
    </row>
    <row r="217" spans="1:17" ht="18.75" x14ac:dyDescent="0.25">
      <c r="A217" s="11"/>
      <c r="B217" s="36">
        <v>224</v>
      </c>
      <c r="C217" s="65" t="s">
        <v>291</v>
      </c>
      <c r="D217" s="65" t="s">
        <v>565</v>
      </c>
      <c r="E217" s="47">
        <v>1113703582</v>
      </c>
      <c r="F217" s="87"/>
      <c r="G217" s="48">
        <v>2021</v>
      </c>
      <c r="H217" s="15">
        <f ca="1">IF(Tabla110[[#This Row],[FECHA DE NACIMIENTO]]="","",YEAR(NOW())-Tabla110[[#This Row],[FECHA DE NACIMIENTO]])</f>
        <v>5</v>
      </c>
      <c r="I217" s="65" t="s">
        <v>12</v>
      </c>
      <c r="J217" s="15" t="str">
        <f t="shared" si="6"/>
        <v>S</v>
      </c>
      <c r="K217" s="15" t="str">
        <f>Tabla110[[#This Row],[FECHA DE NACIMIENTO]]&amp;J217</f>
        <v>2021S</v>
      </c>
      <c r="L217" s="16" t="str">
        <f t="shared" si="7"/>
        <v>STRIDERS 5 AÑOS</v>
      </c>
      <c r="M217" s="65" t="s">
        <v>44</v>
      </c>
      <c r="N217" s="36">
        <v>224</v>
      </c>
      <c r="O217" s="19">
        <f>IFERROR(VLOOKUP(Tabla110[[#This Row],[NIVEL DE HABILIDAD]],CATEGORIAS!$M$3:$O$13,2,FALSE),"")</f>
        <v>85000</v>
      </c>
      <c r="P217" s="65"/>
      <c r="Q217" s="65"/>
    </row>
    <row r="218" spans="1:17" ht="18.75" x14ac:dyDescent="0.25">
      <c r="A218" s="11"/>
      <c r="B218" s="37">
        <v>225</v>
      </c>
      <c r="C218" s="65" t="s">
        <v>339</v>
      </c>
      <c r="D218" s="65" t="s">
        <v>566</v>
      </c>
      <c r="E218" s="47">
        <v>1114551964</v>
      </c>
      <c r="F218" s="87"/>
      <c r="G218" s="48">
        <v>2016</v>
      </c>
      <c r="H218" s="15">
        <f ca="1">IF(Tabla110[[#This Row],[FECHA DE NACIMIENTO]]="","",YEAR(NOW())-Tabla110[[#This Row],[FECHA DE NACIMIENTO]])</f>
        <v>10</v>
      </c>
      <c r="I218" s="65" t="s">
        <v>100</v>
      </c>
      <c r="J218" s="15" t="str">
        <f t="shared" si="6"/>
        <v>E</v>
      </c>
      <c r="K218" s="15" t="str">
        <f>Tabla110[[#This Row],[FECHA DE NACIMIENTO]]&amp;J218</f>
        <v>2016E</v>
      </c>
      <c r="L218" s="16" t="str">
        <f t="shared" si="7"/>
        <v>MINIRIDERS 9 Y 10 AÑOS</v>
      </c>
      <c r="M218" s="65" t="s">
        <v>44</v>
      </c>
      <c r="N218" s="37">
        <v>225</v>
      </c>
      <c r="O218" s="19">
        <f>IFERROR(VLOOKUP(Tabla110[[#This Row],[NIVEL DE HABILIDAD]],CATEGORIAS!$M$3:$O$13,2,FALSE),"")</f>
        <v>85000</v>
      </c>
      <c r="P218" s="65"/>
      <c r="Q218" s="65"/>
    </row>
    <row r="219" spans="1:17" ht="18.75" x14ac:dyDescent="0.25">
      <c r="A219" s="11"/>
      <c r="B219" s="36">
        <v>226</v>
      </c>
      <c r="C219" s="65" t="s">
        <v>567</v>
      </c>
      <c r="D219" s="65" t="s">
        <v>568</v>
      </c>
      <c r="E219" s="47">
        <v>1063819651</v>
      </c>
      <c r="F219" s="87">
        <v>44339</v>
      </c>
      <c r="G219" s="48">
        <v>2021</v>
      </c>
      <c r="H219" s="15">
        <f ca="1">IF(Tabla110[[#This Row],[FECHA DE NACIMIENTO]]="","",YEAR(NOW())-Tabla110[[#This Row],[FECHA DE NACIMIENTO]])</f>
        <v>5</v>
      </c>
      <c r="I219" s="65" t="s">
        <v>12</v>
      </c>
      <c r="J219" s="15" t="str">
        <f t="shared" si="6"/>
        <v>S</v>
      </c>
      <c r="K219" s="15" t="str">
        <f>Tabla110[[#This Row],[FECHA DE NACIMIENTO]]&amp;J219</f>
        <v>2021S</v>
      </c>
      <c r="L219" s="16" t="str">
        <f t="shared" si="7"/>
        <v>STRIDERS 5 AÑOS</v>
      </c>
      <c r="M219" s="65" t="s">
        <v>111</v>
      </c>
      <c r="N219" s="36">
        <v>226</v>
      </c>
      <c r="O219" s="19">
        <f>IFERROR(VLOOKUP(Tabla110[[#This Row],[NIVEL DE HABILIDAD]],CATEGORIAS!$M$3:$O$13,2,FALSE),"")</f>
        <v>85000</v>
      </c>
      <c r="P219" s="65"/>
      <c r="Q219" s="65"/>
    </row>
    <row r="220" spans="1:17" ht="18.75" x14ac:dyDescent="0.25">
      <c r="A220" s="11"/>
      <c r="B220" s="37">
        <v>227</v>
      </c>
      <c r="C220" s="65" t="s">
        <v>244</v>
      </c>
      <c r="D220" s="65" t="s">
        <v>569</v>
      </c>
      <c r="E220" s="47">
        <v>1063819363</v>
      </c>
      <c r="F220" s="87"/>
      <c r="G220" s="48">
        <v>2020</v>
      </c>
      <c r="H220" s="15">
        <f ca="1">IF(Tabla110[[#This Row],[FECHA DE NACIMIENTO]]="","",YEAR(NOW())-Tabla110[[#This Row],[FECHA DE NACIMIENTO]])</f>
        <v>6</v>
      </c>
      <c r="I220" s="65" t="s">
        <v>100</v>
      </c>
      <c r="J220" s="15" t="str">
        <f t="shared" si="6"/>
        <v>E</v>
      </c>
      <c r="K220" s="15" t="str">
        <f>Tabla110[[#This Row],[FECHA DE NACIMIENTO]]&amp;J220</f>
        <v>2020E</v>
      </c>
      <c r="L220" s="16" t="str">
        <f t="shared" si="7"/>
        <v>MINIRIDERS 6 AÑOS</v>
      </c>
      <c r="M220" s="65" t="s">
        <v>111</v>
      </c>
      <c r="N220" s="37">
        <v>227</v>
      </c>
      <c r="O220" s="19">
        <f>IFERROR(VLOOKUP(Tabla110[[#This Row],[NIVEL DE HABILIDAD]],CATEGORIAS!$M$3:$O$13,2,FALSE),"")</f>
        <v>85000</v>
      </c>
      <c r="P220" s="65"/>
      <c r="Q220" s="65"/>
    </row>
    <row r="221" spans="1:17" ht="18.75" x14ac:dyDescent="0.25">
      <c r="A221" s="11"/>
      <c r="B221" s="36">
        <v>228</v>
      </c>
      <c r="C221" s="65" t="s">
        <v>570</v>
      </c>
      <c r="D221" s="65" t="s">
        <v>571</v>
      </c>
      <c r="E221" s="47">
        <v>1108653056</v>
      </c>
      <c r="F221" s="87"/>
      <c r="G221" s="48">
        <v>2020</v>
      </c>
      <c r="H221" s="15">
        <f ca="1">IF(Tabla110[[#This Row],[FECHA DE NACIMIENTO]]="","",YEAR(NOW())-Tabla110[[#This Row],[FECHA DE NACIMIENTO]])</f>
        <v>6</v>
      </c>
      <c r="I221" s="65" t="s">
        <v>100</v>
      </c>
      <c r="J221" s="15" t="str">
        <f t="shared" si="6"/>
        <v>E</v>
      </c>
      <c r="K221" s="15" t="str">
        <f>Tabla110[[#This Row],[FECHA DE NACIMIENTO]]&amp;J221</f>
        <v>2020E</v>
      </c>
      <c r="L221" s="16" t="str">
        <f t="shared" si="7"/>
        <v>MINIRIDERS 6 AÑOS</v>
      </c>
      <c r="M221" s="65" t="s">
        <v>82</v>
      </c>
      <c r="N221" s="36">
        <v>228</v>
      </c>
      <c r="O221" s="19">
        <f>IFERROR(VLOOKUP(Tabla110[[#This Row],[NIVEL DE HABILIDAD]],CATEGORIAS!$M$3:$O$13,2,FALSE),"")</f>
        <v>85000</v>
      </c>
      <c r="P221" s="65"/>
      <c r="Q221" s="65"/>
    </row>
    <row r="222" spans="1:17" ht="18.75" x14ac:dyDescent="0.25">
      <c r="A222" s="11"/>
      <c r="B222" s="37">
        <v>229</v>
      </c>
      <c r="C222" s="65" t="s">
        <v>572</v>
      </c>
      <c r="D222" s="65" t="s">
        <v>573</v>
      </c>
      <c r="E222" s="47">
        <v>1232820422</v>
      </c>
      <c r="F222" s="87">
        <v>44728</v>
      </c>
      <c r="G222" s="48">
        <v>2022</v>
      </c>
      <c r="H222" s="15">
        <f ca="1">IF(Tabla110[[#This Row],[FECHA DE NACIMIENTO]]="","",YEAR(NOW())-Tabla110[[#This Row],[FECHA DE NACIMIENTO]])</f>
        <v>4</v>
      </c>
      <c r="I222" s="65" t="s">
        <v>12</v>
      </c>
      <c r="J222" s="15" t="str">
        <f t="shared" si="6"/>
        <v>S</v>
      </c>
      <c r="K222" s="15" t="str">
        <f>Tabla110[[#This Row],[FECHA DE NACIMIENTO]]&amp;J222</f>
        <v>2022S</v>
      </c>
      <c r="L222" s="16" t="str">
        <f t="shared" si="7"/>
        <v>STRIDERS 4 AÑOS</v>
      </c>
      <c r="M222" s="65" t="s">
        <v>77</v>
      </c>
      <c r="N222" s="37">
        <v>229</v>
      </c>
      <c r="O222" s="19">
        <f>IFERROR(VLOOKUP(Tabla110[[#This Row],[NIVEL DE HABILIDAD]],CATEGORIAS!$M$3:$O$13,2,FALSE),"")</f>
        <v>85000</v>
      </c>
      <c r="P222" s="65"/>
      <c r="Q222" s="65"/>
    </row>
    <row r="223" spans="1:17" ht="18.75" x14ac:dyDescent="0.25">
      <c r="A223" s="11"/>
      <c r="B223" s="36">
        <v>230</v>
      </c>
      <c r="C223" s="65" t="s">
        <v>244</v>
      </c>
      <c r="D223" s="65" t="s">
        <v>574</v>
      </c>
      <c r="E223" s="47">
        <v>1232818946</v>
      </c>
      <c r="F223" s="87">
        <v>44585</v>
      </c>
      <c r="G223" s="48">
        <v>2022</v>
      </c>
      <c r="H223" s="15">
        <f ca="1">IF(Tabla110[[#This Row],[FECHA DE NACIMIENTO]]="","",YEAR(NOW())-Tabla110[[#This Row],[FECHA DE NACIMIENTO]])</f>
        <v>4</v>
      </c>
      <c r="I223" s="65" t="s">
        <v>12</v>
      </c>
      <c r="J223" s="15" t="str">
        <f t="shared" si="6"/>
        <v>S</v>
      </c>
      <c r="K223" s="15" t="str">
        <f>Tabla110[[#This Row],[FECHA DE NACIMIENTO]]&amp;J223</f>
        <v>2022S</v>
      </c>
      <c r="L223" s="16" t="str">
        <f t="shared" si="7"/>
        <v>STRIDERS 4 AÑOS</v>
      </c>
      <c r="M223" s="65" t="s">
        <v>77</v>
      </c>
      <c r="N223" s="36">
        <v>230</v>
      </c>
      <c r="O223" s="19">
        <f>IFERROR(VLOOKUP(Tabla110[[#This Row],[NIVEL DE HABILIDAD]],CATEGORIAS!$M$3:$O$13,2,FALSE),"")</f>
        <v>85000</v>
      </c>
      <c r="P223" s="65"/>
      <c r="Q223" s="65"/>
    </row>
    <row r="224" spans="1:17" ht="18.75" x14ac:dyDescent="0.25">
      <c r="A224" s="11"/>
      <c r="B224" s="37">
        <v>231</v>
      </c>
      <c r="C224" s="65" t="s">
        <v>429</v>
      </c>
      <c r="D224" s="65" t="s">
        <v>575</v>
      </c>
      <c r="E224" s="47">
        <v>1106523130</v>
      </c>
      <c r="F224" s="87"/>
      <c r="G224" s="48">
        <v>2017</v>
      </c>
      <c r="H224" s="15">
        <f ca="1">IF(Tabla110[[#This Row],[FECHA DE NACIMIENTO]]="","",YEAR(NOW())-Tabla110[[#This Row],[FECHA DE NACIMIENTO]])</f>
        <v>9</v>
      </c>
      <c r="I224" s="65" t="s">
        <v>100</v>
      </c>
      <c r="J224" s="15" t="str">
        <f t="shared" si="6"/>
        <v>E</v>
      </c>
      <c r="K224" s="15" t="str">
        <f>Tabla110[[#This Row],[FECHA DE NACIMIENTO]]&amp;J224</f>
        <v>2017E</v>
      </c>
      <c r="L224" s="16" t="str">
        <f t="shared" si="7"/>
        <v>MINIRIDERS 9 Y 10 AÑOS</v>
      </c>
      <c r="M224" s="65" t="s">
        <v>55</v>
      </c>
      <c r="N224" s="37">
        <v>231</v>
      </c>
      <c r="O224" s="19">
        <f>IFERROR(VLOOKUP(Tabla110[[#This Row],[NIVEL DE HABILIDAD]],CATEGORIAS!$M$3:$O$13,2,FALSE),"")</f>
        <v>85000</v>
      </c>
      <c r="P224" s="65"/>
      <c r="Q224" s="65"/>
    </row>
    <row r="225" spans="1:17" ht="18.75" x14ac:dyDescent="0.25">
      <c r="A225" s="11"/>
      <c r="B225" s="36">
        <v>232</v>
      </c>
      <c r="C225" s="65" t="s">
        <v>576</v>
      </c>
      <c r="D225" s="65" t="s">
        <v>577</v>
      </c>
      <c r="E225" s="47">
        <v>1121226525</v>
      </c>
      <c r="F225" s="87"/>
      <c r="G225" s="48">
        <v>2021</v>
      </c>
      <c r="H225" s="15">
        <f ca="1">IF(Tabla110[[#This Row],[FECHA DE NACIMIENTO]]="","",YEAR(NOW())-Tabla110[[#This Row],[FECHA DE NACIMIENTO]])</f>
        <v>5</v>
      </c>
      <c r="I225" s="65" t="s">
        <v>12</v>
      </c>
      <c r="J225" s="15" t="str">
        <f t="shared" si="6"/>
        <v>S</v>
      </c>
      <c r="K225" s="15" t="str">
        <f>Tabla110[[#This Row],[FECHA DE NACIMIENTO]]&amp;J225</f>
        <v>2021S</v>
      </c>
      <c r="L225" s="16" t="str">
        <f t="shared" si="7"/>
        <v>STRIDERS 5 AÑOS</v>
      </c>
      <c r="M225" s="65" t="s">
        <v>55</v>
      </c>
      <c r="N225" s="36">
        <v>232</v>
      </c>
      <c r="O225" s="19">
        <f>IFERROR(VLOOKUP(Tabla110[[#This Row],[NIVEL DE HABILIDAD]],CATEGORIAS!$M$3:$O$13,2,FALSE),"")</f>
        <v>85000</v>
      </c>
      <c r="P225" s="65"/>
      <c r="Q225" s="65"/>
    </row>
    <row r="226" spans="1:17" ht="18.75" x14ac:dyDescent="0.25">
      <c r="A226" s="11"/>
      <c r="B226" s="37">
        <v>233</v>
      </c>
      <c r="C226" s="65" t="s">
        <v>578</v>
      </c>
      <c r="D226" s="65" t="s">
        <v>296</v>
      </c>
      <c r="E226" s="47">
        <v>1106523086</v>
      </c>
      <c r="F226" s="87"/>
      <c r="G226" s="48">
        <v>2017</v>
      </c>
      <c r="H226" s="15">
        <f ca="1">IF(Tabla110[[#This Row],[FECHA DE NACIMIENTO]]="","",YEAR(NOW())-Tabla110[[#This Row],[FECHA DE NACIMIENTO]])</f>
        <v>9</v>
      </c>
      <c r="I226" s="65" t="s">
        <v>100</v>
      </c>
      <c r="J226" s="15" t="str">
        <f t="shared" si="6"/>
        <v>E</v>
      </c>
      <c r="K226" s="15" t="str">
        <f>Tabla110[[#This Row],[FECHA DE NACIMIENTO]]&amp;J226</f>
        <v>2017E</v>
      </c>
      <c r="L226" s="16" t="str">
        <f t="shared" si="7"/>
        <v>MINIRIDERS 9 Y 10 AÑOS</v>
      </c>
      <c r="M226" s="65" t="s">
        <v>55</v>
      </c>
      <c r="N226" s="37">
        <v>233</v>
      </c>
      <c r="O226" s="19">
        <f>IFERROR(VLOOKUP(Tabla110[[#This Row],[NIVEL DE HABILIDAD]],CATEGORIAS!$M$3:$O$13,2,FALSE),"")</f>
        <v>85000</v>
      </c>
      <c r="P226" s="65"/>
      <c r="Q226" s="65"/>
    </row>
    <row r="227" spans="1:17" ht="18.75" x14ac:dyDescent="0.25">
      <c r="A227" s="11"/>
      <c r="B227" s="36">
        <v>234</v>
      </c>
      <c r="C227" s="65" t="s">
        <v>271</v>
      </c>
      <c r="D227" s="65" t="s">
        <v>579</v>
      </c>
      <c r="E227" s="47">
        <v>1232816285</v>
      </c>
      <c r="F227" s="87"/>
      <c r="G227" s="48">
        <v>2021</v>
      </c>
      <c r="H227" s="15">
        <f ca="1">IF(Tabla110[[#This Row],[FECHA DE NACIMIENTO]]="","",YEAR(NOW())-Tabla110[[#This Row],[FECHA DE NACIMIENTO]])</f>
        <v>5</v>
      </c>
      <c r="I227" s="65" t="s">
        <v>12</v>
      </c>
      <c r="J227" s="15" t="str">
        <f t="shared" si="6"/>
        <v>S</v>
      </c>
      <c r="K227" s="15" t="str">
        <f>Tabla110[[#This Row],[FECHA DE NACIMIENTO]]&amp;J227</f>
        <v>2021S</v>
      </c>
      <c r="L227" s="16" t="str">
        <f t="shared" si="7"/>
        <v>STRIDERS 5 AÑOS</v>
      </c>
      <c r="M227" s="65" t="s">
        <v>55</v>
      </c>
      <c r="N227" s="36">
        <v>234</v>
      </c>
      <c r="O227" s="19">
        <f>IFERROR(VLOOKUP(Tabla110[[#This Row],[NIVEL DE HABILIDAD]],CATEGORIAS!$M$3:$O$13,2,FALSE),"")</f>
        <v>85000</v>
      </c>
      <c r="P227" s="65"/>
      <c r="Q227" s="65"/>
    </row>
    <row r="228" spans="1:17" ht="18.75" x14ac:dyDescent="0.25">
      <c r="A228" s="11"/>
      <c r="B228" s="37">
        <v>235</v>
      </c>
      <c r="C228" s="65" t="s">
        <v>642</v>
      </c>
      <c r="D228" s="65" t="s">
        <v>1158</v>
      </c>
      <c r="E228" s="47"/>
      <c r="F228" s="87"/>
      <c r="G228" s="48">
        <v>2016</v>
      </c>
      <c r="H228" s="15">
        <f ca="1">IF(Tabla110[[#This Row],[FECHA DE NACIMIENTO]]="","",YEAR(NOW())-Tabla110[[#This Row],[FECHA DE NACIMIENTO]])</f>
        <v>10</v>
      </c>
      <c r="I228" s="65" t="s">
        <v>100</v>
      </c>
      <c r="J228" s="15" t="str">
        <f t="shared" si="6"/>
        <v>E</v>
      </c>
      <c r="K228" s="15" t="str">
        <f>Tabla110[[#This Row],[FECHA DE NACIMIENTO]]&amp;J228</f>
        <v>2016E</v>
      </c>
      <c r="L228" s="16" t="str">
        <f t="shared" si="7"/>
        <v>MINIRIDERS 9 Y 10 AÑOS</v>
      </c>
      <c r="M228" s="65" t="s">
        <v>45</v>
      </c>
      <c r="N228" s="37">
        <v>235</v>
      </c>
      <c r="O228" s="19">
        <f>IFERROR(VLOOKUP(Tabla110[[#This Row],[NIVEL DE HABILIDAD]],CATEGORIAS!$M$3:$O$13,2,FALSE),"")</f>
        <v>85000</v>
      </c>
      <c r="P228" s="65"/>
      <c r="Q228" s="65"/>
    </row>
    <row r="229" spans="1:17" ht="18.75" x14ac:dyDescent="0.25">
      <c r="A229" s="11"/>
      <c r="B229" s="37">
        <v>236</v>
      </c>
      <c r="C229" s="65" t="s">
        <v>580</v>
      </c>
      <c r="D229" s="65" t="s">
        <v>581</v>
      </c>
      <c r="E229" s="47">
        <v>1110305450</v>
      </c>
      <c r="F229" s="87">
        <v>44046</v>
      </c>
      <c r="G229" s="48">
        <v>2020</v>
      </c>
      <c r="H229" s="15">
        <f ca="1">IF(Tabla110[[#This Row],[FECHA DE NACIMIENTO]]="","",YEAR(NOW())-Tabla110[[#This Row],[FECHA DE NACIMIENTO]])</f>
        <v>6</v>
      </c>
      <c r="I229" s="65" t="s">
        <v>100</v>
      </c>
      <c r="J229" s="15" t="str">
        <f t="shared" si="6"/>
        <v>E</v>
      </c>
      <c r="K229" s="15" t="str">
        <f>Tabla110[[#This Row],[FECHA DE NACIMIENTO]]&amp;J229</f>
        <v>2020E</v>
      </c>
      <c r="L229" s="16" t="str">
        <f t="shared" si="7"/>
        <v>MINIRIDERS 6 AÑOS</v>
      </c>
      <c r="M229" s="65" t="s">
        <v>45</v>
      </c>
      <c r="N229" s="37">
        <v>236</v>
      </c>
      <c r="O229" s="19">
        <f>IFERROR(VLOOKUP(Tabla110[[#This Row],[NIVEL DE HABILIDAD]],CATEGORIAS!$M$3:$O$13,2,FALSE),"")</f>
        <v>85000</v>
      </c>
      <c r="P229" s="65"/>
      <c r="Q229" s="65"/>
    </row>
    <row r="230" spans="1:17" ht="18.75" x14ac:dyDescent="0.25">
      <c r="A230" s="11"/>
      <c r="B230" s="36">
        <v>237</v>
      </c>
      <c r="C230" s="65" t="s">
        <v>582</v>
      </c>
      <c r="D230" s="65" t="s">
        <v>583</v>
      </c>
      <c r="E230" s="47">
        <v>1108653960</v>
      </c>
      <c r="F230" s="87">
        <v>44485</v>
      </c>
      <c r="G230" s="48">
        <v>2021</v>
      </c>
      <c r="H230" s="15">
        <f ca="1">IF(Tabla110[[#This Row],[FECHA DE NACIMIENTO]]="","",YEAR(NOW())-Tabla110[[#This Row],[FECHA DE NACIMIENTO]])</f>
        <v>5</v>
      </c>
      <c r="I230" s="65" t="s">
        <v>12</v>
      </c>
      <c r="J230" s="15" t="str">
        <f t="shared" si="6"/>
        <v>S</v>
      </c>
      <c r="K230" s="15" t="str">
        <f>Tabla110[[#This Row],[FECHA DE NACIMIENTO]]&amp;J230</f>
        <v>2021S</v>
      </c>
      <c r="L230" s="16" t="str">
        <f t="shared" si="7"/>
        <v>STRIDERS 5 AÑOS</v>
      </c>
      <c r="M230" s="65" t="s">
        <v>45</v>
      </c>
      <c r="N230" s="36">
        <v>237</v>
      </c>
      <c r="O230" s="19">
        <f>IFERROR(VLOOKUP(Tabla110[[#This Row],[NIVEL DE HABILIDAD]],CATEGORIAS!$M$3:$O$13,2,FALSE),"")</f>
        <v>85000</v>
      </c>
      <c r="P230" s="65"/>
      <c r="Q230" s="65"/>
    </row>
    <row r="231" spans="1:17" ht="18.75" x14ac:dyDescent="0.25">
      <c r="A231" s="11"/>
      <c r="B231" s="37">
        <v>238</v>
      </c>
      <c r="C231" s="65" t="s">
        <v>312</v>
      </c>
      <c r="D231" s="65" t="s">
        <v>584</v>
      </c>
      <c r="E231" s="47">
        <v>1232818518</v>
      </c>
      <c r="F231" s="87"/>
      <c r="G231" s="48">
        <v>2021</v>
      </c>
      <c r="H231" s="15">
        <f ca="1">IF(Tabla110[[#This Row],[FECHA DE NACIMIENTO]]="","",YEAR(NOW())-Tabla110[[#This Row],[FECHA DE NACIMIENTO]])</f>
        <v>5</v>
      </c>
      <c r="I231" s="65" t="s">
        <v>12</v>
      </c>
      <c r="J231" s="15" t="str">
        <f t="shared" si="6"/>
        <v>S</v>
      </c>
      <c r="K231" s="15" t="str">
        <f>Tabla110[[#This Row],[FECHA DE NACIMIENTO]]&amp;J231</f>
        <v>2021S</v>
      </c>
      <c r="L231" s="16" t="str">
        <f t="shared" si="7"/>
        <v>STRIDERS 5 AÑOS</v>
      </c>
      <c r="M231" s="65" t="s">
        <v>78</v>
      </c>
      <c r="N231" s="37">
        <v>238</v>
      </c>
      <c r="O231" s="19">
        <f>IFERROR(VLOOKUP(Tabla110[[#This Row],[NIVEL DE HABILIDAD]],CATEGORIAS!$M$3:$O$13,2,FALSE),"")</f>
        <v>85000</v>
      </c>
      <c r="P231" s="65"/>
      <c r="Q231" s="65"/>
    </row>
    <row r="232" spans="1:17" ht="18.75" x14ac:dyDescent="0.25">
      <c r="A232" s="11"/>
      <c r="B232" s="36">
        <v>239</v>
      </c>
      <c r="C232" s="65" t="s">
        <v>236</v>
      </c>
      <c r="D232" s="65" t="s">
        <v>585</v>
      </c>
      <c r="E232" s="47">
        <v>1109938154</v>
      </c>
      <c r="F232" s="87">
        <v>43638</v>
      </c>
      <c r="G232" s="48">
        <v>2019</v>
      </c>
      <c r="H232" s="15">
        <f ca="1">IF(Tabla110[[#This Row],[FECHA DE NACIMIENTO]]="","",YEAR(NOW())-Tabla110[[#This Row],[FECHA DE NACIMIENTO]])</f>
        <v>7</v>
      </c>
      <c r="I232" s="65" t="s">
        <v>100</v>
      </c>
      <c r="J232" s="15" t="str">
        <f t="shared" si="6"/>
        <v>E</v>
      </c>
      <c r="K232" s="15" t="str">
        <f>Tabla110[[#This Row],[FECHA DE NACIMIENTO]]&amp;J232</f>
        <v>2019E</v>
      </c>
      <c r="L232" s="16" t="str">
        <f t="shared" si="7"/>
        <v>MINIRIDERS 7 Y 8 AÑOS</v>
      </c>
      <c r="M232" s="65" t="s">
        <v>44</v>
      </c>
      <c r="N232" s="36">
        <v>239</v>
      </c>
      <c r="O232" s="19">
        <f>IFERROR(VLOOKUP(Tabla110[[#This Row],[NIVEL DE HABILIDAD]],CATEGORIAS!$M$3:$O$13,2,FALSE),"")</f>
        <v>85000</v>
      </c>
      <c r="P232" s="65"/>
      <c r="Q232" s="65"/>
    </row>
    <row r="233" spans="1:17" ht="18.75" x14ac:dyDescent="0.25">
      <c r="A233" s="11"/>
      <c r="B233" s="37">
        <v>240</v>
      </c>
      <c r="C233" s="65" t="s">
        <v>303</v>
      </c>
      <c r="D233" s="65" t="s">
        <v>586</v>
      </c>
      <c r="E233" s="47">
        <v>1114316831</v>
      </c>
      <c r="F233" s="87">
        <v>42054</v>
      </c>
      <c r="G233" s="48">
        <v>2015</v>
      </c>
      <c r="H233" s="15">
        <f ca="1">IF(Tabla110[[#This Row],[FECHA DE NACIMIENTO]]="","",YEAR(NOW())-Tabla110[[#This Row],[FECHA DE NACIMIENTO]])</f>
        <v>11</v>
      </c>
      <c r="I233" s="65" t="s">
        <v>67</v>
      </c>
      <c r="J233" s="15" t="str">
        <f t="shared" si="6"/>
        <v>P</v>
      </c>
      <c r="K233" s="15" t="str">
        <f>Tabla110[[#This Row],[FECHA DE NACIMIENTO]]&amp;J233</f>
        <v>2015P</v>
      </c>
      <c r="L233" s="16" t="str">
        <f t="shared" si="7"/>
        <v>PRINCIPIANTES 11 Y 12 AÑOS</v>
      </c>
      <c r="M233" s="65" t="s">
        <v>44</v>
      </c>
      <c r="N233" s="37">
        <v>240</v>
      </c>
      <c r="O233" s="19">
        <f>IFERROR(VLOOKUP(Tabla110[[#This Row],[NIVEL DE HABILIDAD]],CATEGORIAS!$M$3:$O$13,2,FALSE),"")</f>
        <v>85000</v>
      </c>
      <c r="P233" s="65"/>
      <c r="Q233" s="65"/>
    </row>
    <row r="234" spans="1:17" ht="18.75" x14ac:dyDescent="0.25">
      <c r="A234" s="11"/>
      <c r="B234" s="36">
        <v>241</v>
      </c>
      <c r="C234" s="65" t="s">
        <v>587</v>
      </c>
      <c r="D234" s="65" t="s">
        <v>588</v>
      </c>
      <c r="E234" s="47">
        <v>1114345678</v>
      </c>
      <c r="F234" s="87">
        <v>43786</v>
      </c>
      <c r="G234" s="48">
        <v>2020</v>
      </c>
      <c r="H234" s="15">
        <f ca="1">IF(Tabla110[[#This Row],[FECHA DE NACIMIENTO]]="","",YEAR(NOW())-Tabla110[[#This Row],[FECHA DE NACIMIENTO]])</f>
        <v>6</v>
      </c>
      <c r="I234" s="65" t="s">
        <v>100</v>
      </c>
      <c r="J234" s="15" t="str">
        <f t="shared" si="6"/>
        <v>E</v>
      </c>
      <c r="K234" s="15" t="str">
        <f>Tabla110[[#This Row],[FECHA DE NACIMIENTO]]&amp;J234</f>
        <v>2020E</v>
      </c>
      <c r="L234" s="16" t="str">
        <f t="shared" si="7"/>
        <v>MINIRIDERS 6 AÑOS</v>
      </c>
      <c r="M234" s="65" t="s">
        <v>44</v>
      </c>
      <c r="N234" s="36">
        <v>241</v>
      </c>
      <c r="O234" s="19">
        <f>IFERROR(VLOOKUP(Tabla110[[#This Row],[NIVEL DE HABILIDAD]],CATEGORIAS!$M$3:$O$13,2,FALSE),"")</f>
        <v>85000</v>
      </c>
      <c r="P234" s="65"/>
      <c r="Q234" s="65"/>
    </row>
    <row r="235" spans="1:17" ht="18.75" x14ac:dyDescent="0.25">
      <c r="A235" s="11"/>
      <c r="B235" s="37">
        <v>242</v>
      </c>
      <c r="C235" s="65" t="s">
        <v>589</v>
      </c>
      <c r="D235" s="65" t="s">
        <v>590</v>
      </c>
      <c r="E235" s="47">
        <v>1112411036</v>
      </c>
      <c r="F235" s="87"/>
      <c r="G235" s="48">
        <v>2021</v>
      </c>
      <c r="H235" s="15">
        <f ca="1">IF(Tabla110[[#This Row],[FECHA DE NACIMIENTO]]="","",YEAR(NOW())-Tabla110[[#This Row],[FECHA DE NACIMIENTO]])</f>
        <v>5</v>
      </c>
      <c r="I235" s="65" t="s">
        <v>12</v>
      </c>
      <c r="J235" s="15" t="str">
        <f t="shared" si="6"/>
        <v>S</v>
      </c>
      <c r="K235" s="15" t="str">
        <f>Tabla110[[#This Row],[FECHA DE NACIMIENTO]]&amp;J235</f>
        <v>2021S</v>
      </c>
      <c r="L235" s="16" t="str">
        <f t="shared" si="7"/>
        <v>STRIDERS 5 AÑOS</v>
      </c>
      <c r="M235" s="65" t="s">
        <v>85</v>
      </c>
      <c r="N235" s="37">
        <v>242</v>
      </c>
      <c r="O235" s="19">
        <f>IFERROR(VLOOKUP(Tabla110[[#This Row],[NIVEL DE HABILIDAD]],CATEGORIAS!$M$3:$O$13,2,FALSE),"")</f>
        <v>85000</v>
      </c>
      <c r="P235" s="65"/>
      <c r="Q235" s="65" t="s">
        <v>222</v>
      </c>
    </row>
    <row r="236" spans="1:17" ht="18.75" x14ac:dyDescent="0.25">
      <c r="A236" s="11"/>
      <c r="B236" s="36">
        <v>243</v>
      </c>
      <c r="C236" s="65" t="s">
        <v>303</v>
      </c>
      <c r="D236" s="65" t="s">
        <v>591</v>
      </c>
      <c r="E236" s="47">
        <v>1148955917</v>
      </c>
      <c r="F236" s="87"/>
      <c r="G236" s="48">
        <v>2017</v>
      </c>
      <c r="H236" s="15">
        <f ca="1">IF(Tabla110[[#This Row],[FECHA DE NACIMIENTO]]="","",YEAR(NOW())-Tabla110[[#This Row],[FECHA DE NACIMIENTO]])</f>
        <v>9</v>
      </c>
      <c r="I236" s="65" t="s">
        <v>100</v>
      </c>
      <c r="J236" s="15" t="str">
        <f t="shared" si="6"/>
        <v>E</v>
      </c>
      <c r="K236" s="15" t="str">
        <f>Tabla110[[#This Row],[FECHA DE NACIMIENTO]]&amp;J236</f>
        <v>2017E</v>
      </c>
      <c r="L236" s="16" t="str">
        <f t="shared" si="7"/>
        <v>MINIRIDERS 9 Y 10 AÑOS</v>
      </c>
      <c r="M236" s="65" t="s">
        <v>85</v>
      </c>
      <c r="N236" s="36">
        <v>243</v>
      </c>
      <c r="O236" s="19">
        <f>IFERROR(VLOOKUP(Tabla110[[#This Row],[NIVEL DE HABILIDAD]],CATEGORIAS!$M$3:$O$13,2,FALSE),"")</f>
        <v>85000</v>
      </c>
      <c r="P236" s="65"/>
      <c r="Q236" s="65"/>
    </row>
    <row r="237" spans="1:17" ht="18.75" x14ac:dyDescent="0.25">
      <c r="A237" s="11"/>
      <c r="B237" s="37">
        <v>244</v>
      </c>
      <c r="C237" s="65" t="s">
        <v>592</v>
      </c>
      <c r="D237" s="65" t="s">
        <v>593</v>
      </c>
      <c r="E237" s="47">
        <v>1114392209</v>
      </c>
      <c r="F237" s="87"/>
      <c r="G237" s="48">
        <v>2017</v>
      </c>
      <c r="H237" s="15">
        <f ca="1">IF(Tabla110[[#This Row],[FECHA DE NACIMIENTO]]="","",YEAR(NOW())-Tabla110[[#This Row],[FECHA DE NACIMIENTO]])</f>
        <v>9</v>
      </c>
      <c r="I237" s="65" t="s">
        <v>100</v>
      </c>
      <c r="J237" s="15" t="str">
        <f t="shared" si="6"/>
        <v>E</v>
      </c>
      <c r="K237" s="15" t="str">
        <f>Tabla110[[#This Row],[FECHA DE NACIMIENTO]]&amp;J237</f>
        <v>2017E</v>
      </c>
      <c r="L237" s="16" t="str">
        <f t="shared" si="7"/>
        <v>MINIRIDERS 9 Y 10 AÑOS</v>
      </c>
      <c r="M237" s="65" t="s">
        <v>85</v>
      </c>
      <c r="N237" s="37">
        <v>244</v>
      </c>
      <c r="O237" s="19">
        <f>IFERROR(VLOOKUP(Tabla110[[#This Row],[NIVEL DE HABILIDAD]],CATEGORIAS!$M$3:$O$13,2,FALSE),"")</f>
        <v>85000</v>
      </c>
      <c r="P237" s="65"/>
      <c r="Q237" s="65"/>
    </row>
    <row r="238" spans="1:17" ht="18.75" x14ac:dyDescent="0.25">
      <c r="A238" s="11"/>
      <c r="B238" s="36">
        <v>245</v>
      </c>
      <c r="C238" s="65" t="s">
        <v>594</v>
      </c>
      <c r="D238" s="65" t="s">
        <v>595</v>
      </c>
      <c r="E238" s="47">
        <v>1112408631</v>
      </c>
      <c r="F238" s="87"/>
      <c r="G238" s="48">
        <v>2016</v>
      </c>
      <c r="H238" s="15">
        <f ca="1">IF(Tabla110[[#This Row],[FECHA DE NACIMIENTO]]="","",YEAR(NOW())-Tabla110[[#This Row],[FECHA DE NACIMIENTO]])</f>
        <v>10</v>
      </c>
      <c r="I238" s="65" t="s">
        <v>100</v>
      </c>
      <c r="J238" s="15" t="str">
        <f t="shared" si="6"/>
        <v>E</v>
      </c>
      <c r="K238" s="15" t="str">
        <f>Tabla110[[#This Row],[FECHA DE NACIMIENTO]]&amp;J238</f>
        <v>2016E</v>
      </c>
      <c r="L238" s="16" t="str">
        <f t="shared" si="7"/>
        <v>MINIRIDERS 9 Y 10 AÑOS</v>
      </c>
      <c r="M238" s="65" t="s">
        <v>85</v>
      </c>
      <c r="N238" s="36">
        <v>245</v>
      </c>
      <c r="O238" s="19">
        <f>IFERROR(VLOOKUP(Tabla110[[#This Row],[NIVEL DE HABILIDAD]],CATEGORIAS!$M$3:$O$13,2,FALSE),"")</f>
        <v>85000</v>
      </c>
      <c r="P238" s="65"/>
      <c r="Q238" s="65"/>
    </row>
    <row r="239" spans="1:17" ht="18.75" x14ac:dyDescent="0.25">
      <c r="A239" s="11"/>
      <c r="B239" s="37">
        <v>246</v>
      </c>
      <c r="C239" s="65" t="s">
        <v>275</v>
      </c>
      <c r="D239" s="65" t="s">
        <v>596</v>
      </c>
      <c r="E239" s="47">
        <v>1232797460</v>
      </c>
      <c r="F239" s="87">
        <v>42552</v>
      </c>
      <c r="G239" s="48">
        <v>2016</v>
      </c>
      <c r="H239" s="15">
        <f ca="1">IF(Tabla110[[#This Row],[FECHA DE NACIMIENTO]]="","",YEAR(NOW())-Tabla110[[#This Row],[FECHA DE NACIMIENTO]])</f>
        <v>10</v>
      </c>
      <c r="I239" s="65" t="s">
        <v>67</v>
      </c>
      <c r="J239" s="15" t="str">
        <f t="shared" si="6"/>
        <v>P</v>
      </c>
      <c r="K239" s="15" t="str">
        <f>Tabla110[[#This Row],[FECHA DE NACIMIENTO]]&amp;J239</f>
        <v>2016P</v>
      </c>
      <c r="L239" s="16" t="str">
        <f t="shared" si="7"/>
        <v>PRINCIPIANTES 9 Y 10 AÑOS</v>
      </c>
      <c r="M239" s="65" t="s">
        <v>46</v>
      </c>
      <c r="N239" s="37">
        <v>246</v>
      </c>
      <c r="O239" s="19">
        <f>IFERROR(VLOOKUP(Tabla110[[#This Row],[NIVEL DE HABILIDAD]],CATEGORIAS!$M$3:$O$13,2,FALSE),"")</f>
        <v>85000</v>
      </c>
      <c r="P239" s="65"/>
      <c r="Q239" s="65"/>
    </row>
    <row r="240" spans="1:17" ht="18.75" x14ac:dyDescent="0.25">
      <c r="A240" s="11"/>
      <c r="B240" s="36">
        <v>247</v>
      </c>
      <c r="C240" s="65" t="s">
        <v>275</v>
      </c>
      <c r="D240" s="65" t="s">
        <v>597</v>
      </c>
      <c r="E240" s="47">
        <v>1232804009</v>
      </c>
      <c r="F240" s="87">
        <v>43145</v>
      </c>
      <c r="G240" s="48">
        <v>2018</v>
      </c>
      <c r="H240" s="15">
        <f ca="1">IF(Tabla110[[#This Row],[FECHA DE NACIMIENTO]]="","",YEAR(NOW())-Tabla110[[#This Row],[FECHA DE NACIMIENTO]])</f>
        <v>8</v>
      </c>
      <c r="I240" s="65" t="s">
        <v>67</v>
      </c>
      <c r="J240" s="15" t="str">
        <f t="shared" si="6"/>
        <v>P</v>
      </c>
      <c r="K240" s="15" t="str">
        <f>Tabla110[[#This Row],[FECHA DE NACIMIENTO]]&amp;J240</f>
        <v>2018P</v>
      </c>
      <c r="L240" s="16" t="str">
        <f t="shared" si="7"/>
        <v>PRINCIPIANTES 7 Y 8 AÑOS</v>
      </c>
      <c r="M240" s="65" t="s">
        <v>46</v>
      </c>
      <c r="N240" s="36">
        <v>247</v>
      </c>
      <c r="O240" s="19">
        <f>IFERROR(VLOOKUP(Tabla110[[#This Row],[NIVEL DE HABILIDAD]],CATEGORIAS!$M$3:$O$13,2,FALSE),"")</f>
        <v>85000</v>
      </c>
      <c r="P240" s="65"/>
      <c r="Q240" s="65"/>
    </row>
    <row r="241" spans="1:17" ht="18.75" x14ac:dyDescent="0.25">
      <c r="A241" s="11"/>
      <c r="B241" s="37">
        <v>248</v>
      </c>
      <c r="C241" s="65" t="s">
        <v>299</v>
      </c>
      <c r="D241" s="65" t="s">
        <v>598</v>
      </c>
      <c r="E241" s="47">
        <v>1112061216</v>
      </c>
      <c r="F241" s="87">
        <v>42199</v>
      </c>
      <c r="G241" s="48">
        <v>2015</v>
      </c>
      <c r="H241" s="15">
        <f ca="1">IF(Tabla110[[#This Row],[FECHA DE NACIMIENTO]]="","",YEAR(NOW())-Tabla110[[#This Row],[FECHA DE NACIMIENTO]])</f>
        <v>11</v>
      </c>
      <c r="I241" s="65" t="s">
        <v>67</v>
      </c>
      <c r="J241" s="15" t="str">
        <f t="shared" si="6"/>
        <v>P</v>
      </c>
      <c r="K241" s="15" t="str">
        <f>Tabla110[[#This Row],[FECHA DE NACIMIENTO]]&amp;J241</f>
        <v>2015P</v>
      </c>
      <c r="L241" s="16" t="str">
        <f t="shared" si="7"/>
        <v>PRINCIPIANTES 11 Y 12 AÑOS</v>
      </c>
      <c r="M241" s="65" t="s">
        <v>45</v>
      </c>
      <c r="N241" s="37">
        <v>248</v>
      </c>
      <c r="O241" s="19">
        <f>IFERROR(VLOOKUP(Tabla110[[#This Row],[NIVEL DE HABILIDAD]],CATEGORIAS!$M$3:$O$13,2,FALSE),"")</f>
        <v>85000</v>
      </c>
      <c r="P241" s="65"/>
      <c r="Q241" s="65"/>
    </row>
    <row r="242" spans="1:17" ht="18.75" x14ac:dyDescent="0.25">
      <c r="A242" s="11"/>
      <c r="B242" s="36">
        <v>249</v>
      </c>
      <c r="C242" s="65" t="s">
        <v>472</v>
      </c>
      <c r="D242" s="65" t="s">
        <v>599</v>
      </c>
      <c r="E242" s="47">
        <v>1149941055</v>
      </c>
      <c r="F242" s="87">
        <v>42999</v>
      </c>
      <c r="G242" s="48">
        <v>2017</v>
      </c>
      <c r="H242" s="15">
        <f ca="1">IF(Tabla110[[#This Row],[FECHA DE NACIMIENTO]]="","",YEAR(NOW())-Tabla110[[#This Row],[FECHA DE NACIMIENTO]])</f>
        <v>9</v>
      </c>
      <c r="I242" s="65" t="s">
        <v>100</v>
      </c>
      <c r="J242" s="15" t="str">
        <f t="shared" si="6"/>
        <v>E</v>
      </c>
      <c r="K242" s="15" t="str">
        <f>Tabla110[[#This Row],[FECHA DE NACIMIENTO]]&amp;J242</f>
        <v>2017E</v>
      </c>
      <c r="L242" s="16" t="str">
        <f t="shared" si="7"/>
        <v>MINIRIDERS 9 Y 10 AÑOS</v>
      </c>
      <c r="M242" s="65" t="s">
        <v>45</v>
      </c>
      <c r="N242" s="36">
        <v>249</v>
      </c>
      <c r="O242" s="19">
        <f>IFERROR(VLOOKUP(Tabla110[[#This Row],[NIVEL DE HABILIDAD]],CATEGORIAS!$M$3:$O$13,2,FALSE),"")</f>
        <v>85000</v>
      </c>
      <c r="P242" s="65"/>
      <c r="Q242" s="65" t="s">
        <v>195</v>
      </c>
    </row>
    <row r="243" spans="1:17" ht="18.75" x14ac:dyDescent="0.25">
      <c r="A243" s="11"/>
      <c r="B243" s="37">
        <v>250</v>
      </c>
      <c r="C243" s="65" t="s">
        <v>600</v>
      </c>
      <c r="D243" s="65" t="s">
        <v>601</v>
      </c>
      <c r="E243" s="47">
        <v>1104841500</v>
      </c>
      <c r="F243" s="87">
        <v>42981</v>
      </c>
      <c r="G243" s="48">
        <v>2017</v>
      </c>
      <c r="H243" s="15">
        <f ca="1">IF(Tabla110[[#This Row],[FECHA DE NACIMIENTO]]="","",YEAR(NOW())-Tabla110[[#This Row],[FECHA DE NACIMIENTO]])</f>
        <v>9</v>
      </c>
      <c r="I243" s="65" t="s">
        <v>100</v>
      </c>
      <c r="J243" s="15" t="str">
        <f t="shared" si="6"/>
        <v>E</v>
      </c>
      <c r="K243" s="15" t="str">
        <f>Tabla110[[#This Row],[FECHA DE NACIMIENTO]]&amp;J243</f>
        <v>2017E</v>
      </c>
      <c r="L243" s="16" t="str">
        <f t="shared" si="7"/>
        <v>MINIRIDERS 9 Y 10 AÑOS</v>
      </c>
      <c r="M243" s="65" t="s">
        <v>51</v>
      </c>
      <c r="N243" s="37">
        <v>250</v>
      </c>
      <c r="O243" s="19">
        <f>IFERROR(VLOOKUP(Tabla110[[#This Row],[NIVEL DE HABILIDAD]],CATEGORIAS!$M$3:$O$13,2,FALSE),"")</f>
        <v>85000</v>
      </c>
      <c r="P243" s="65"/>
      <c r="Q243" s="65"/>
    </row>
    <row r="244" spans="1:17" ht="18.75" x14ac:dyDescent="0.25">
      <c r="A244" s="11"/>
      <c r="B244" s="36">
        <v>251</v>
      </c>
      <c r="C244" s="65" t="s">
        <v>602</v>
      </c>
      <c r="D244" s="65" t="s">
        <v>603</v>
      </c>
      <c r="E244" s="47">
        <v>1108339505</v>
      </c>
      <c r="F244" s="87">
        <v>42736</v>
      </c>
      <c r="G244" s="48">
        <v>2017</v>
      </c>
      <c r="H244" s="15">
        <f ca="1">IF(Tabla110[[#This Row],[FECHA DE NACIMIENTO]]="","",YEAR(NOW())-Tabla110[[#This Row],[FECHA DE NACIMIENTO]])</f>
        <v>9</v>
      </c>
      <c r="I244" s="65" t="s">
        <v>100</v>
      </c>
      <c r="J244" s="15" t="str">
        <f t="shared" si="6"/>
        <v>E</v>
      </c>
      <c r="K244" s="15" t="str">
        <f>Tabla110[[#This Row],[FECHA DE NACIMIENTO]]&amp;J244</f>
        <v>2017E</v>
      </c>
      <c r="L244" s="16" t="str">
        <f t="shared" si="7"/>
        <v>MINIRIDERS 9 Y 10 AÑOS</v>
      </c>
      <c r="M244" s="65" t="s">
        <v>51</v>
      </c>
      <c r="N244" s="36">
        <v>251</v>
      </c>
      <c r="O244" s="19">
        <f>IFERROR(VLOOKUP(Tabla110[[#This Row],[NIVEL DE HABILIDAD]],CATEGORIAS!$M$3:$O$13,2,FALSE),"")</f>
        <v>85000</v>
      </c>
      <c r="P244" s="65"/>
      <c r="Q244" s="65"/>
    </row>
    <row r="245" spans="1:17" ht="18.75" x14ac:dyDescent="0.25">
      <c r="A245" s="11"/>
      <c r="B245" s="37">
        <v>252</v>
      </c>
      <c r="C245" s="65" t="s">
        <v>604</v>
      </c>
      <c r="D245" s="65" t="s">
        <v>605</v>
      </c>
      <c r="E245" s="47">
        <v>1061832581</v>
      </c>
      <c r="F245" s="87"/>
      <c r="G245" s="48">
        <v>2023</v>
      </c>
      <c r="H245" s="15">
        <f ca="1">IF(Tabla110[[#This Row],[FECHA DE NACIMIENTO]]="","",YEAR(NOW())-Tabla110[[#This Row],[FECHA DE NACIMIENTO]])</f>
        <v>3</v>
      </c>
      <c r="I245" s="65" t="s">
        <v>12</v>
      </c>
      <c r="J245" s="15" t="str">
        <f t="shared" si="6"/>
        <v>S</v>
      </c>
      <c r="K245" s="15" t="str">
        <f>Tabla110[[#This Row],[FECHA DE NACIMIENTO]]&amp;J245</f>
        <v>2023S</v>
      </c>
      <c r="L245" s="16" t="str">
        <f t="shared" si="7"/>
        <v>STRIDERS 2 Y 3 AÑOS</v>
      </c>
      <c r="M245" s="65" t="s">
        <v>109</v>
      </c>
      <c r="N245" s="37">
        <v>252</v>
      </c>
      <c r="O245" s="19">
        <f>IFERROR(VLOOKUP(Tabla110[[#This Row],[NIVEL DE HABILIDAD]],CATEGORIAS!$M$3:$O$13,2,FALSE),"")</f>
        <v>85000</v>
      </c>
      <c r="P245" s="65"/>
      <c r="Q245" s="65"/>
    </row>
    <row r="246" spans="1:17" ht="18.75" x14ac:dyDescent="0.25">
      <c r="A246" s="11"/>
      <c r="B246" s="36">
        <v>253</v>
      </c>
      <c r="C246" s="65" t="s">
        <v>606</v>
      </c>
      <c r="D246" s="65" t="s">
        <v>607</v>
      </c>
      <c r="E246" s="47">
        <v>1061828649</v>
      </c>
      <c r="F246" s="87">
        <v>44260</v>
      </c>
      <c r="G246" s="48">
        <v>2021</v>
      </c>
      <c r="H246" s="15">
        <f ca="1">IF(Tabla110[[#This Row],[FECHA DE NACIMIENTO]]="","",YEAR(NOW())-Tabla110[[#This Row],[FECHA DE NACIMIENTO]])</f>
        <v>5</v>
      </c>
      <c r="I246" s="65" t="s">
        <v>12</v>
      </c>
      <c r="J246" s="15" t="str">
        <f t="shared" si="6"/>
        <v>S</v>
      </c>
      <c r="K246" s="15" t="str">
        <f>Tabla110[[#This Row],[FECHA DE NACIMIENTO]]&amp;J246</f>
        <v>2021S</v>
      </c>
      <c r="L246" s="16" t="str">
        <f t="shared" si="7"/>
        <v>STRIDERS 5 AÑOS</v>
      </c>
      <c r="M246" s="65" t="s">
        <v>109</v>
      </c>
      <c r="N246" s="36">
        <v>253</v>
      </c>
      <c r="O246" s="19">
        <f>IFERROR(VLOOKUP(Tabla110[[#This Row],[NIVEL DE HABILIDAD]],CATEGORIAS!$M$3:$O$13,2,FALSE),"")</f>
        <v>85000</v>
      </c>
      <c r="P246" s="65"/>
      <c r="Q246" s="65"/>
    </row>
    <row r="247" spans="1:17" ht="18.75" x14ac:dyDescent="0.25">
      <c r="A247" s="11"/>
      <c r="B247" s="37">
        <v>254</v>
      </c>
      <c r="C247" s="65" t="s">
        <v>301</v>
      </c>
      <c r="D247" s="65" t="s">
        <v>608</v>
      </c>
      <c r="E247" s="47">
        <v>1114321327</v>
      </c>
      <c r="F247" s="87"/>
      <c r="G247" s="48">
        <v>2021</v>
      </c>
      <c r="H247" s="15">
        <f ca="1">IF(Tabla110[[#This Row],[FECHA DE NACIMIENTO]]="","",YEAR(NOW())-Tabla110[[#This Row],[FECHA DE NACIMIENTO]])</f>
        <v>5</v>
      </c>
      <c r="I247" s="65" t="s">
        <v>12</v>
      </c>
      <c r="J247" s="15" t="str">
        <f t="shared" si="6"/>
        <v>S</v>
      </c>
      <c r="K247" s="15" t="str">
        <f>Tabla110[[#This Row],[FECHA DE NACIMIENTO]]&amp;J247</f>
        <v>2021S</v>
      </c>
      <c r="L247" s="16" t="str">
        <f t="shared" si="7"/>
        <v>STRIDERS 5 AÑOS</v>
      </c>
      <c r="M247" s="65" t="s">
        <v>82</v>
      </c>
      <c r="N247" s="37">
        <v>254</v>
      </c>
      <c r="O247" s="19">
        <f>IFERROR(VLOOKUP(Tabla110[[#This Row],[NIVEL DE HABILIDAD]],CATEGORIAS!$M$3:$O$13,2,FALSE),"")</f>
        <v>85000</v>
      </c>
      <c r="P247" s="65"/>
      <c r="Q247" s="65"/>
    </row>
    <row r="248" spans="1:17" ht="18.75" x14ac:dyDescent="0.25">
      <c r="A248" s="11"/>
      <c r="B248" s="36">
        <v>255</v>
      </c>
      <c r="C248" s="65" t="s">
        <v>321</v>
      </c>
      <c r="D248" s="65" t="s">
        <v>609</v>
      </c>
      <c r="E248" s="47">
        <v>1116382778</v>
      </c>
      <c r="F248" s="87"/>
      <c r="G248" s="48">
        <v>2020</v>
      </c>
      <c r="H248" s="15">
        <f ca="1">IF(Tabla110[[#This Row],[FECHA DE NACIMIENTO]]="","",YEAR(NOW())-Tabla110[[#This Row],[FECHA DE NACIMIENTO]])</f>
        <v>6</v>
      </c>
      <c r="I248" s="65" t="s">
        <v>100</v>
      </c>
      <c r="J248" s="15" t="str">
        <f t="shared" si="6"/>
        <v>E</v>
      </c>
      <c r="K248" s="15" t="str">
        <f>Tabla110[[#This Row],[FECHA DE NACIMIENTO]]&amp;J248</f>
        <v>2020E</v>
      </c>
      <c r="L248" s="16" t="str">
        <f t="shared" si="7"/>
        <v>MINIRIDERS 6 AÑOS</v>
      </c>
      <c r="M248" s="65" t="s">
        <v>74</v>
      </c>
      <c r="N248" s="36">
        <v>255</v>
      </c>
      <c r="O248" s="19">
        <f>IFERROR(VLOOKUP(Tabla110[[#This Row],[NIVEL DE HABILIDAD]],CATEGORIAS!$M$3:$O$13,2,FALSE),"")</f>
        <v>85000</v>
      </c>
      <c r="P248" s="65"/>
      <c r="Q248" s="65"/>
    </row>
    <row r="249" spans="1:17" ht="18.75" x14ac:dyDescent="0.25">
      <c r="A249" s="11"/>
      <c r="B249" s="37">
        <v>256</v>
      </c>
      <c r="C249" s="65" t="s">
        <v>610</v>
      </c>
      <c r="D249" s="65" t="s">
        <v>611</v>
      </c>
      <c r="E249" s="47">
        <v>11098569228</v>
      </c>
      <c r="F249" s="87"/>
      <c r="G249" s="48">
        <v>2019</v>
      </c>
      <c r="H249" s="15">
        <f ca="1">IF(Tabla110[[#This Row],[FECHA DE NACIMIENTO]]="","",YEAR(NOW())-Tabla110[[#This Row],[FECHA DE NACIMIENTO]])</f>
        <v>7</v>
      </c>
      <c r="I249" s="65" t="s">
        <v>100</v>
      </c>
      <c r="J249" s="15" t="str">
        <f t="shared" si="6"/>
        <v>E</v>
      </c>
      <c r="K249" s="15" t="str">
        <f>Tabla110[[#This Row],[FECHA DE NACIMIENTO]]&amp;J249</f>
        <v>2019E</v>
      </c>
      <c r="L249" s="16" t="str">
        <f t="shared" si="7"/>
        <v>MINIRIDERS 7 Y 8 AÑOS</v>
      </c>
      <c r="M249" s="65" t="s">
        <v>112</v>
      </c>
      <c r="N249" s="37">
        <v>256</v>
      </c>
      <c r="O249" s="19">
        <f>IFERROR(VLOOKUP(Tabla110[[#This Row],[NIVEL DE HABILIDAD]],CATEGORIAS!$M$3:$O$13,2,FALSE),"")</f>
        <v>85000</v>
      </c>
      <c r="P249" s="65"/>
      <c r="Q249" s="65"/>
    </row>
    <row r="250" spans="1:17" ht="18.75" x14ac:dyDescent="0.25">
      <c r="A250" s="11"/>
      <c r="B250" s="36">
        <v>257</v>
      </c>
      <c r="C250" s="65" t="s">
        <v>343</v>
      </c>
      <c r="D250" s="65" t="s">
        <v>612</v>
      </c>
      <c r="E250" s="47">
        <v>1232820019</v>
      </c>
      <c r="F250" s="87"/>
      <c r="G250" s="48">
        <v>2022</v>
      </c>
      <c r="H250" s="15">
        <f ca="1">IF(Tabla110[[#This Row],[FECHA DE NACIMIENTO]]="","",YEAR(NOW())-Tabla110[[#This Row],[FECHA DE NACIMIENTO]])</f>
        <v>4</v>
      </c>
      <c r="I250" s="65" t="s">
        <v>12</v>
      </c>
      <c r="J250" s="15" t="str">
        <f t="shared" si="6"/>
        <v>S</v>
      </c>
      <c r="K250" s="15" t="str">
        <f>Tabla110[[#This Row],[FECHA DE NACIMIENTO]]&amp;J250</f>
        <v>2022S</v>
      </c>
      <c r="L250" s="16" t="str">
        <f t="shared" si="7"/>
        <v>STRIDERS 4 AÑOS</v>
      </c>
      <c r="M250" s="65" t="s">
        <v>112</v>
      </c>
      <c r="N250" s="36">
        <v>257</v>
      </c>
      <c r="O250" s="19">
        <f>IFERROR(VLOOKUP(Tabla110[[#This Row],[NIVEL DE HABILIDAD]],CATEGORIAS!$M$3:$O$13,2,FALSE),"")</f>
        <v>85000</v>
      </c>
      <c r="P250" s="65"/>
      <c r="Q250" s="65"/>
    </row>
    <row r="251" spans="1:17" ht="18.75" x14ac:dyDescent="0.25">
      <c r="A251" s="11"/>
      <c r="B251" s="37">
        <v>258</v>
      </c>
      <c r="C251" s="65" t="s">
        <v>308</v>
      </c>
      <c r="D251" s="65" t="s">
        <v>613</v>
      </c>
      <c r="E251" s="47">
        <v>1116384026</v>
      </c>
      <c r="F251" s="87"/>
      <c r="G251" s="48">
        <v>2021</v>
      </c>
      <c r="H251" s="15">
        <f ca="1">IF(Tabla110[[#This Row],[FECHA DE NACIMIENTO]]="","",YEAR(NOW())-Tabla110[[#This Row],[FECHA DE NACIMIENTO]])</f>
        <v>5</v>
      </c>
      <c r="I251" s="65" t="s">
        <v>12</v>
      </c>
      <c r="J251" s="15" t="str">
        <f t="shared" si="6"/>
        <v>S</v>
      </c>
      <c r="K251" s="15" t="str">
        <f>Tabla110[[#This Row],[FECHA DE NACIMIENTO]]&amp;J251</f>
        <v>2021S</v>
      </c>
      <c r="L251" s="16" t="str">
        <f t="shared" si="7"/>
        <v>STRIDERS 5 AÑOS</v>
      </c>
      <c r="M251" s="65" t="s">
        <v>49</v>
      </c>
      <c r="N251" s="37">
        <v>258</v>
      </c>
      <c r="O251" s="19">
        <f>IFERROR(VLOOKUP(Tabla110[[#This Row],[NIVEL DE HABILIDAD]],CATEGORIAS!$M$3:$O$13,2,FALSE),"")</f>
        <v>85000</v>
      </c>
      <c r="P251" s="65"/>
      <c r="Q251" s="65" t="s">
        <v>210</v>
      </c>
    </row>
    <row r="252" spans="1:17" ht="18.75" x14ac:dyDescent="0.25">
      <c r="A252" s="11"/>
      <c r="B252" s="36">
        <v>259</v>
      </c>
      <c r="C252" s="65" t="s">
        <v>614</v>
      </c>
      <c r="D252" s="65" t="s">
        <v>615</v>
      </c>
      <c r="E252" s="47">
        <v>1232821948</v>
      </c>
      <c r="F252" s="87"/>
      <c r="G252" s="48">
        <v>2022</v>
      </c>
      <c r="H252" s="15">
        <f ca="1">IF(Tabla110[[#This Row],[FECHA DE NACIMIENTO]]="","",YEAR(NOW())-Tabla110[[#This Row],[FECHA DE NACIMIENTO]])</f>
        <v>4</v>
      </c>
      <c r="I252" s="65" t="s">
        <v>12</v>
      </c>
      <c r="J252" s="15" t="str">
        <f t="shared" si="6"/>
        <v>S</v>
      </c>
      <c r="K252" s="15" t="str">
        <f>Tabla110[[#This Row],[FECHA DE NACIMIENTO]]&amp;J252</f>
        <v>2022S</v>
      </c>
      <c r="L252" s="16" t="str">
        <f t="shared" si="7"/>
        <v>STRIDERS 4 AÑOS</v>
      </c>
      <c r="M252" s="65" t="s">
        <v>53</v>
      </c>
      <c r="N252" s="36">
        <v>259</v>
      </c>
      <c r="O252" s="19">
        <f>IFERROR(VLOOKUP(Tabla110[[#This Row],[NIVEL DE HABILIDAD]],CATEGORIAS!$M$3:$O$13,2,FALSE),"")</f>
        <v>85000</v>
      </c>
      <c r="P252" s="65"/>
      <c r="Q252" s="65"/>
    </row>
    <row r="253" spans="1:17" ht="18.75" x14ac:dyDescent="0.25">
      <c r="A253" s="11"/>
      <c r="B253" s="37">
        <v>260</v>
      </c>
      <c r="C253" s="65" t="s">
        <v>386</v>
      </c>
      <c r="D253" s="65" t="s">
        <v>616</v>
      </c>
      <c r="E253" s="47">
        <v>1109565895</v>
      </c>
      <c r="F253" s="87"/>
      <c r="G253" s="48">
        <v>2018</v>
      </c>
      <c r="H253" s="15">
        <f ca="1">IF(Tabla110[[#This Row],[FECHA DE NACIMIENTO]]="","",YEAR(NOW())-Tabla110[[#This Row],[FECHA DE NACIMIENTO]])</f>
        <v>8</v>
      </c>
      <c r="I253" s="65" t="s">
        <v>100</v>
      </c>
      <c r="J253" s="15" t="str">
        <f t="shared" si="6"/>
        <v>E</v>
      </c>
      <c r="K253" s="15" t="str">
        <f>Tabla110[[#This Row],[FECHA DE NACIMIENTO]]&amp;J253</f>
        <v>2018E</v>
      </c>
      <c r="L253" s="16" t="str">
        <f t="shared" si="7"/>
        <v>MINIRIDERS 7 Y 8 AÑOS</v>
      </c>
      <c r="M253" s="65" t="s">
        <v>53</v>
      </c>
      <c r="N253" s="37">
        <v>260</v>
      </c>
      <c r="O253" s="19">
        <f>IFERROR(VLOOKUP(Tabla110[[#This Row],[NIVEL DE HABILIDAD]],CATEGORIAS!$M$3:$O$13,2,FALSE),"")</f>
        <v>85000</v>
      </c>
      <c r="P253" s="65"/>
      <c r="Q253" s="65"/>
    </row>
    <row r="254" spans="1:17" ht="18.75" x14ac:dyDescent="0.25">
      <c r="A254" s="11"/>
      <c r="B254" s="36">
        <v>261</v>
      </c>
      <c r="C254" s="65" t="s">
        <v>378</v>
      </c>
      <c r="D254" s="65" t="s">
        <v>617</v>
      </c>
      <c r="E254" s="47">
        <v>1104859662</v>
      </c>
      <c r="F254" s="87">
        <v>44135</v>
      </c>
      <c r="G254" s="48">
        <v>2020</v>
      </c>
      <c r="H254" s="15">
        <f ca="1">IF(Tabla110[[#This Row],[FECHA DE NACIMIENTO]]="","",YEAR(NOW())-Tabla110[[#This Row],[FECHA DE NACIMIENTO]])</f>
        <v>6</v>
      </c>
      <c r="I254" s="65" t="s">
        <v>100</v>
      </c>
      <c r="J254" s="15" t="str">
        <f t="shared" si="6"/>
        <v>E</v>
      </c>
      <c r="K254" s="15" t="str">
        <f>Tabla110[[#This Row],[FECHA DE NACIMIENTO]]&amp;J254</f>
        <v>2020E</v>
      </c>
      <c r="L254" s="16" t="str">
        <f t="shared" si="7"/>
        <v>MINIRIDERS 6 AÑOS</v>
      </c>
      <c r="M254" s="65" t="s">
        <v>55</v>
      </c>
      <c r="N254" s="36">
        <v>261</v>
      </c>
      <c r="O254" s="19">
        <f>IFERROR(VLOOKUP(Tabla110[[#This Row],[NIVEL DE HABILIDAD]],CATEGORIAS!$M$3:$O$13,2,FALSE),"")</f>
        <v>85000</v>
      </c>
      <c r="P254" s="65"/>
      <c r="Q254" s="65"/>
    </row>
    <row r="255" spans="1:17" ht="18.75" x14ac:dyDescent="0.25">
      <c r="A255" s="11"/>
      <c r="B255" s="37">
        <v>262</v>
      </c>
      <c r="C255" s="65" t="s">
        <v>259</v>
      </c>
      <c r="D255" s="65" t="s">
        <v>618</v>
      </c>
      <c r="E255" s="47">
        <v>1232817218</v>
      </c>
      <c r="F255" s="87">
        <v>44431</v>
      </c>
      <c r="G255" s="48">
        <v>2021</v>
      </c>
      <c r="H255" s="15">
        <f ca="1">IF(Tabla110[[#This Row],[FECHA DE NACIMIENTO]]="","",YEAR(NOW())-Tabla110[[#This Row],[FECHA DE NACIMIENTO]])</f>
        <v>5</v>
      </c>
      <c r="I255" s="65" t="s">
        <v>12</v>
      </c>
      <c r="J255" s="15" t="str">
        <f t="shared" si="6"/>
        <v>S</v>
      </c>
      <c r="K255" s="15" t="str">
        <f>Tabla110[[#This Row],[FECHA DE NACIMIENTO]]&amp;J255</f>
        <v>2021S</v>
      </c>
      <c r="L255" s="16" t="str">
        <f t="shared" si="7"/>
        <v>STRIDERS 5 AÑOS</v>
      </c>
      <c r="M255" s="65" t="s">
        <v>55</v>
      </c>
      <c r="N255" s="37">
        <v>262</v>
      </c>
      <c r="O255" s="19">
        <f>IFERROR(VLOOKUP(Tabla110[[#This Row],[NIVEL DE HABILIDAD]],CATEGORIAS!$M$3:$O$13,2,FALSE),"")</f>
        <v>85000</v>
      </c>
      <c r="P255" s="65"/>
      <c r="Q255" s="65" t="s">
        <v>218</v>
      </c>
    </row>
    <row r="256" spans="1:17" ht="18.75" x14ac:dyDescent="0.25">
      <c r="A256" s="11"/>
      <c r="B256" s="36">
        <v>263</v>
      </c>
      <c r="C256" s="65" t="s">
        <v>244</v>
      </c>
      <c r="D256" s="65" t="s">
        <v>619</v>
      </c>
      <c r="E256" s="47">
        <v>1109571864</v>
      </c>
      <c r="F256" s="87"/>
      <c r="G256" s="48">
        <v>2021</v>
      </c>
      <c r="H256" s="15">
        <f ca="1">IF(Tabla110[[#This Row],[FECHA DE NACIMIENTO]]="","",YEAR(NOW())-Tabla110[[#This Row],[FECHA DE NACIMIENTO]])</f>
        <v>5</v>
      </c>
      <c r="I256" s="65" t="s">
        <v>12</v>
      </c>
      <c r="J256" s="15" t="str">
        <f t="shared" si="6"/>
        <v>S</v>
      </c>
      <c r="K256" s="15" t="str">
        <f>Tabla110[[#This Row],[FECHA DE NACIMIENTO]]&amp;J256</f>
        <v>2021S</v>
      </c>
      <c r="L256" s="16" t="str">
        <f t="shared" si="7"/>
        <v>STRIDERS 5 AÑOS</v>
      </c>
      <c r="M256" s="65" t="s">
        <v>55</v>
      </c>
      <c r="N256" s="36">
        <v>263</v>
      </c>
      <c r="O256" s="19">
        <f>IFERROR(VLOOKUP(Tabla110[[#This Row],[NIVEL DE HABILIDAD]],CATEGORIAS!$M$3:$O$13,2,FALSE),"")</f>
        <v>85000</v>
      </c>
      <c r="P256" s="65"/>
      <c r="Q256" s="65"/>
    </row>
    <row r="257" spans="1:17" ht="18.75" x14ac:dyDescent="0.25">
      <c r="A257" s="11"/>
      <c r="B257" s="37">
        <v>264</v>
      </c>
      <c r="C257" s="65" t="s">
        <v>620</v>
      </c>
      <c r="D257" s="65" t="s">
        <v>382</v>
      </c>
      <c r="E257" s="47">
        <v>1232807537</v>
      </c>
      <c r="F257" s="87"/>
      <c r="G257" s="48">
        <v>2019</v>
      </c>
      <c r="H257" s="15">
        <f ca="1">IF(Tabla110[[#This Row],[FECHA DE NACIMIENTO]]="","",YEAR(NOW())-Tabla110[[#This Row],[FECHA DE NACIMIENTO]])</f>
        <v>7</v>
      </c>
      <c r="I257" s="65" t="s">
        <v>100</v>
      </c>
      <c r="J257" s="15" t="str">
        <f t="shared" si="6"/>
        <v>E</v>
      </c>
      <c r="K257" s="15" t="str">
        <f>Tabla110[[#This Row],[FECHA DE NACIMIENTO]]&amp;J257</f>
        <v>2019E</v>
      </c>
      <c r="L257" s="16" t="str">
        <f t="shared" si="7"/>
        <v>MINIRIDERS 7 Y 8 AÑOS</v>
      </c>
      <c r="M257" s="65" t="s">
        <v>55</v>
      </c>
      <c r="N257" s="37">
        <v>264</v>
      </c>
      <c r="O257" s="19">
        <f>IFERROR(VLOOKUP(Tabla110[[#This Row],[NIVEL DE HABILIDAD]],CATEGORIAS!$M$3:$O$13,2,FALSE),"")</f>
        <v>85000</v>
      </c>
      <c r="P257" s="65"/>
      <c r="Q257" s="65"/>
    </row>
    <row r="258" spans="1:17" ht="18.75" x14ac:dyDescent="0.25">
      <c r="A258" s="11"/>
      <c r="B258" s="36">
        <v>265</v>
      </c>
      <c r="C258" s="65" t="s">
        <v>299</v>
      </c>
      <c r="D258" s="65" t="s">
        <v>621</v>
      </c>
      <c r="E258" s="47">
        <v>1113936388</v>
      </c>
      <c r="F258" s="87"/>
      <c r="G258" s="48">
        <v>2021</v>
      </c>
      <c r="H258" s="15">
        <f ca="1">IF(Tabla110[[#This Row],[FECHA DE NACIMIENTO]]="","",YEAR(NOW())-Tabla110[[#This Row],[FECHA DE NACIMIENTO]])</f>
        <v>5</v>
      </c>
      <c r="I258" s="65" t="s">
        <v>12</v>
      </c>
      <c r="J258" s="15" t="str">
        <f t="shared" si="6"/>
        <v>S</v>
      </c>
      <c r="K258" s="15" t="str">
        <f>Tabla110[[#This Row],[FECHA DE NACIMIENTO]]&amp;J258</f>
        <v>2021S</v>
      </c>
      <c r="L258" s="16" t="str">
        <f t="shared" si="7"/>
        <v>STRIDERS 5 AÑOS</v>
      </c>
      <c r="M258" s="65" t="s">
        <v>53</v>
      </c>
      <c r="N258" s="36">
        <v>265</v>
      </c>
      <c r="O258" s="19">
        <f>IFERROR(VLOOKUP(Tabla110[[#This Row],[NIVEL DE HABILIDAD]],CATEGORIAS!$M$3:$O$13,2,FALSE),"")</f>
        <v>85000</v>
      </c>
      <c r="P258" s="65"/>
      <c r="Q258" s="65"/>
    </row>
    <row r="259" spans="1:17" ht="18.75" x14ac:dyDescent="0.25">
      <c r="A259" s="11"/>
      <c r="B259" s="37">
        <v>266</v>
      </c>
      <c r="C259" s="65" t="s">
        <v>436</v>
      </c>
      <c r="D259" s="65" t="s">
        <v>622</v>
      </c>
      <c r="E259" s="47">
        <v>1232848899</v>
      </c>
      <c r="F259" s="87"/>
      <c r="G259" s="48">
        <v>2023</v>
      </c>
      <c r="H259" s="15">
        <f ca="1">IF(Tabla110[[#This Row],[FECHA DE NACIMIENTO]]="","",YEAR(NOW())-Tabla110[[#This Row],[FECHA DE NACIMIENTO]])</f>
        <v>3</v>
      </c>
      <c r="I259" s="65" t="s">
        <v>12</v>
      </c>
      <c r="J259" s="15" t="str">
        <f t="shared" ref="J259:J322" si="8">VLOOKUP(I259,NH,2,0)</f>
        <v>S</v>
      </c>
      <c r="K259" s="15" t="str">
        <f>Tabla110[[#This Row],[FECHA DE NACIMIENTO]]&amp;J259</f>
        <v>2023S</v>
      </c>
      <c r="L259" s="16" t="str">
        <f t="shared" ref="L259:L322" si="9">IFERROR(VLOOKUP(K259,CATEGORIAS,2,0),"")</f>
        <v>STRIDERS 2 Y 3 AÑOS</v>
      </c>
      <c r="M259" s="65" t="s">
        <v>53</v>
      </c>
      <c r="N259" s="37">
        <v>266</v>
      </c>
      <c r="O259" s="19">
        <f>IFERROR(VLOOKUP(Tabla110[[#This Row],[NIVEL DE HABILIDAD]],CATEGORIAS!$M$3:$O$13,2,FALSE),"")</f>
        <v>85000</v>
      </c>
      <c r="P259" s="65"/>
      <c r="Q259" s="65" t="s">
        <v>226</v>
      </c>
    </row>
    <row r="260" spans="1:17" ht="18.75" x14ac:dyDescent="0.25">
      <c r="A260" s="11"/>
      <c r="B260" s="36">
        <v>267</v>
      </c>
      <c r="C260" s="65" t="s">
        <v>271</v>
      </c>
      <c r="D260" s="65" t="s">
        <v>437</v>
      </c>
      <c r="E260" s="47">
        <v>1108653297</v>
      </c>
      <c r="F260" s="87">
        <v>44198</v>
      </c>
      <c r="G260" s="48">
        <v>2021</v>
      </c>
      <c r="H260" s="15">
        <f ca="1">IF(Tabla110[[#This Row],[FECHA DE NACIMIENTO]]="","",YEAR(NOW())-Tabla110[[#This Row],[FECHA DE NACIMIENTO]])</f>
        <v>5</v>
      </c>
      <c r="I260" s="65" t="s">
        <v>12</v>
      </c>
      <c r="J260" s="15" t="str">
        <f t="shared" si="8"/>
        <v>S</v>
      </c>
      <c r="K260" s="15" t="str">
        <f>Tabla110[[#This Row],[FECHA DE NACIMIENTO]]&amp;J260</f>
        <v>2021S</v>
      </c>
      <c r="L260" s="16" t="str">
        <f t="shared" si="9"/>
        <v>STRIDERS 5 AÑOS</v>
      </c>
      <c r="M260" s="65" t="s">
        <v>55</v>
      </c>
      <c r="N260" s="36">
        <v>267</v>
      </c>
      <c r="O260" s="19">
        <f>IFERROR(VLOOKUP(Tabla110[[#This Row],[NIVEL DE HABILIDAD]],CATEGORIAS!$M$3:$O$13,2,FALSE),"")</f>
        <v>85000</v>
      </c>
      <c r="P260" s="65"/>
      <c r="Q260" s="65"/>
    </row>
    <row r="261" spans="1:17" ht="18.75" x14ac:dyDescent="0.25">
      <c r="A261" s="11"/>
      <c r="B261" s="37">
        <v>268</v>
      </c>
      <c r="C261" s="65" t="s">
        <v>259</v>
      </c>
      <c r="D261" s="65" t="s">
        <v>557</v>
      </c>
      <c r="E261" s="47">
        <v>1232807921</v>
      </c>
      <c r="F261" s="87"/>
      <c r="G261" s="48">
        <v>2019</v>
      </c>
      <c r="H261" s="15">
        <f ca="1">IF(Tabla110[[#This Row],[FECHA DE NACIMIENTO]]="","",YEAR(NOW())-Tabla110[[#This Row],[FECHA DE NACIMIENTO]])</f>
        <v>7</v>
      </c>
      <c r="I261" s="65" t="s">
        <v>100</v>
      </c>
      <c r="J261" s="15" t="str">
        <f t="shared" si="8"/>
        <v>E</v>
      </c>
      <c r="K261" s="15" t="str">
        <f>Tabla110[[#This Row],[FECHA DE NACIMIENTO]]&amp;J261</f>
        <v>2019E</v>
      </c>
      <c r="L261" s="16" t="str">
        <f t="shared" si="9"/>
        <v>MINIRIDERS 7 Y 8 AÑOS</v>
      </c>
      <c r="M261" s="65" t="s">
        <v>55</v>
      </c>
      <c r="N261" s="37">
        <v>268</v>
      </c>
      <c r="O261" s="19">
        <f>IFERROR(VLOOKUP(Tabla110[[#This Row],[NIVEL DE HABILIDAD]],CATEGORIAS!$M$3:$O$13,2,FALSE),"")</f>
        <v>85000</v>
      </c>
      <c r="P261" s="65"/>
      <c r="Q261" s="65"/>
    </row>
    <row r="262" spans="1:17" ht="18.75" x14ac:dyDescent="0.25">
      <c r="A262" s="11"/>
      <c r="B262" s="36">
        <v>269</v>
      </c>
      <c r="C262" s="65" t="s">
        <v>479</v>
      </c>
      <c r="D262" s="65" t="s">
        <v>1159</v>
      </c>
      <c r="E262" s="47"/>
      <c r="F262" s="87">
        <v>44006</v>
      </c>
      <c r="G262" s="48">
        <v>2020</v>
      </c>
      <c r="H262" s="15">
        <f ca="1">IF(Tabla110[[#This Row],[FECHA DE NACIMIENTO]]="","",YEAR(NOW())-Tabla110[[#This Row],[FECHA DE NACIMIENTO]])</f>
        <v>6</v>
      </c>
      <c r="I262" s="65" t="s">
        <v>100</v>
      </c>
      <c r="J262" s="15" t="str">
        <f t="shared" si="8"/>
        <v>E</v>
      </c>
      <c r="K262" s="15" t="str">
        <f>Tabla110[[#This Row],[FECHA DE NACIMIENTO]]&amp;J262</f>
        <v>2020E</v>
      </c>
      <c r="L262" s="16" t="str">
        <f t="shared" si="9"/>
        <v>MINIRIDERS 6 AÑOS</v>
      </c>
      <c r="M262" s="65" t="s">
        <v>41</v>
      </c>
      <c r="N262" s="36">
        <v>269</v>
      </c>
      <c r="O262" s="19">
        <f>IFERROR(VLOOKUP(Tabla110[[#This Row],[NIVEL DE HABILIDAD]],CATEGORIAS!$M$3:$O$13,2,FALSE),"")</f>
        <v>85000</v>
      </c>
      <c r="P262" s="65"/>
      <c r="Q262" s="65"/>
    </row>
    <row r="263" spans="1:17" ht="18.75" x14ac:dyDescent="0.25">
      <c r="A263" s="11"/>
      <c r="B263" s="37">
        <v>270</v>
      </c>
      <c r="C263" s="65" t="s">
        <v>1160</v>
      </c>
      <c r="D263" s="65" t="s">
        <v>1161</v>
      </c>
      <c r="E263" s="47">
        <v>1061829077</v>
      </c>
      <c r="F263" s="87">
        <v>44341</v>
      </c>
      <c r="G263" s="48">
        <v>2021</v>
      </c>
      <c r="H263" s="15">
        <f ca="1">IF(Tabla110[[#This Row],[FECHA DE NACIMIENTO]]="","",YEAR(NOW())-Tabla110[[#This Row],[FECHA DE NACIMIENTO]])</f>
        <v>5</v>
      </c>
      <c r="I263" s="65" t="s">
        <v>12</v>
      </c>
      <c r="J263" s="15" t="str">
        <f t="shared" si="8"/>
        <v>S</v>
      </c>
      <c r="K263" s="15" t="str">
        <f>Tabla110[[#This Row],[FECHA DE NACIMIENTO]]&amp;J263</f>
        <v>2021S</v>
      </c>
      <c r="L263" s="16" t="str">
        <f t="shared" si="9"/>
        <v>STRIDERS 5 AÑOS</v>
      </c>
      <c r="M263" s="65" t="s">
        <v>109</v>
      </c>
      <c r="N263" s="37">
        <v>270</v>
      </c>
      <c r="O263" s="19">
        <f>IFERROR(VLOOKUP(Tabla110[[#This Row],[NIVEL DE HABILIDAD]],CATEGORIAS!$M$3:$O$13,2,FALSE),"")</f>
        <v>85000</v>
      </c>
      <c r="P263" s="65"/>
      <c r="Q263" s="65"/>
    </row>
    <row r="264" spans="1:17" ht="18.75" x14ac:dyDescent="0.25">
      <c r="A264" s="11"/>
      <c r="B264" s="36">
        <v>271</v>
      </c>
      <c r="C264" s="65" t="s">
        <v>246</v>
      </c>
      <c r="D264" s="65" t="s">
        <v>623</v>
      </c>
      <c r="E264" s="47">
        <v>1108653260</v>
      </c>
      <c r="F264" s="87"/>
      <c r="G264" s="48">
        <v>2020</v>
      </c>
      <c r="H264" s="15">
        <f ca="1">IF(Tabla110[[#This Row],[FECHA DE NACIMIENTO]]="","",YEAR(NOW())-Tabla110[[#This Row],[FECHA DE NACIMIENTO]])</f>
        <v>6</v>
      </c>
      <c r="I264" s="65" t="s">
        <v>100</v>
      </c>
      <c r="J264" s="15" t="str">
        <f t="shared" si="8"/>
        <v>E</v>
      </c>
      <c r="K264" s="15" t="str">
        <f>Tabla110[[#This Row],[FECHA DE NACIMIENTO]]&amp;J264</f>
        <v>2020E</v>
      </c>
      <c r="L264" s="16" t="str">
        <f t="shared" si="9"/>
        <v>MINIRIDERS 6 AÑOS</v>
      </c>
      <c r="M264" s="65" t="s">
        <v>82</v>
      </c>
      <c r="N264" s="36">
        <v>271</v>
      </c>
      <c r="O264" s="19">
        <f>IFERROR(VLOOKUP(Tabla110[[#This Row],[NIVEL DE HABILIDAD]],CATEGORIAS!$M$3:$O$13,2,FALSE),"")</f>
        <v>85000</v>
      </c>
      <c r="P264" s="65"/>
      <c r="Q264" s="65"/>
    </row>
    <row r="265" spans="1:17" ht="18.75" x14ac:dyDescent="0.25">
      <c r="A265" s="11"/>
      <c r="B265" s="36">
        <v>272</v>
      </c>
      <c r="C265" s="65" t="s">
        <v>244</v>
      </c>
      <c r="D265" s="65" t="s">
        <v>624</v>
      </c>
      <c r="E265" s="47">
        <v>1107539919</v>
      </c>
      <c r="F265" s="87"/>
      <c r="G265" s="48">
        <v>2022</v>
      </c>
      <c r="H265" s="15">
        <f ca="1">IF(Tabla110[[#This Row],[FECHA DE NACIMIENTO]]="","",YEAR(NOW())-Tabla110[[#This Row],[FECHA DE NACIMIENTO]])</f>
        <v>4</v>
      </c>
      <c r="I265" s="65" t="s">
        <v>12</v>
      </c>
      <c r="J265" s="15" t="str">
        <f t="shared" si="8"/>
        <v>S</v>
      </c>
      <c r="K265" s="15" t="str">
        <f>Tabla110[[#This Row],[FECHA DE NACIMIENTO]]&amp;J265</f>
        <v>2022S</v>
      </c>
      <c r="L265" s="16" t="str">
        <f t="shared" si="9"/>
        <v>STRIDERS 4 AÑOS</v>
      </c>
      <c r="M265" s="65" t="s">
        <v>77</v>
      </c>
      <c r="N265" s="36">
        <v>272</v>
      </c>
      <c r="O265" s="19">
        <f>IFERROR(VLOOKUP(Tabla110[[#This Row],[NIVEL DE HABILIDAD]],CATEGORIAS!$M$3:$O$13,2,FALSE),"")</f>
        <v>85000</v>
      </c>
      <c r="P265" s="65"/>
      <c r="Q265" s="65"/>
    </row>
    <row r="266" spans="1:17" ht="18.75" x14ac:dyDescent="0.25">
      <c r="A266" s="11"/>
      <c r="B266" s="36">
        <v>273</v>
      </c>
      <c r="C266" s="65" t="s">
        <v>303</v>
      </c>
      <c r="D266" s="65" t="s">
        <v>625</v>
      </c>
      <c r="E266" s="47">
        <v>1110380867</v>
      </c>
      <c r="F266" s="87"/>
      <c r="G266" s="48">
        <v>2023</v>
      </c>
      <c r="H266" s="15">
        <f ca="1">IF(Tabla110[[#This Row],[FECHA DE NACIMIENTO]]="","",YEAR(NOW())-Tabla110[[#This Row],[FECHA DE NACIMIENTO]])</f>
        <v>3</v>
      </c>
      <c r="I266" s="65" t="s">
        <v>12</v>
      </c>
      <c r="J266" s="15" t="str">
        <f t="shared" si="8"/>
        <v>S</v>
      </c>
      <c r="K266" s="15" t="str">
        <f>Tabla110[[#This Row],[FECHA DE NACIMIENTO]]&amp;J266</f>
        <v>2023S</v>
      </c>
      <c r="L266" s="16" t="str">
        <f t="shared" si="9"/>
        <v>STRIDERS 2 Y 3 AÑOS</v>
      </c>
      <c r="M266" s="65" t="s">
        <v>77</v>
      </c>
      <c r="N266" s="36">
        <v>273</v>
      </c>
      <c r="O266" s="19">
        <f>IFERROR(VLOOKUP(Tabla110[[#This Row],[NIVEL DE HABILIDAD]],CATEGORIAS!$M$3:$O$13,2,FALSE),"")</f>
        <v>85000</v>
      </c>
      <c r="P266" s="65"/>
      <c r="Q266" s="65"/>
    </row>
    <row r="267" spans="1:17" ht="18.75" x14ac:dyDescent="0.25">
      <c r="A267" s="11"/>
      <c r="B267" s="36">
        <v>274</v>
      </c>
      <c r="C267" s="65" t="s">
        <v>626</v>
      </c>
      <c r="D267" s="65" t="s">
        <v>627</v>
      </c>
      <c r="E267" s="47">
        <v>1115093904</v>
      </c>
      <c r="F267" s="87"/>
      <c r="G267" s="48">
        <v>2017</v>
      </c>
      <c r="H267" s="15">
        <f ca="1">IF(Tabla110[[#This Row],[FECHA DE NACIMIENTO]]="","",YEAR(NOW())-Tabla110[[#This Row],[FECHA DE NACIMIENTO]])</f>
        <v>9</v>
      </c>
      <c r="I267" s="65" t="s">
        <v>100</v>
      </c>
      <c r="J267" s="15" t="str">
        <f t="shared" si="8"/>
        <v>E</v>
      </c>
      <c r="K267" s="15" t="str">
        <f>Tabla110[[#This Row],[FECHA DE NACIMIENTO]]&amp;J267</f>
        <v>2017E</v>
      </c>
      <c r="L267" s="16" t="str">
        <f t="shared" si="9"/>
        <v>MINIRIDERS 9 Y 10 AÑOS</v>
      </c>
      <c r="M267" s="65" t="s">
        <v>85</v>
      </c>
      <c r="N267" s="36">
        <v>274</v>
      </c>
      <c r="O267" s="19">
        <f>IFERROR(VLOOKUP(Tabla110[[#This Row],[NIVEL DE HABILIDAD]],CATEGORIAS!$M$3:$O$13,2,FALSE),"")</f>
        <v>85000</v>
      </c>
      <c r="P267" s="65"/>
      <c r="Q267" s="65"/>
    </row>
    <row r="268" spans="1:17" ht="18.75" x14ac:dyDescent="0.25">
      <c r="A268" s="11"/>
      <c r="B268" s="36">
        <v>275</v>
      </c>
      <c r="C268" s="65" t="s">
        <v>628</v>
      </c>
      <c r="D268" s="65" t="s">
        <v>629</v>
      </c>
      <c r="E268" s="47">
        <v>1232816333</v>
      </c>
      <c r="F268" s="87">
        <v>44349</v>
      </c>
      <c r="G268" s="48">
        <v>2021</v>
      </c>
      <c r="H268" s="15">
        <f ca="1">IF(Tabla110[[#This Row],[FECHA DE NACIMIENTO]]="","",YEAR(NOW())-Tabla110[[#This Row],[FECHA DE NACIMIENTO]])</f>
        <v>5</v>
      </c>
      <c r="I268" s="65" t="s">
        <v>100</v>
      </c>
      <c r="J268" s="15" t="str">
        <f t="shared" si="8"/>
        <v>E</v>
      </c>
      <c r="K268" s="15" t="str">
        <f>Tabla110[[#This Row],[FECHA DE NACIMIENTO]]&amp;J268</f>
        <v>2021E</v>
      </c>
      <c r="L268" s="16" t="str">
        <f t="shared" si="9"/>
        <v>MINIRIDERS 4 Y 5 AÑOS</v>
      </c>
      <c r="M268" s="65" t="s">
        <v>45</v>
      </c>
      <c r="N268" s="36">
        <v>275</v>
      </c>
      <c r="O268" s="19">
        <f>IFERROR(VLOOKUP(Tabla110[[#This Row],[NIVEL DE HABILIDAD]],CATEGORIAS!$M$3:$O$13,2,FALSE),"")</f>
        <v>85000</v>
      </c>
      <c r="P268" s="65"/>
      <c r="Q268" s="65"/>
    </row>
    <row r="269" spans="1:17" ht="18.75" x14ac:dyDescent="0.25">
      <c r="A269" s="11"/>
      <c r="B269" s="36">
        <v>276</v>
      </c>
      <c r="C269" s="69" t="s">
        <v>630</v>
      </c>
      <c r="D269" s="69" t="s">
        <v>631</v>
      </c>
      <c r="E269" s="70">
        <v>1109687093</v>
      </c>
      <c r="F269" s="88"/>
      <c r="G269" s="71">
        <v>2020</v>
      </c>
      <c r="H269" s="72">
        <f ca="1">IF(Tabla110[[#This Row],[FECHA DE NACIMIENTO]]="","",YEAR(NOW())-Tabla110[[#This Row],[FECHA DE NACIMIENTO]])</f>
        <v>6</v>
      </c>
      <c r="I269" s="69" t="s">
        <v>100</v>
      </c>
      <c r="J269" s="73" t="str">
        <f t="shared" si="8"/>
        <v>E</v>
      </c>
      <c r="K269" s="73" t="str">
        <f>Tabla110[[#This Row],[FECHA DE NACIMIENTO]]&amp;J269</f>
        <v>2020E</v>
      </c>
      <c r="L269" s="16" t="str">
        <f t="shared" si="9"/>
        <v>MINIRIDERS 6 AÑOS</v>
      </c>
      <c r="M269" s="65" t="s">
        <v>112</v>
      </c>
      <c r="N269" s="36">
        <v>276</v>
      </c>
      <c r="O269" s="74">
        <f>IFERROR(VLOOKUP(Tabla110[[#This Row],[NIVEL DE HABILIDAD]],CATEGORIAS!$M$3:$O$13,2,FALSE),"")</f>
        <v>85000</v>
      </c>
      <c r="P269" s="69"/>
      <c r="Q269" s="69"/>
    </row>
    <row r="270" spans="1:17" ht="18.75" x14ac:dyDescent="0.25">
      <c r="A270" s="11"/>
      <c r="B270" s="36">
        <v>277</v>
      </c>
      <c r="C270" s="69" t="s">
        <v>378</v>
      </c>
      <c r="D270" s="69" t="s">
        <v>632</v>
      </c>
      <c r="E270" s="70">
        <v>1232814411</v>
      </c>
      <c r="F270" s="88"/>
      <c r="G270" s="71">
        <v>2020</v>
      </c>
      <c r="H270" s="72">
        <f ca="1">IF(Tabla110[[#This Row],[FECHA DE NACIMIENTO]]="","",YEAR(NOW())-Tabla110[[#This Row],[FECHA DE NACIMIENTO]])</f>
        <v>6</v>
      </c>
      <c r="I270" s="65" t="s">
        <v>100</v>
      </c>
      <c r="J270" s="73" t="str">
        <f t="shared" si="8"/>
        <v>E</v>
      </c>
      <c r="K270" s="73" t="str">
        <f>Tabla110[[#This Row],[FECHA DE NACIMIENTO]]&amp;J270</f>
        <v>2020E</v>
      </c>
      <c r="L270" s="16" t="str">
        <f t="shared" si="9"/>
        <v>MINIRIDERS 6 AÑOS</v>
      </c>
      <c r="M270" s="69" t="s">
        <v>112</v>
      </c>
      <c r="N270" s="36">
        <v>277</v>
      </c>
      <c r="O270" s="74">
        <f>IFERROR(VLOOKUP(Tabla110[[#This Row],[NIVEL DE HABILIDAD]],CATEGORIAS!$M$3:$O$13,2,FALSE),"")</f>
        <v>85000</v>
      </c>
      <c r="P270" s="69"/>
      <c r="Q270" s="69"/>
    </row>
    <row r="271" spans="1:17" ht="18.75" x14ac:dyDescent="0.25">
      <c r="A271" s="11"/>
      <c r="B271" s="37">
        <v>278</v>
      </c>
      <c r="C271" s="65" t="s">
        <v>633</v>
      </c>
      <c r="D271" s="65" t="s">
        <v>634</v>
      </c>
      <c r="E271" s="47">
        <v>1108572193</v>
      </c>
      <c r="F271" s="87"/>
      <c r="G271" s="48">
        <v>2020</v>
      </c>
      <c r="H271" s="15">
        <f ca="1">IF(Tabla110[[#This Row],[FECHA DE NACIMIENTO]]="","",YEAR(NOW())-Tabla110[[#This Row],[FECHA DE NACIMIENTO]])</f>
        <v>6</v>
      </c>
      <c r="I271" s="65" t="s">
        <v>100</v>
      </c>
      <c r="J271" s="15" t="str">
        <f t="shared" si="8"/>
        <v>E</v>
      </c>
      <c r="K271" s="15" t="str">
        <f>Tabla110[[#This Row],[FECHA DE NACIMIENTO]]&amp;J271</f>
        <v>2020E</v>
      </c>
      <c r="L271" s="16" t="str">
        <f t="shared" si="9"/>
        <v>MINIRIDERS 6 AÑOS</v>
      </c>
      <c r="M271" s="65" t="s">
        <v>49</v>
      </c>
      <c r="N271" s="37">
        <v>278</v>
      </c>
      <c r="O271" s="19">
        <f>IFERROR(VLOOKUP(Tabla110[[#This Row],[NIVEL DE HABILIDAD]],CATEGORIAS!$M$3:$O$13,2,FALSE),"")</f>
        <v>85000</v>
      </c>
      <c r="P271" s="65"/>
      <c r="Q271" s="65"/>
    </row>
    <row r="272" spans="1:17" ht="18.75" x14ac:dyDescent="0.25">
      <c r="A272" s="11"/>
      <c r="B272" s="36">
        <v>279</v>
      </c>
      <c r="C272" s="65" t="s">
        <v>308</v>
      </c>
      <c r="D272" s="65" t="s">
        <v>635</v>
      </c>
      <c r="E272" s="47">
        <v>1232813038</v>
      </c>
      <c r="F272" s="87"/>
      <c r="G272" s="48">
        <v>2020</v>
      </c>
      <c r="H272" s="15">
        <f ca="1">IF(Tabla110[[#This Row],[FECHA DE NACIMIENTO]]="","",YEAR(NOW())-Tabla110[[#This Row],[FECHA DE NACIMIENTO]])</f>
        <v>6</v>
      </c>
      <c r="I272" s="65" t="s">
        <v>100</v>
      </c>
      <c r="J272" s="15" t="str">
        <f t="shared" si="8"/>
        <v>E</v>
      </c>
      <c r="K272" s="15" t="str">
        <f>Tabla110[[#This Row],[FECHA DE NACIMIENTO]]&amp;J272</f>
        <v>2020E</v>
      </c>
      <c r="L272" s="16" t="str">
        <f t="shared" si="9"/>
        <v>MINIRIDERS 6 AÑOS</v>
      </c>
      <c r="M272" s="65" t="s">
        <v>49</v>
      </c>
      <c r="N272" s="36">
        <v>279</v>
      </c>
      <c r="O272" s="19">
        <f>IFERROR(VLOOKUP(Tabla110[[#This Row],[NIVEL DE HABILIDAD]],CATEGORIAS!$M$3:$O$13,2,FALSE),"")</f>
        <v>85000</v>
      </c>
      <c r="P272" s="65"/>
      <c r="Q272" s="65"/>
    </row>
    <row r="273" spans="1:17" ht="18.75" x14ac:dyDescent="0.25">
      <c r="A273" s="11"/>
      <c r="B273" s="37">
        <v>280</v>
      </c>
      <c r="C273" s="65" t="s">
        <v>636</v>
      </c>
      <c r="D273" s="65" t="s">
        <v>425</v>
      </c>
      <c r="E273" s="47">
        <v>1232816033</v>
      </c>
      <c r="F273" s="87"/>
      <c r="G273" s="48">
        <v>2021</v>
      </c>
      <c r="H273" s="15">
        <f ca="1">IF(Tabla110[[#This Row],[FECHA DE NACIMIENTO]]="","",YEAR(NOW())-Tabla110[[#This Row],[FECHA DE NACIMIENTO]])</f>
        <v>5</v>
      </c>
      <c r="I273" s="65" t="s">
        <v>12</v>
      </c>
      <c r="J273" s="15" t="str">
        <f t="shared" si="8"/>
        <v>S</v>
      </c>
      <c r="K273" s="15" t="str">
        <f>Tabla110[[#This Row],[FECHA DE NACIMIENTO]]&amp;J273</f>
        <v>2021S</v>
      </c>
      <c r="L273" s="16" t="str">
        <f t="shared" si="9"/>
        <v>STRIDERS 5 AÑOS</v>
      </c>
      <c r="M273" s="65" t="s">
        <v>55</v>
      </c>
      <c r="N273" s="37">
        <v>280</v>
      </c>
      <c r="O273" s="19">
        <f>IFERROR(VLOOKUP(Tabla110[[#This Row],[NIVEL DE HABILIDAD]],CATEGORIAS!$M$3:$O$13,2,FALSE),"")</f>
        <v>85000</v>
      </c>
      <c r="P273" s="65"/>
      <c r="Q273" s="65"/>
    </row>
    <row r="274" spans="1:17" ht="18.75" x14ac:dyDescent="0.25">
      <c r="A274" s="11"/>
      <c r="B274" s="36">
        <v>281</v>
      </c>
      <c r="C274" s="65" t="s">
        <v>637</v>
      </c>
      <c r="D274" s="65" t="s">
        <v>638</v>
      </c>
      <c r="E274" s="47"/>
      <c r="F274" s="87"/>
      <c r="G274" s="48">
        <v>2019</v>
      </c>
      <c r="H274" s="15">
        <f ca="1">IF(Tabla110[[#This Row],[FECHA DE NACIMIENTO]]="","",YEAR(NOW())-Tabla110[[#This Row],[FECHA DE NACIMIENTO]])</f>
        <v>7</v>
      </c>
      <c r="I274" s="65" t="s">
        <v>100</v>
      </c>
      <c r="J274" s="15" t="str">
        <f t="shared" si="8"/>
        <v>E</v>
      </c>
      <c r="K274" s="15" t="str">
        <f>Tabla110[[#This Row],[FECHA DE NACIMIENTO]]&amp;J274</f>
        <v>2019E</v>
      </c>
      <c r="L274" s="16" t="str">
        <f t="shared" si="9"/>
        <v>MINIRIDERS 7 Y 8 AÑOS</v>
      </c>
      <c r="M274" s="65" t="s">
        <v>52</v>
      </c>
      <c r="N274" s="36">
        <v>281</v>
      </c>
      <c r="O274" s="19">
        <f>IFERROR(VLOOKUP(Tabla110[[#This Row],[NIVEL DE HABILIDAD]],CATEGORIAS!$M$3:$O$13,2,FALSE),"")</f>
        <v>85000</v>
      </c>
      <c r="P274" s="65"/>
      <c r="Q274" s="65"/>
    </row>
    <row r="275" spans="1:17" ht="18.75" x14ac:dyDescent="0.25">
      <c r="A275" s="11"/>
      <c r="B275" s="37">
        <v>282</v>
      </c>
      <c r="C275" s="65" t="s">
        <v>639</v>
      </c>
      <c r="D275" s="65" t="s">
        <v>640</v>
      </c>
      <c r="E275" s="47">
        <v>1109572992</v>
      </c>
      <c r="F275" s="87"/>
      <c r="G275" s="48">
        <v>2021</v>
      </c>
      <c r="H275" s="15">
        <f ca="1">IF(Tabla110[[#This Row],[FECHA DE NACIMIENTO]]="","",YEAR(NOW())-Tabla110[[#This Row],[FECHA DE NACIMIENTO]])</f>
        <v>5</v>
      </c>
      <c r="I275" s="65" t="s">
        <v>12</v>
      </c>
      <c r="J275" s="15" t="str">
        <f t="shared" si="8"/>
        <v>S</v>
      </c>
      <c r="K275" s="15" t="str">
        <f>Tabla110[[#This Row],[FECHA DE NACIMIENTO]]&amp;J275</f>
        <v>2021S</v>
      </c>
      <c r="L275" s="16" t="str">
        <f t="shared" si="9"/>
        <v>STRIDERS 5 AÑOS</v>
      </c>
      <c r="M275" s="65" t="s">
        <v>55</v>
      </c>
      <c r="N275" s="37">
        <v>282</v>
      </c>
      <c r="O275" s="19">
        <f>IFERROR(VLOOKUP(Tabla110[[#This Row],[NIVEL DE HABILIDAD]],CATEGORIAS!$M$3:$O$13,2,FALSE),"")</f>
        <v>85000</v>
      </c>
      <c r="P275" s="65"/>
      <c r="Q275" s="65"/>
    </row>
    <row r="276" spans="1:17" ht="18.75" x14ac:dyDescent="0.25">
      <c r="A276" s="11"/>
      <c r="B276" s="36">
        <v>283</v>
      </c>
      <c r="C276" s="65" t="s">
        <v>291</v>
      </c>
      <c r="D276" s="65" t="s">
        <v>641</v>
      </c>
      <c r="E276" s="47">
        <v>1058939450</v>
      </c>
      <c r="F276" s="87">
        <v>43088</v>
      </c>
      <c r="G276" s="48">
        <v>2017</v>
      </c>
      <c r="H276" s="15">
        <f ca="1">IF(Tabla110[[#This Row],[FECHA DE NACIMIENTO]]="","",YEAR(NOW())-Tabla110[[#This Row],[FECHA DE NACIMIENTO]])</f>
        <v>9</v>
      </c>
      <c r="I276" s="65" t="s">
        <v>100</v>
      </c>
      <c r="J276" s="15" t="str">
        <f t="shared" si="8"/>
        <v>E</v>
      </c>
      <c r="K276" s="15" t="str">
        <f>Tabla110[[#This Row],[FECHA DE NACIMIENTO]]&amp;J276</f>
        <v>2017E</v>
      </c>
      <c r="L276" s="16" t="str">
        <f t="shared" si="9"/>
        <v>MINIRIDERS 9 Y 10 AÑOS</v>
      </c>
      <c r="M276" s="65" t="s">
        <v>229</v>
      </c>
      <c r="N276" s="36">
        <v>283</v>
      </c>
      <c r="O276" s="19">
        <f>IFERROR(VLOOKUP(Tabla110[[#This Row],[NIVEL DE HABILIDAD]],CATEGORIAS!$M$3:$O$13,2,FALSE),"")</f>
        <v>85000</v>
      </c>
      <c r="P276" s="65"/>
      <c r="Q276" s="65"/>
    </row>
    <row r="277" spans="1:17" ht="18.75" x14ac:dyDescent="0.25">
      <c r="A277" s="11"/>
      <c r="B277" s="37">
        <v>284</v>
      </c>
      <c r="C277" s="65" t="s">
        <v>642</v>
      </c>
      <c r="D277" s="65" t="s">
        <v>643</v>
      </c>
      <c r="E277" s="47">
        <v>1109568694</v>
      </c>
      <c r="F277" s="87">
        <v>43753</v>
      </c>
      <c r="G277" s="48">
        <v>2019</v>
      </c>
      <c r="H277" s="15">
        <f ca="1">IF(Tabla110[[#This Row],[FECHA DE NACIMIENTO]]="","",YEAR(NOW())-Tabla110[[#This Row],[FECHA DE NACIMIENTO]])</f>
        <v>7</v>
      </c>
      <c r="I277" s="65" t="s">
        <v>100</v>
      </c>
      <c r="J277" s="15" t="str">
        <f t="shared" si="8"/>
        <v>E</v>
      </c>
      <c r="K277" s="15" t="str">
        <f>Tabla110[[#This Row],[FECHA DE NACIMIENTO]]&amp;J277</f>
        <v>2019E</v>
      </c>
      <c r="L277" s="16" t="str">
        <f t="shared" si="9"/>
        <v>MINIRIDERS 7 Y 8 AÑOS</v>
      </c>
      <c r="M277" s="65" t="s">
        <v>45</v>
      </c>
      <c r="N277" s="37">
        <v>284</v>
      </c>
      <c r="O277" s="19">
        <f>IFERROR(VLOOKUP(Tabla110[[#This Row],[NIVEL DE HABILIDAD]],CATEGORIAS!$M$3:$O$13,2,FALSE),"")</f>
        <v>85000</v>
      </c>
      <c r="P277" s="65"/>
      <c r="Q277" s="65"/>
    </row>
    <row r="278" spans="1:17" ht="18.75" x14ac:dyDescent="0.25">
      <c r="A278" s="11"/>
      <c r="B278" s="36">
        <v>285</v>
      </c>
      <c r="C278" s="65" t="s">
        <v>644</v>
      </c>
      <c r="D278" s="65" t="s">
        <v>645</v>
      </c>
      <c r="E278" s="47">
        <v>1143887006</v>
      </c>
      <c r="F278" s="87"/>
      <c r="G278" s="48">
        <v>2022</v>
      </c>
      <c r="H278" s="15">
        <f ca="1">IF(Tabla110[[#This Row],[FECHA DE NACIMIENTO]]="","",YEAR(NOW())-Tabla110[[#This Row],[FECHA DE NACIMIENTO]])</f>
        <v>4</v>
      </c>
      <c r="I278" s="65" t="s">
        <v>12</v>
      </c>
      <c r="J278" s="15" t="str">
        <f t="shared" si="8"/>
        <v>S</v>
      </c>
      <c r="K278" s="15" t="str">
        <f>Tabla110[[#This Row],[FECHA DE NACIMIENTO]]&amp;J278</f>
        <v>2022S</v>
      </c>
      <c r="L278" s="16" t="str">
        <f t="shared" si="9"/>
        <v>STRIDERS 4 AÑOS</v>
      </c>
      <c r="M278" s="65" t="s">
        <v>53</v>
      </c>
      <c r="N278" s="36">
        <v>285</v>
      </c>
      <c r="O278" s="19">
        <f>IFERROR(VLOOKUP(Tabla110[[#This Row],[NIVEL DE HABILIDAD]],CATEGORIAS!$M$3:$O$13,2,FALSE),"")</f>
        <v>85000</v>
      </c>
      <c r="P278" s="65"/>
      <c r="Q278" s="65"/>
    </row>
    <row r="279" spans="1:17" ht="18.75" x14ac:dyDescent="0.25">
      <c r="A279" s="11"/>
      <c r="B279" s="37">
        <v>286</v>
      </c>
      <c r="C279" s="65" t="s">
        <v>271</v>
      </c>
      <c r="D279" s="65" t="s">
        <v>646</v>
      </c>
      <c r="E279" s="47">
        <v>1109570350</v>
      </c>
      <c r="F279" s="87"/>
      <c r="G279" s="48">
        <v>2020</v>
      </c>
      <c r="H279" s="15">
        <f ca="1">IF(Tabla110[[#This Row],[FECHA DE NACIMIENTO]]="","",YEAR(NOW())-Tabla110[[#This Row],[FECHA DE NACIMIENTO]])</f>
        <v>6</v>
      </c>
      <c r="I279" s="65" t="s">
        <v>100</v>
      </c>
      <c r="J279" s="15" t="str">
        <f t="shared" si="8"/>
        <v>E</v>
      </c>
      <c r="K279" s="15" t="str">
        <f>Tabla110[[#This Row],[FECHA DE NACIMIENTO]]&amp;J279</f>
        <v>2020E</v>
      </c>
      <c r="L279" s="16" t="str">
        <f t="shared" si="9"/>
        <v>MINIRIDERS 6 AÑOS</v>
      </c>
      <c r="M279" s="65" t="s">
        <v>82</v>
      </c>
      <c r="N279" s="37">
        <v>286</v>
      </c>
      <c r="O279" s="19">
        <f>IFERROR(VLOOKUP(Tabla110[[#This Row],[NIVEL DE HABILIDAD]],CATEGORIAS!$M$3:$O$13,2,FALSE),"")</f>
        <v>85000</v>
      </c>
      <c r="P279" s="65"/>
      <c r="Q279" s="65"/>
    </row>
    <row r="280" spans="1:17" ht="18.75" x14ac:dyDescent="0.25">
      <c r="A280" s="11"/>
      <c r="B280" s="36">
        <v>287</v>
      </c>
      <c r="C280" s="65" t="s">
        <v>429</v>
      </c>
      <c r="D280" s="65" t="s">
        <v>647</v>
      </c>
      <c r="E280" s="47">
        <v>1114015014</v>
      </c>
      <c r="F280" s="87">
        <v>44562</v>
      </c>
      <c r="G280" s="48">
        <v>2022</v>
      </c>
      <c r="H280" s="15">
        <f ca="1">IF(Tabla110[[#This Row],[FECHA DE NACIMIENTO]]="","",YEAR(NOW())-Tabla110[[#This Row],[FECHA DE NACIMIENTO]])</f>
        <v>4</v>
      </c>
      <c r="I280" s="65" t="s">
        <v>12</v>
      </c>
      <c r="J280" s="15" t="str">
        <f t="shared" si="8"/>
        <v>S</v>
      </c>
      <c r="K280" s="15" t="str">
        <f>Tabla110[[#This Row],[FECHA DE NACIMIENTO]]&amp;J280</f>
        <v>2022S</v>
      </c>
      <c r="L280" s="16" t="str">
        <f t="shared" si="9"/>
        <v>STRIDERS 4 AÑOS</v>
      </c>
      <c r="M280" s="65" t="s">
        <v>82</v>
      </c>
      <c r="N280" s="36">
        <v>287</v>
      </c>
      <c r="O280" s="19">
        <f>IFERROR(VLOOKUP(Tabla110[[#This Row],[NIVEL DE HABILIDAD]],CATEGORIAS!$M$3:$O$13,2,FALSE),"")</f>
        <v>85000</v>
      </c>
      <c r="P280" s="65"/>
      <c r="Q280" s="65"/>
    </row>
    <row r="281" spans="1:17" ht="18.75" x14ac:dyDescent="0.25">
      <c r="A281" s="11"/>
      <c r="B281" s="37">
        <v>288</v>
      </c>
      <c r="C281" s="65" t="s">
        <v>1162</v>
      </c>
      <c r="D281" s="65" t="s">
        <v>1163</v>
      </c>
      <c r="E281" s="47"/>
      <c r="F281" s="87"/>
      <c r="G281" s="48">
        <v>2019</v>
      </c>
      <c r="H281" s="15">
        <f ca="1">IF(Tabla110[[#This Row],[FECHA DE NACIMIENTO]]="","",YEAR(NOW())-Tabla110[[#This Row],[FECHA DE NACIMIENTO]])</f>
        <v>7</v>
      </c>
      <c r="I281" s="65" t="s">
        <v>100</v>
      </c>
      <c r="J281" s="15" t="str">
        <f t="shared" si="8"/>
        <v>E</v>
      </c>
      <c r="K281" s="15" t="str">
        <f>Tabla110[[#This Row],[FECHA DE NACIMIENTO]]&amp;J281</f>
        <v>2019E</v>
      </c>
      <c r="L281" s="16" t="str">
        <f t="shared" si="9"/>
        <v>MINIRIDERS 7 Y 8 AÑOS</v>
      </c>
      <c r="M281" s="65" t="s">
        <v>109</v>
      </c>
      <c r="N281" s="37">
        <v>288</v>
      </c>
      <c r="O281" s="19">
        <f>IFERROR(VLOOKUP(Tabla110[[#This Row],[NIVEL DE HABILIDAD]],CATEGORIAS!$M$3:$O$13,2,FALSE),"")</f>
        <v>85000</v>
      </c>
      <c r="P281" s="65"/>
      <c r="Q281" s="65"/>
    </row>
    <row r="282" spans="1:17" ht="18.75" x14ac:dyDescent="0.25">
      <c r="A282" s="11"/>
      <c r="B282" s="37">
        <v>289</v>
      </c>
      <c r="C282" s="65" t="s">
        <v>648</v>
      </c>
      <c r="D282" s="65" t="s">
        <v>649</v>
      </c>
      <c r="E282" s="47">
        <v>1029607207</v>
      </c>
      <c r="F282" s="87">
        <v>44384</v>
      </c>
      <c r="G282" s="48">
        <v>2021</v>
      </c>
      <c r="H282" s="15">
        <f ca="1">IF(Tabla110[[#This Row],[FECHA DE NACIMIENTO]]="","",YEAR(NOW())-Tabla110[[#This Row],[FECHA DE NACIMIENTO]])</f>
        <v>5</v>
      </c>
      <c r="I282" s="65" t="s">
        <v>12</v>
      </c>
      <c r="J282" s="15" t="str">
        <f t="shared" si="8"/>
        <v>S</v>
      </c>
      <c r="K282" s="15" t="str">
        <f>Tabla110[[#This Row],[FECHA DE NACIMIENTO]]&amp;J282</f>
        <v>2021S</v>
      </c>
      <c r="L282" s="16" t="str">
        <f t="shared" si="9"/>
        <v>STRIDERS 5 AÑOS</v>
      </c>
      <c r="M282" s="65" t="s">
        <v>82</v>
      </c>
      <c r="N282" s="37">
        <v>289</v>
      </c>
      <c r="O282" s="19">
        <f>IFERROR(VLOOKUP(Tabla110[[#This Row],[NIVEL DE HABILIDAD]],CATEGORIAS!$M$3:$O$13,2,FALSE),"")</f>
        <v>85000</v>
      </c>
      <c r="P282" s="65"/>
      <c r="Q282" s="65"/>
    </row>
    <row r="283" spans="1:17" ht="18.75" x14ac:dyDescent="0.25">
      <c r="A283" s="11"/>
      <c r="B283" s="36">
        <v>290</v>
      </c>
      <c r="C283" s="65" t="s">
        <v>319</v>
      </c>
      <c r="D283" s="65" t="s">
        <v>650</v>
      </c>
      <c r="E283" s="47">
        <v>1232808315</v>
      </c>
      <c r="F283" s="87"/>
      <c r="G283" s="48">
        <v>2019</v>
      </c>
      <c r="H283" s="15">
        <f ca="1">IF(Tabla110[[#This Row],[FECHA DE NACIMIENTO]]="","",YEAR(NOW())-Tabla110[[#This Row],[FECHA DE NACIMIENTO]])</f>
        <v>7</v>
      </c>
      <c r="I283" s="65" t="s">
        <v>100</v>
      </c>
      <c r="J283" s="15" t="str">
        <f t="shared" si="8"/>
        <v>E</v>
      </c>
      <c r="K283" s="15" t="str">
        <f>Tabla110[[#This Row],[FECHA DE NACIMIENTO]]&amp;J283</f>
        <v>2019E</v>
      </c>
      <c r="L283" s="16" t="str">
        <f t="shared" si="9"/>
        <v>MINIRIDERS 7 Y 8 AÑOS</v>
      </c>
      <c r="M283" s="65" t="s">
        <v>82</v>
      </c>
      <c r="N283" s="36">
        <v>290</v>
      </c>
      <c r="O283" s="19">
        <f>IFERROR(VLOOKUP(Tabla110[[#This Row],[NIVEL DE HABILIDAD]],CATEGORIAS!$M$3:$O$13,2,FALSE),"")</f>
        <v>85000</v>
      </c>
      <c r="P283" s="65"/>
      <c r="Q283" s="65"/>
    </row>
    <row r="284" spans="1:17" ht="18.75" x14ac:dyDescent="0.25">
      <c r="A284" s="11"/>
      <c r="B284" s="37">
        <v>291</v>
      </c>
      <c r="C284" s="65" t="s">
        <v>303</v>
      </c>
      <c r="D284" s="65" t="s">
        <v>651</v>
      </c>
      <c r="E284" s="47">
        <v>1114552693</v>
      </c>
      <c r="F284" s="87"/>
      <c r="G284" s="48">
        <v>2016</v>
      </c>
      <c r="H284" s="15">
        <f ca="1">IF(Tabla110[[#This Row],[FECHA DE NACIMIENTO]]="","",YEAR(NOW())-Tabla110[[#This Row],[FECHA DE NACIMIENTO]])</f>
        <v>10</v>
      </c>
      <c r="I284" s="65" t="s">
        <v>100</v>
      </c>
      <c r="J284" s="15" t="str">
        <f t="shared" si="8"/>
        <v>E</v>
      </c>
      <c r="K284" s="15" t="str">
        <f>Tabla110[[#This Row],[FECHA DE NACIMIENTO]]&amp;J284</f>
        <v>2016E</v>
      </c>
      <c r="L284" s="16" t="str">
        <f t="shared" si="9"/>
        <v>MINIRIDERS 9 Y 10 AÑOS</v>
      </c>
      <c r="M284" s="65" t="s">
        <v>82</v>
      </c>
      <c r="N284" s="37">
        <v>291</v>
      </c>
      <c r="O284" s="19">
        <f>IFERROR(VLOOKUP(Tabla110[[#This Row],[NIVEL DE HABILIDAD]],CATEGORIAS!$M$3:$O$13,2,FALSE),"")</f>
        <v>85000</v>
      </c>
      <c r="P284" s="65"/>
      <c r="Q284" s="65"/>
    </row>
    <row r="285" spans="1:17" ht="18.75" x14ac:dyDescent="0.25">
      <c r="A285" s="11"/>
      <c r="B285" s="36">
        <v>292</v>
      </c>
      <c r="C285" s="65" t="s">
        <v>652</v>
      </c>
      <c r="D285" s="65" t="s">
        <v>653</v>
      </c>
      <c r="E285" s="47">
        <v>1099219114</v>
      </c>
      <c r="F285" s="87"/>
      <c r="G285" s="48">
        <v>2020</v>
      </c>
      <c r="H285" s="15">
        <f ca="1">IF(Tabla110[[#This Row],[FECHA DE NACIMIENTO]]="","",YEAR(NOW())-Tabla110[[#This Row],[FECHA DE NACIMIENTO]])</f>
        <v>6</v>
      </c>
      <c r="I285" s="65" t="s">
        <v>100</v>
      </c>
      <c r="J285" s="15" t="str">
        <f t="shared" si="8"/>
        <v>E</v>
      </c>
      <c r="K285" s="15" t="str">
        <f>Tabla110[[#This Row],[FECHA DE NACIMIENTO]]&amp;J285</f>
        <v>2020E</v>
      </c>
      <c r="L285" s="16" t="str">
        <f t="shared" si="9"/>
        <v>MINIRIDERS 6 AÑOS</v>
      </c>
      <c r="M285" s="65" t="s">
        <v>82</v>
      </c>
      <c r="N285" s="36">
        <v>292</v>
      </c>
      <c r="O285" s="19">
        <f>IFERROR(VLOOKUP(Tabla110[[#This Row],[NIVEL DE HABILIDAD]],CATEGORIAS!$M$3:$O$13,2,FALSE),"")</f>
        <v>85000</v>
      </c>
      <c r="P285" s="65"/>
      <c r="Q285" s="65"/>
    </row>
    <row r="286" spans="1:17" ht="18.75" x14ac:dyDescent="0.25">
      <c r="A286" s="11"/>
      <c r="B286" s="36">
        <v>293</v>
      </c>
      <c r="C286" s="65" t="s">
        <v>654</v>
      </c>
      <c r="D286" s="65" t="s">
        <v>655</v>
      </c>
      <c r="E286" s="47">
        <v>1061830219</v>
      </c>
      <c r="F286" s="87"/>
      <c r="G286" s="48">
        <v>2021</v>
      </c>
      <c r="H286" s="15">
        <f ca="1">IF(Tabla110[[#This Row],[FECHA DE NACIMIENTO]]="","",YEAR(NOW())-Tabla110[[#This Row],[FECHA DE NACIMIENTO]])</f>
        <v>5</v>
      </c>
      <c r="I286" s="65" t="s">
        <v>12</v>
      </c>
      <c r="J286" s="15" t="str">
        <f t="shared" si="8"/>
        <v>S</v>
      </c>
      <c r="K286" s="15" t="str">
        <f>Tabla110[[#This Row],[FECHA DE NACIMIENTO]]&amp;J286</f>
        <v>2021S</v>
      </c>
      <c r="L286" s="16" t="str">
        <f t="shared" si="9"/>
        <v>STRIDERS 5 AÑOS</v>
      </c>
      <c r="M286" s="65" t="s">
        <v>109</v>
      </c>
      <c r="N286" s="36">
        <v>293</v>
      </c>
      <c r="O286" s="19">
        <f>IFERROR(VLOOKUP(Tabla110[[#This Row],[NIVEL DE HABILIDAD]],CATEGORIAS!$M$3:$O$13,2,FALSE),"")</f>
        <v>85000</v>
      </c>
      <c r="P286" s="65"/>
      <c r="Q286" s="65"/>
    </row>
    <row r="287" spans="1:17" ht="18.75" x14ac:dyDescent="0.25">
      <c r="A287" s="11"/>
      <c r="B287" s="37">
        <v>294</v>
      </c>
      <c r="C287" s="65" t="s">
        <v>610</v>
      </c>
      <c r="D287" s="65" t="s">
        <v>656</v>
      </c>
      <c r="E287" s="47">
        <v>1232820182</v>
      </c>
      <c r="F287" s="87">
        <v>45069</v>
      </c>
      <c r="G287" s="48">
        <v>2022</v>
      </c>
      <c r="H287" s="15">
        <f ca="1">IF(Tabla110[[#This Row],[FECHA DE NACIMIENTO]]="","",YEAR(NOW())-Tabla110[[#This Row],[FECHA DE NACIMIENTO]])</f>
        <v>4</v>
      </c>
      <c r="I287" s="65" t="s">
        <v>12</v>
      </c>
      <c r="J287" s="15" t="str">
        <f t="shared" si="8"/>
        <v>S</v>
      </c>
      <c r="K287" s="15" t="str">
        <f>Tabla110[[#This Row],[FECHA DE NACIMIENTO]]&amp;J287</f>
        <v>2022S</v>
      </c>
      <c r="L287" s="16" t="str">
        <f t="shared" si="9"/>
        <v>STRIDERS 4 AÑOS</v>
      </c>
      <c r="M287" s="65" t="s">
        <v>112</v>
      </c>
      <c r="N287" s="37">
        <v>294</v>
      </c>
      <c r="O287" s="19">
        <f>IFERROR(VLOOKUP(Tabla110[[#This Row],[NIVEL DE HABILIDAD]],CATEGORIAS!$M$3:$O$13,2,FALSE),"")</f>
        <v>85000</v>
      </c>
      <c r="P287" s="65"/>
      <c r="Q287" s="65"/>
    </row>
    <row r="288" spans="1:17" ht="18.75" x14ac:dyDescent="0.25">
      <c r="A288" s="11"/>
      <c r="B288" s="36">
        <v>295</v>
      </c>
      <c r="C288" s="65" t="s">
        <v>301</v>
      </c>
      <c r="D288" s="65" t="s">
        <v>657</v>
      </c>
      <c r="E288" s="47">
        <v>1232822963</v>
      </c>
      <c r="F288" s="87">
        <v>44928</v>
      </c>
      <c r="G288" s="48">
        <v>2023</v>
      </c>
      <c r="H288" s="15">
        <f ca="1">IF(Tabla110[[#This Row],[FECHA DE NACIMIENTO]]="","",YEAR(NOW())-Tabla110[[#This Row],[FECHA DE NACIMIENTO]])</f>
        <v>3</v>
      </c>
      <c r="I288" s="65" t="s">
        <v>12</v>
      </c>
      <c r="J288" s="15" t="str">
        <f t="shared" si="8"/>
        <v>S</v>
      </c>
      <c r="K288" s="15" t="str">
        <f>Tabla110[[#This Row],[FECHA DE NACIMIENTO]]&amp;J288</f>
        <v>2023S</v>
      </c>
      <c r="L288" s="16" t="str">
        <f t="shared" si="9"/>
        <v>STRIDERS 2 Y 3 AÑOS</v>
      </c>
      <c r="M288" s="65" t="s">
        <v>112</v>
      </c>
      <c r="N288" s="36">
        <v>295</v>
      </c>
      <c r="O288" s="19">
        <f>IFERROR(VLOOKUP(Tabla110[[#This Row],[NIVEL DE HABILIDAD]],CATEGORIAS!$M$3:$O$13,2,FALSE),"")</f>
        <v>85000</v>
      </c>
      <c r="P288" s="65"/>
      <c r="Q288" s="65"/>
    </row>
    <row r="289" spans="1:17" ht="18.75" x14ac:dyDescent="0.25">
      <c r="A289" s="11"/>
      <c r="B289" s="36">
        <v>296</v>
      </c>
      <c r="C289" s="75" t="s">
        <v>319</v>
      </c>
      <c r="D289" s="75" t="s">
        <v>658</v>
      </c>
      <c r="E289" s="76">
        <v>1109936172</v>
      </c>
      <c r="F289" s="89"/>
      <c r="G289" s="77">
        <v>2017</v>
      </c>
      <c r="H289" s="78">
        <f ca="1">IF(Tabla110[[#This Row],[FECHA DE NACIMIENTO]]="","",YEAR(NOW())-Tabla110[[#This Row],[FECHA DE NACIMIENTO]])</f>
        <v>9</v>
      </c>
      <c r="I289" s="75" t="s">
        <v>100</v>
      </c>
      <c r="J289" s="79" t="str">
        <f t="shared" si="8"/>
        <v>E</v>
      </c>
      <c r="K289" s="79" t="str">
        <f>Tabla110[[#This Row],[FECHA DE NACIMIENTO]]&amp;J289</f>
        <v>2017E</v>
      </c>
      <c r="L289" s="16" t="str">
        <f t="shared" si="9"/>
        <v>MINIRIDERS 9 Y 10 AÑOS</v>
      </c>
      <c r="M289" s="75" t="s">
        <v>167</v>
      </c>
      <c r="N289" s="81">
        <v>296</v>
      </c>
      <c r="O289" s="82">
        <f>IFERROR(VLOOKUP(Tabla110[[#This Row],[NIVEL DE HABILIDAD]],CATEGORIAS!$M$3:$O$13,2,FALSE),"")</f>
        <v>85000</v>
      </c>
      <c r="P289" s="75"/>
      <c r="Q289" s="75"/>
    </row>
    <row r="290" spans="1:17" ht="18.75" x14ac:dyDescent="0.25">
      <c r="A290" s="11"/>
      <c r="B290" s="37">
        <v>297</v>
      </c>
      <c r="C290" s="65" t="s">
        <v>410</v>
      </c>
      <c r="D290" s="65" t="s">
        <v>659</v>
      </c>
      <c r="E290" s="47">
        <v>1149944378</v>
      </c>
      <c r="F290" s="87"/>
      <c r="G290" s="48">
        <v>2021</v>
      </c>
      <c r="H290" s="15">
        <f ca="1">IF(Tabla110[[#This Row],[FECHA DE NACIMIENTO]]="","",YEAR(NOW())-Tabla110[[#This Row],[FECHA DE NACIMIENTO]])</f>
        <v>5</v>
      </c>
      <c r="I290" s="65" t="s">
        <v>12</v>
      </c>
      <c r="J290" s="15" t="str">
        <f t="shared" si="8"/>
        <v>S</v>
      </c>
      <c r="K290" s="15" t="str">
        <f>Tabla110[[#This Row],[FECHA DE NACIMIENTO]]&amp;J290</f>
        <v>2021S</v>
      </c>
      <c r="L290" s="16" t="str">
        <f t="shared" si="9"/>
        <v>STRIDERS 5 AÑOS</v>
      </c>
      <c r="M290" s="65" t="s">
        <v>51</v>
      </c>
      <c r="N290" s="37">
        <v>297</v>
      </c>
      <c r="O290" s="19">
        <f>IFERROR(VLOOKUP(Tabla110[[#This Row],[NIVEL DE HABILIDAD]],CATEGORIAS!$M$3:$O$13,2,FALSE),"")</f>
        <v>85000</v>
      </c>
      <c r="P290" s="65"/>
      <c r="Q290" s="65"/>
    </row>
    <row r="291" spans="1:17" ht="18.75" x14ac:dyDescent="0.25">
      <c r="A291" s="11"/>
      <c r="B291" s="36">
        <v>298</v>
      </c>
      <c r="C291" s="65" t="s">
        <v>312</v>
      </c>
      <c r="D291" s="65" t="s">
        <v>660</v>
      </c>
      <c r="E291" s="47">
        <v>1104851309</v>
      </c>
      <c r="F291" s="87"/>
      <c r="G291" s="48">
        <v>2022</v>
      </c>
      <c r="H291" s="15">
        <f ca="1">IF(Tabla110[[#This Row],[FECHA DE NACIMIENTO]]="","",YEAR(NOW())-Tabla110[[#This Row],[FECHA DE NACIMIENTO]])</f>
        <v>4</v>
      </c>
      <c r="I291" s="65" t="s">
        <v>12</v>
      </c>
      <c r="J291" s="15" t="str">
        <f t="shared" si="8"/>
        <v>S</v>
      </c>
      <c r="K291" s="15" t="str">
        <f>Tabla110[[#This Row],[FECHA DE NACIMIENTO]]&amp;J291</f>
        <v>2022S</v>
      </c>
      <c r="L291" s="16" t="str">
        <f t="shared" si="9"/>
        <v>STRIDERS 4 AÑOS</v>
      </c>
      <c r="M291" s="65" t="s">
        <v>51</v>
      </c>
      <c r="N291" s="36">
        <v>298</v>
      </c>
      <c r="O291" s="19">
        <f>IFERROR(VLOOKUP(Tabla110[[#This Row],[NIVEL DE HABILIDAD]],CATEGORIAS!$M$3:$O$13,2,FALSE),"")</f>
        <v>85000</v>
      </c>
      <c r="P291" s="65"/>
      <c r="Q291" s="65"/>
    </row>
    <row r="292" spans="1:17" ht="18.75" x14ac:dyDescent="0.25">
      <c r="A292" s="11"/>
      <c r="B292" s="37">
        <v>299</v>
      </c>
      <c r="C292" s="65" t="s">
        <v>661</v>
      </c>
      <c r="D292" s="65" t="s">
        <v>662</v>
      </c>
      <c r="E292" s="47">
        <v>1144112268</v>
      </c>
      <c r="F292" s="87"/>
      <c r="G292" s="48">
        <v>2021</v>
      </c>
      <c r="H292" s="15">
        <f ca="1">IF(Tabla110[[#This Row],[FECHA DE NACIMIENTO]]="","",YEAR(NOW())-Tabla110[[#This Row],[FECHA DE NACIMIENTO]])</f>
        <v>5</v>
      </c>
      <c r="I292" s="65" t="s">
        <v>12</v>
      </c>
      <c r="J292" s="15" t="str">
        <f t="shared" si="8"/>
        <v>S</v>
      </c>
      <c r="K292" s="15" t="str">
        <f>Tabla110[[#This Row],[FECHA DE NACIMIENTO]]&amp;J292</f>
        <v>2021S</v>
      </c>
      <c r="L292" s="16" t="str">
        <f t="shared" si="9"/>
        <v>STRIDERS 5 AÑOS</v>
      </c>
      <c r="M292" s="65" t="s">
        <v>51</v>
      </c>
      <c r="N292" s="37">
        <v>299</v>
      </c>
      <c r="O292" s="19">
        <f>IFERROR(VLOOKUP(Tabla110[[#This Row],[NIVEL DE HABILIDAD]],CATEGORIAS!$M$3:$O$13,2,FALSE),"")</f>
        <v>85000</v>
      </c>
      <c r="P292" s="65"/>
      <c r="Q292" s="65"/>
    </row>
    <row r="293" spans="1:17" ht="18.75" x14ac:dyDescent="0.25">
      <c r="A293" s="11"/>
      <c r="B293" s="36">
        <v>300</v>
      </c>
      <c r="C293" s="65" t="s">
        <v>258</v>
      </c>
      <c r="D293" s="65" t="s">
        <v>663</v>
      </c>
      <c r="E293" s="47"/>
      <c r="F293" s="87"/>
      <c r="G293" s="48">
        <v>2021</v>
      </c>
      <c r="H293" s="15">
        <f ca="1">IF(Tabla110[[#This Row],[FECHA DE NACIMIENTO]]="","",YEAR(NOW())-Tabla110[[#This Row],[FECHA DE NACIMIENTO]])</f>
        <v>5</v>
      </c>
      <c r="I293" s="65" t="s">
        <v>12</v>
      </c>
      <c r="J293" s="15" t="str">
        <f t="shared" si="8"/>
        <v>S</v>
      </c>
      <c r="K293" s="15" t="str">
        <f>Tabla110[[#This Row],[FECHA DE NACIMIENTO]]&amp;J293</f>
        <v>2021S</v>
      </c>
      <c r="L293" s="16" t="str">
        <f t="shared" si="9"/>
        <v>STRIDERS 5 AÑOS</v>
      </c>
      <c r="M293" s="65" t="s">
        <v>77</v>
      </c>
      <c r="N293" s="36">
        <v>300</v>
      </c>
      <c r="O293" s="19">
        <f>IFERROR(VLOOKUP(Tabla110[[#This Row],[NIVEL DE HABILIDAD]],CATEGORIAS!$M$3:$O$13,2,FALSE),"")</f>
        <v>85000</v>
      </c>
      <c r="P293" s="65"/>
      <c r="Q293" s="65"/>
    </row>
    <row r="294" spans="1:17" ht="18.75" x14ac:dyDescent="0.25">
      <c r="A294" s="11"/>
      <c r="B294" s="38">
        <v>301</v>
      </c>
      <c r="C294" s="65" t="s">
        <v>664</v>
      </c>
      <c r="D294" s="65" t="s">
        <v>665</v>
      </c>
      <c r="E294" s="47">
        <v>1114006882</v>
      </c>
      <c r="F294" s="87"/>
      <c r="G294" s="48">
        <v>2013</v>
      </c>
      <c r="H294" s="15">
        <f ca="1">IF(Tabla110[[#This Row],[FECHA DE NACIMIENTO]]="","",YEAR(NOW())-Tabla110[[#This Row],[FECHA DE NACIMIENTO]])</f>
        <v>13</v>
      </c>
      <c r="I294" s="65" t="s">
        <v>14</v>
      </c>
      <c r="J294" s="15" t="str">
        <f t="shared" si="8"/>
        <v>D</v>
      </c>
      <c r="K294" s="15" t="str">
        <f>Tabla110[[#This Row],[FECHA DE NACIMIENTO]]&amp;J294</f>
        <v>2013D</v>
      </c>
      <c r="L294" s="16" t="str">
        <f t="shared" si="9"/>
        <v>DAMAS 13 Y 14 AÑOS</v>
      </c>
      <c r="M294" s="65" t="s">
        <v>44</v>
      </c>
      <c r="N294" s="37">
        <v>301</v>
      </c>
      <c r="O294" s="19">
        <f>IFERROR(VLOOKUP(Tabla110[[#This Row],[NIVEL DE HABILIDAD]],CATEGORIAS!$M$3:$O$13,2,FALSE),"")</f>
        <v>85000</v>
      </c>
      <c r="P294" s="65"/>
      <c r="Q294" s="65"/>
    </row>
    <row r="295" spans="1:17" ht="18.75" x14ac:dyDescent="0.25">
      <c r="A295" s="11"/>
      <c r="B295" s="38">
        <v>302</v>
      </c>
      <c r="C295" s="65" t="s">
        <v>666</v>
      </c>
      <c r="D295" s="65" t="s">
        <v>667</v>
      </c>
      <c r="E295" s="47">
        <v>1114011424</v>
      </c>
      <c r="F295" s="87"/>
      <c r="G295" s="48">
        <v>2018</v>
      </c>
      <c r="H295" s="15">
        <f ca="1">IF(Tabla110[[#This Row],[FECHA DE NACIMIENTO]]="","",YEAR(NOW())-Tabla110[[#This Row],[FECHA DE NACIMIENTO]])</f>
        <v>8</v>
      </c>
      <c r="I295" s="65" t="s">
        <v>14</v>
      </c>
      <c r="J295" s="15" t="str">
        <f t="shared" si="8"/>
        <v>D</v>
      </c>
      <c r="K295" s="15" t="str">
        <f>Tabla110[[#This Row],[FECHA DE NACIMIENTO]]&amp;J295</f>
        <v>2018D</v>
      </c>
      <c r="L295" s="16" t="str">
        <f t="shared" si="9"/>
        <v>DAMAS 7 Y 8 AÑOS</v>
      </c>
      <c r="M295" s="65" t="s">
        <v>44</v>
      </c>
      <c r="N295" s="36">
        <v>302</v>
      </c>
      <c r="O295" s="19">
        <f>IFERROR(VLOOKUP(Tabla110[[#This Row],[NIVEL DE HABILIDAD]],CATEGORIAS!$M$3:$O$13,2,FALSE),"")</f>
        <v>85000</v>
      </c>
      <c r="P295" s="65"/>
      <c r="Q295" s="65"/>
    </row>
    <row r="296" spans="1:17" ht="18.75" x14ac:dyDescent="0.25">
      <c r="A296" s="11"/>
      <c r="B296" s="38">
        <v>303</v>
      </c>
      <c r="C296" s="65" t="s">
        <v>664</v>
      </c>
      <c r="D296" s="65" t="s">
        <v>668</v>
      </c>
      <c r="E296" s="47">
        <v>1111693635</v>
      </c>
      <c r="F296" s="87"/>
      <c r="G296" s="48">
        <v>2015</v>
      </c>
      <c r="H296" s="15">
        <f ca="1">IF(Tabla110[[#This Row],[FECHA DE NACIMIENTO]]="","",YEAR(NOW())-Tabla110[[#This Row],[FECHA DE NACIMIENTO]])</f>
        <v>11</v>
      </c>
      <c r="I296" s="65" t="s">
        <v>14</v>
      </c>
      <c r="J296" s="15" t="str">
        <f t="shared" si="8"/>
        <v>D</v>
      </c>
      <c r="K296" s="15" t="str">
        <f>Tabla110[[#This Row],[FECHA DE NACIMIENTO]]&amp;J296</f>
        <v>2015D</v>
      </c>
      <c r="L296" s="16" t="str">
        <f t="shared" si="9"/>
        <v>DAMAS 11 Y 12 AÑOS</v>
      </c>
      <c r="M296" s="65" t="s">
        <v>46</v>
      </c>
      <c r="N296" s="37">
        <v>303</v>
      </c>
      <c r="O296" s="19">
        <f>IFERROR(VLOOKUP(Tabla110[[#This Row],[NIVEL DE HABILIDAD]],CATEGORIAS!$M$3:$O$13,2,FALSE),"")</f>
        <v>85000</v>
      </c>
      <c r="P296" s="65"/>
      <c r="Q296" s="65"/>
    </row>
    <row r="297" spans="1:17" ht="18.75" x14ac:dyDescent="0.25">
      <c r="A297" s="11"/>
      <c r="B297" s="38">
        <v>304</v>
      </c>
      <c r="C297" s="65" t="s">
        <v>669</v>
      </c>
      <c r="D297" s="65" t="s">
        <v>670</v>
      </c>
      <c r="E297" s="47">
        <v>1111693277</v>
      </c>
      <c r="F297" s="87">
        <v>42095</v>
      </c>
      <c r="G297" s="48">
        <v>2015</v>
      </c>
      <c r="H297" s="15">
        <f ca="1">IF(Tabla110[[#This Row],[FECHA DE NACIMIENTO]]="","",YEAR(NOW())-Tabla110[[#This Row],[FECHA DE NACIMIENTO]])</f>
        <v>11</v>
      </c>
      <c r="I297" s="65" t="s">
        <v>14</v>
      </c>
      <c r="J297" s="15" t="str">
        <f t="shared" si="8"/>
        <v>D</v>
      </c>
      <c r="K297" s="15" t="str">
        <f>Tabla110[[#This Row],[FECHA DE NACIMIENTO]]&amp;J297</f>
        <v>2015D</v>
      </c>
      <c r="L297" s="16" t="str">
        <f t="shared" si="9"/>
        <v>DAMAS 11 Y 12 AÑOS</v>
      </c>
      <c r="M297" s="65" t="s">
        <v>46</v>
      </c>
      <c r="N297" s="36">
        <v>304</v>
      </c>
      <c r="O297" s="19">
        <f>IFERROR(VLOOKUP(Tabla110[[#This Row],[NIVEL DE HABILIDAD]],CATEGORIAS!$M$3:$O$13,2,FALSE),"")</f>
        <v>85000</v>
      </c>
      <c r="P297" s="65"/>
      <c r="Q297" s="65"/>
    </row>
    <row r="298" spans="1:17" ht="18.75" x14ac:dyDescent="0.25">
      <c r="A298" s="11"/>
      <c r="B298" s="38">
        <v>305</v>
      </c>
      <c r="C298" s="65" t="s">
        <v>671</v>
      </c>
      <c r="D298" s="65" t="s">
        <v>672</v>
      </c>
      <c r="E298" s="47">
        <v>1029623408</v>
      </c>
      <c r="F298" s="87"/>
      <c r="G298" s="48">
        <v>2016</v>
      </c>
      <c r="H298" s="15">
        <f ca="1">IF(Tabla110[[#This Row],[FECHA DE NACIMIENTO]]="","",YEAR(NOW())-Tabla110[[#This Row],[FECHA DE NACIMIENTO]])</f>
        <v>10</v>
      </c>
      <c r="I298" s="65" t="s">
        <v>14</v>
      </c>
      <c r="J298" s="15" t="str">
        <f t="shared" si="8"/>
        <v>D</v>
      </c>
      <c r="K298" s="15" t="str">
        <f>Tabla110[[#This Row],[FECHA DE NACIMIENTO]]&amp;J298</f>
        <v>2016D</v>
      </c>
      <c r="L298" s="16" t="str">
        <f t="shared" si="9"/>
        <v>DAMAS 9 Y 10 AÑOS</v>
      </c>
      <c r="M298" s="65" t="s">
        <v>80</v>
      </c>
      <c r="N298" s="37">
        <v>305</v>
      </c>
      <c r="O298" s="19">
        <f>IFERROR(VLOOKUP(Tabla110[[#This Row],[NIVEL DE HABILIDAD]],CATEGORIAS!$M$3:$O$13,2,FALSE),"")</f>
        <v>85000</v>
      </c>
      <c r="P298" s="65"/>
      <c r="Q298" s="65"/>
    </row>
    <row r="299" spans="1:17" ht="18.75" x14ac:dyDescent="0.25">
      <c r="A299" s="11"/>
      <c r="B299" s="38">
        <v>306</v>
      </c>
      <c r="C299" s="65" t="s">
        <v>673</v>
      </c>
      <c r="D299" s="65" t="s">
        <v>674</v>
      </c>
      <c r="E299" s="47">
        <v>1061539217</v>
      </c>
      <c r="F299" s="87">
        <v>41137</v>
      </c>
      <c r="G299" s="48">
        <v>2012</v>
      </c>
      <c r="H299" s="15">
        <f ca="1">IF(Tabla110[[#This Row],[FECHA DE NACIMIENTO]]="","",YEAR(NOW())-Tabla110[[#This Row],[FECHA DE NACIMIENTO]])</f>
        <v>14</v>
      </c>
      <c r="I299" s="65" t="s">
        <v>14</v>
      </c>
      <c r="J299" s="15" t="str">
        <f t="shared" si="8"/>
        <v>D</v>
      </c>
      <c r="K299" s="15" t="str">
        <f>Tabla110[[#This Row],[FECHA DE NACIMIENTO]]&amp;J299</f>
        <v>2012D</v>
      </c>
      <c r="L299" s="16" t="str">
        <f t="shared" si="9"/>
        <v>DAMAS 13 Y 14 AÑOS</v>
      </c>
      <c r="M299" s="65" t="s">
        <v>80</v>
      </c>
      <c r="N299" s="36">
        <v>306</v>
      </c>
      <c r="O299" s="19">
        <f>IFERROR(VLOOKUP(Tabla110[[#This Row],[NIVEL DE HABILIDAD]],CATEGORIAS!$M$3:$O$13,2,FALSE),"")</f>
        <v>85000</v>
      </c>
      <c r="P299" s="65"/>
      <c r="Q299" s="65"/>
    </row>
    <row r="300" spans="1:17" ht="18.75" x14ac:dyDescent="0.25">
      <c r="A300" s="11"/>
      <c r="B300" s="38">
        <v>307</v>
      </c>
      <c r="C300" s="65" t="s">
        <v>666</v>
      </c>
      <c r="D300" s="65" t="s">
        <v>675</v>
      </c>
      <c r="E300" s="47"/>
      <c r="F300" s="87">
        <v>40958</v>
      </c>
      <c r="G300" s="48">
        <v>2012</v>
      </c>
      <c r="H300" s="15">
        <f ca="1">IF(Tabla110[[#This Row],[FECHA DE NACIMIENTO]]="","",YEAR(NOW())-Tabla110[[#This Row],[FECHA DE NACIMIENTO]])</f>
        <v>14</v>
      </c>
      <c r="I300" s="65" t="s">
        <v>14</v>
      </c>
      <c r="J300" s="15" t="str">
        <f t="shared" si="8"/>
        <v>D</v>
      </c>
      <c r="K300" s="15" t="str">
        <f>Tabla110[[#This Row],[FECHA DE NACIMIENTO]]&amp;J300</f>
        <v>2012D</v>
      </c>
      <c r="L300" s="16" t="str">
        <f t="shared" si="9"/>
        <v>DAMAS 13 Y 14 AÑOS</v>
      </c>
      <c r="M300" s="65" t="s">
        <v>167</v>
      </c>
      <c r="N300" s="37">
        <v>307</v>
      </c>
      <c r="O300" s="19">
        <f>IFERROR(VLOOKUP(Tabla110[[#This Row],[NIVEL DE HABILIDAD]],CATEGORIAS!$M$3:$O$13,2,FALSE),"")</f>
        <v>85000</v>
      </c>
      <c r="P300" s="65"/>
      <c r="Q300" s="65"/>
    </row>
    <row r="301" spans="1:17" ht="18.75" x14ac:dyDescent="0.25">
      <c r="A301" s="11"/>
      <c r="B301" s="38">
        <v>308</v>
      </c>
      <c r="C301" s="65" t="s">
        <v>676</v>
      </c>
      <c r="D301" s="65" t="s">
        <v>677</v>
      </c>
      <c r="E301" s="47"/>
      <c r="F301" s="87">
        <v>42525</v>
      </c>
      <c r="G301" s="48">
        <v>2016</v>
      </c>
      <c r="H301" s="15">
        <f ca="1">IF(Tabla110[[#This Row],[FECHA DE NACIMIENTO]]="","",YEAR(NOW())-Tabla110[[#This Row],[FECHA DE NACIMIENTO]])</f>
        <v>10</v>
      </c>
      <c r="I301" s="65" t="s">
        <v>14</v>
      </c>
      <c r="J301" s="15" t="str">
        <f t="shared" si="8"/>
        <v>D</v>
      </c>
      <c r="K301" s="15" t="str">
        <f>Tabla110[[#This Row],[FECHA DE NACIMIENTO]]&amp;J301</f>
        <v>2016D</v>
      </c>
      <c r="L301" s="16" t="str">
        <f t="shared" si="9"/>
        <v>DAMAS 9 Y 10 AÑOS</v>
      </c>
      <c r="M301" s="65" t="s">
        <v>43</v>
      </c>
      <c r="N301" s="36">
        <v>308</v>
      </c>
      <c r="O301" s="19">
        <f>IFERROR(VLOOKUP(Tabla110[[#This Row],[NIVEL DE HABILIDAD]],CATEGORIAS!$M$3:$O$13,2,FALSE),"")</f>
        <v>85000</v>
      </c>
      <c r="P301" s="65"/>
      <c r="Q301" s="65"/>
    </row>
    <row r="302" spans="1:17" ht="18.75" x14ac:dyDescent="0.25">
      <c r="A302" s="11"/>
      <c r="B302" s="38">
        <v>309</v>
      </c>
      <c r="C302" s="65" t="s">
        <v>678</v>
      </c>
      <c r="D302" s="65" t="s">
        <v>381</v>
      </c>
      <c r="E302" s="47"/>
      <c r="F302" s="87">
        <v>41141</v>
      </c>
      <c r="G302" s="48">
        <v>2012</v>
      </c>
      <c r="H302" s="15">
        <f ca="1">IF(Tabla110[[#This Row],[FECHA DE NACIMIENTO]]="","",YEAR(NOW())-Tabla110[[#This Row],[FECHA DE NACIMIENTO]])</f>
        <v>14</v>
      </c>
      <c r="I302" s="65" t="s">
        <v>14</v>
      </c>
      <c r="J302" s="15" t="str">
        <f t="shared" si="8"/>
        <v>D</v>
      </c>
      <c r="K302" s="15" t="str">
        <f>Tabla110[[#This Row],[FECHA DE NACIMIENTO]]&amp;J302</f>
        <v>2012D</v>
      </c>
      <c r="L302" s="16" t="str">
        <f t="shared" si="9"/>
        <v>DAMAS 13 Y 14 AÑOS</v>
      </c>
      <c r="M302" s="65" t="s">
        <v>167</v>
      </c>
      <c r="N302" s="38">
        <v>309</v>
      </c>
      <c r="O302" s="19">
        <f>IFERROR(VLOOKUP(Tabla110[[#This Row],[NIVEL DE HABILIDAD]],CATEGORIAS!$M$3:$O$13,2,FALSE),"")</f>
        <v>85000</v>
      </c>
      <c r="P302" s="65"/>
      <c r="Q302" s="65"/>
    </row>
    <row r="303" spans="1:17" ht="18.75" x14ac:dyDescent="0.25">
      <c r="A303" s="11"/>
      <c r="B303" s="39">
        <v>310</v>
      </c>
      <c r="C303" s="65" t="s">
        <v>679</v>
      </c>
      <c r="D303" s="65" t="s">
        <v>680</v>
      </c>
      <c r="E303" s="47">
        <v>1118374549</v>
      </c>
      <c r="F303" s="87">
        <v>41370</v>
      </c>
      <c r="G303" s="48">
        <v>2013</v>
      </c>
      <c r="H303" s="15">
        <f ca="1">IF(Tabla110[[#This Row],[FECHA DE NACIMIENTO]]="","",YEAR(NOW())-Tabla110[[#This Row],[FECHA DE NACIMIENTO]])</f>
        <v>13</v>
      </c>
      <c r="I303" s="65" t="s">
        <v>14</v>
      </c>
      <c r="J303" s="15" t="str">
        <f t="shared" si="8"/>
        <v>D</v>
      </c>
      <c r="K303" s="15" t="str">
        <f>Tabla110[[#This Row],[FECHA DE NACIMIENTO]]&amp;J303</f>
        <v>2013D</v>
      </c>
      <c r="L303" s="16" t="str">
        <f t="shared" si="9"/>
        <v>DAMAS 13 Y 14 AÑOS</v>
      </c>
      <c r="M303" s="65" t="s">
        <v>186</v>
      </c>
      <c r="N303" s="39">
        <v>310</v>
      </c>
      <c r="O303" s="19">
        <f>IFERROR(VLOOKUP(Tabla110[[#This Row],[NIVEL DE HABILIDAD]],CATEGORIAS!$M$3:$O$13,2,FALSE),"")</f>
        <v>85000</v>
      </c>
      <c r="P303" s="65"/>
      <c r="Q303" s="65"/>
    </row>
    <row r="304" spans="1:17" ht="18.75" x14ac:dyDescent="0.25">
      <c r="A304" s="11"/>
      <c r="B304" s="38">
        <v>311</v>
      </c>
      <c r="C304" s="65" t="s">
        <v>479</v>
      </c>
      <c r="D304" s="65" t="s">
        <v>681</v>
      </c>
      <c r="E304" s="47">
        <v>1109558682</v>
      </c>
      <c r="F304" s="87">
        <v>42148</v>
      </c>
      <c r="G304" s="48">
        <v>2015</v>
      </c>
      <c r="H304" s="15">
        <f ca="1">IF(Tabla110[[#This Row],[FECHA DE NACIMIENTO]]="","",YEAR(NOW())-Tabla110[[#This Row],[FECHA DE NACIMIENTO]])</f>
        <v>11</v>
      </c>
      <c r="I304" s="65" t="s">
        <v>14</v>
      </c>
      <c r="J304" s="15" t="str">
        <f t="shared" si="8"/>
        <v>D</v>
      </c>
      <c r="K304" s="15" t="str">
        <f>Tabla110[[#This Row],[FECHA DE NACIMIENTO]]&amp;J304</f>
        <v>2015D</v>
      </c>
      <c r="L304" s="16" t="str">
        <f t="shared" si="9"/>
        <v>DAMAS 11 Y 12 AÑOS</v>
      </c>
      <c r="M304" s="65" t="s">
        <v>43</v>
      </c>
      <c r="N304" s="38">
        <v>311</v>
      </c>
      <c r="O304" s="19">
        <f>IFERROR(VLOOKUP(Tabla110[[#This Row],[NIVEL DE HABILIDAD]],CATEGORIAS!$M$3:$O$13,2,FALSE),"")</f>
        <v>85000</v>
      </c>
      <c r="P304" s="65"/>
      <c r="Q304" s="65"/>
    </row>
    <row r="305" spans="1:17" ht="18.75" x14ac:dyDescent="0.25">
      <c r="A305" s="11"/>
      <c r="B305" s="39">
        <v>312</v>
      </c>
      <c r="C305" s="65" t="s">
        <v>527</v>
      </c>
      <c r="D305" s="65" t="s">
        <v>682</v>
      </c>
      <c r="E305" s="47">
        <v>1104826982</v>
      </c>
      <c r="F305" s="87">
        <v>40576</v>
      </c>
      <c r="G305" s="48">
        <v>2011</v>
      </c>
      <c r="H305" s="15">
        <f ca="1">IF(Tabla110[[#This Row],[FECHA DE NACIMIENTO]]="","",YEAR(NOW())-Tabla110[[#This Row],[FECHA DE NACIMIENTO]])</f>
        <v>15</v>
      </c>
      <c r="I305" s="65" t="s">
        <v>9</v>
      </c>
      <c r="J305" s="15" t="str">
        <f t="shared" si="8"/>
        <v>OD</v>
      </c>
      <c r="K305" s="15" t="str">
        <f>Tabla110[[#This Row],[FECHA DE NACIMIENTO]]&amp;J305</f>
        <v>2011OD</v>
      </c>
      <c r="L305" s="16" t="str">
        <f t="shared" si="9"/>
        <v>OPEN DAMAS</v>
      </c>
      <c r="M305" s="65" t="s">
        <v>51</v>
      </c>
      <c r="N305" s="39">
        <v>312</v>
      </c>
      <c r="O305" s="19">
        <f>IFERROR(VLOOKUP(Tabla110[[#This Row],[NIVEL DE HABILIDAD]],CATEGORIAS!$M$3:$O$13,2,FALSE),"")</f>
        <v>85000</v>
      </c>
      <c r="P305" s="65"/>
      <c r="Q305" s="65"/>
    </row>
    <row r="306" spans="1:17" ht="18.75" x14ac:dyDescent="0.25">
      <c r="A306" s="11"/>
      <c r="B306" s="38">
        <v>313</v>
      </c>
      <c r="C306" s="65" t="s">
        <v>455</v>
      </c>
      <c r="D306" s="65" t="s">
        <v>683</v>
      </c>
      <c r="E306" s="47">
        <v>1114005793</v>
      </c>
      <c r="F306" s="87">
        <v>40909</v>
      </c>
      <c r="G306" s="48">
        <v>2012</v>
      </c>
      <c r="H306" s="15">
        <f ca="1">IF(Tabla110[[#This Row],[FECHA DE NACIMIENTO]]="","",YEAR(NOW())-Tabla110[[#This Row],[FECHA DE NACIMIENTO]])</f>
        <v>14</v>
      </c>
      <c r="I306" s="65" t="s">
        <v>14</v>
      </c>
      <c r="J306" s="15" t="str">
        <f t="shared" si="8"/>
        <v>D</v>
      </c>
      <c r="K306" s="15" t="str">
        <f>Tabla110[[#This Row],[FECHA DE NACIMIENTO]]&amp;J306</f>
        <v>2012D</v>
      </c>
      <c r="L306" s="16" t="str">
        <f t="shared" si="9"/>
        <v>DAMAS 13 Y 14 AÑOS</v>
      </c>
      <c r="M306" s="65" t="s">
        <v>82</v>
      </c>
      <c r="N306" s="38">
        <v>313</v>
      </c>
      <c r="O306" s="19">
        <f>IFERROR(VLOOKUP(Tabla110[[#This Row],[NIVEL DE HABILIDAD]],CATEGORIAS!$M$3:$O$13,2,FALSE),"")</f>
        <v>85000</v>
      </c>
      <c r="P306" s="65"/>
      <c r="Q306" s="65"/>
    </row>
    <row r="307" spans="1:17" ht="18.75" x14ac:dyDescent="0.25">
      <c r="A307" s="11"/>
      <c r="B307" s="39">
        <v>314</v>
      </c>
      <c r="C307" s="65" t="s">
        <v>285</v>
      </c>
      <c r="D307" s="65" t="s">
        <v>684</v>
      </c>
      <c r="E307" s="47">
        <v>1114555456</v>
      </c>
      <c r="F307" s="87">
        <v>43161</v>
      </c>
      <c r="G307" s="48">
        <v>2018</v>
      </c>
      <c r="H307" s="15">
        <f ca="1">IF(Tabla110[[#This Row],[FECHA DE NACIMIENTO]]="","",YEAR(NOW())-Tabla110[[#This Row],[FECHA DE NACIMIENTO]])</f>
        <v>8</v>
      </c>
      <c r="I307" s="65" t="s">
        <v>14</v>
      </c>
      <c r="J307" s="15" t="str">
        <f t="shared" si="8"/>
        <v>D</v>
      </c>
      <c r="K307" s="15" t="str">
        <f>Tabla110[[#This Row],[FECHA DE NACIMIENTO]]&amp;J307</f>
        <v>2018D</v>
      </c>
      <c r="L307" s="16" t="str">
        <f t="shared" si="9"/>
        <v>DAMAS 7 Y 8 AÑOS</v>
      </c>
      <c r="M307" s="65" t="s">
        <v>82</v>
      </c>
      <c r="N307" s="39">
        <v>314</v>
      </c>
      <c r="O307" s="19">
        <f>IFERROR(VLOOKUP(Tabla110[[#This Row],[NIVEL DE HABILIDAD]],CATEGORIAS!$M$3:$O$13,2,FALSE),"")</f>
        <v>85000</v>
      </c>
      <c r="P307" s="65"/>
      <c r="Q307" s="65"/>
    </row>
    <row r="308" spans="1:17" ht="18.75" x14ac:dyDescent="0.25">
      <c r="A308" s="11"/>
      <c r="B308" s="38">
        <v>315</v>
      </c>
      <c r="C308" s="65" t="s">
        <v>685</v>
      </c>
      <c r="D308" s="65" t="s">
        <v>686</v>
      </c>
      <c r="E308" s="47">
        <v>1114557104</v>
      </c>
      <c r="F308" s="87">
        <v>43396</v>
      </c>
      <c r="G308" s="48">
        <v>2018</v>
      </c>
      <c r="H308" s="15">
        <f ca="1">IF(Tabla110[[#This Row],[FECHA DE NACIMIENTO]]="","",YEAR(NOW())-Tabla110[[#This Row],[FECHA DE NACIMIENTO]])</f>
        <v>8</v>
      </c>
      <c r="I308" s="65" t="s">
        <v>14</v>
      </c>
      <c r="J308" s="15" t="str">
        <f t="shared" si="8"/>
        <v>D</v>
      </c>
      <c r="K308" s="15" t="str">
        <f>Tabla110[[#This Row],[FECHA DE NACIMIENTO]]&amp;J308</f>
        <v>2018D</v>
      </c>
      <c r="L308" s="16" t="str">
        <f t="shared" si="9"/>
        <v>DAMAS 7 Y 8 AÑOS</v>
      </c>
      <c r="M308" s="65" t="s">
        <v>82</v>
      </c>
      <c r="N308" s="38">
        <v>315</v>
      </c>
      <c r="O308" s="19">
        <f>IFERROR(VLOOKUP(Tabla110[[#This Row],[NIVEL DE HABILIDAD]],CATEGORIAS!$M$3:$O$13,2,FALSE),"")</f>
        <v>85000</v>
      </c>
      <c r="P308" s="65"/>
      <c r="Q308" s="65"/>
    </row>
    <row r="309" spans="1:17" ht="18.75" x14ac:dyDescent="0.25">
      <c r="A309" s="11"/>
      <c r="B309" s="39">
        <v>316</v>
      </c>
      <c r="C309" s="65" t="s">
        <v>687</v>
      </c>
      <c r="D309" s="65" t="s">
        <v>688</v>
      </c>
      <c r="E309" s="47">
        <v>1131124035</v>
      </c>
      <c r="F309" s="87"/>
      <c r="G309" s="48">
        <v>2012</v>
      </c>
      <c r="H309" s="15">
        <f ca="1">IF(Tabla110[[#This Row],[FECHA DE NACIMIENTO]]="","",YEAR(NOW())-Tabla110[[#This Row],[FECHA DE NACIMIENTO]])</f>
        <v>14</v>
      </c>
      <c r="I309" s="65" t="s">
        <v>14</v>
      </c>
      <c r="J309" s="15" t="str">
        <f t="shared" si="8"/>
        <v>D</v>
      </c>
      <c r="K309" s="15" t="str">
        <f>Tabla110[[#This Row],[FECHA DE NACIMIENTO]]&amp;J309</f>
        <v>2012D</v>
      </c>
      <c r="L309" s="16" t="str">
        <f t="shared" si="9"/>
        <v>DAMAS 13 Y 14 AÑOS</v>
      </c>
      <c r="M309" s="65" t="s">
        <v>45</v>
      </c>
      <c r="N309" s="39">
        <v>316</v>
      </c>
      <c r="O309" s="19">
        <f>IFERROR(VLOOKUP(Tabla110[[#This Row],[NIVEL DE HABILIDAD]],CATEGORIAS!$M$3:$O$13,2,FALSE),"")</f>
        <v>85000</v>
      </c>
      <c r="P309" s="65"/>
      <c r="Q309" s="65"/>
    </row>
    <row r="310" spans="1:17" ht="18.75" x14ac:dyDescent="0.25">
      <c r="A310" s="11"/>
      <c r="B310" s="38">
        <v>317</v>
      </c>
      <c r="C310" s="65" t="s">
        <v>689</v>
      </c>
      <c r="D310" s="65" t="s">
        <v>690</v>
      </c>
      <c r="E310" s="47">
        <v>1110377773</v>
      </c>
      <c r="F310" s="87">
        <v>42891</v>
      </c>
      <c r="G310" s="48">
        <v>2017</v>
      </c>
      <c r="H310" s="15">
        <f ca="1">IF(Tabla110[[#This Row],[FECHA DE NACIMIENTO]]="","",YEAR(NOW())-Tabla110[[#This Row],[FECHA DE NACIMIENTO]])</f>
        <v>9</v>
      </c>
      <c r="I310" s="65" t="s">
        <v>14</v>
      </c>
      <c r="J310" s="15" t="str">
        <f t="shared" si="8"/>
        <v>D</v>
      </c>
      <c r="K310" s="15" t="str">
        <f>Tabla110[[#This Row],[FECHA DE NACIMIENTO]]&amp;J310</f>
        <v>2017D</v>
      </c>
      <c r="L310" s="16" t="str">
        <f t="shared" si="9"/>
        <v>DAMAS 9 Y 10 AÑOS</v>
      </c>
      <c r="M310" s="65" t="s">
        <v>45</v>
      </c>
      <c r="N310" s="38">
        <v>317</v>
      </c>
      <c r="O310" s="19">
        <f>IFERROR(VLOOKUP(Tabla110[[#This Row],[NIVEL DE HABILIDAD]],CATEGORIAS!$M$3:$O$13,2,FALSE),"")</f>
        <v>85000</v>
      </c>
      <c r="P310" s="65"/>
      <c r="Q310" s="65"/>
    </row>
    <row r="311" spans="1:17" ht="18.75" x14ac:dyDescent="0.25">
      <c r="A311" s="11"/>
      <c r="B311" s="39">
        <v>318</v>
      </c>
      <c r="C311" s="65" t="s">
        <v>691</v>
      </c>
      <c r="D311" s="65" t="s">
        <v>692</v>
      </c>
      <c r="E311" s="47">
        <v>1150693302</v>
      </c>
      <c r="F311" s="87"/>
      <c r="G311" s="48">
        <v>2016</v>
      </c>
      <c r="H311" s="15">
        <f ca="1">IF(Tabla110[[#This Row],[FECHA DE NACIMIENTO]]="","",YEAR(NOW())-Tabla110[[#This Row],[FECHA DE NACIMIENTO]])</f>
        <v>10</v>
      </c>
      <c r="I311" s="65" t="s">
        <v>14</v>
      </c>
      <c r="J311" s="15" t="str">
        <f t="shared" si="8"/>
        <v>D</v>
      </c>
      <c r="K311" s="15" t="str">
        <f>Tabla110[[#This Row],[FECHA DE NACIMIENTO]]&amp;J311</f>
        <v>2016D</v>
      </c>
      <c r="L311" s="16" t="str">
        <f t="shared" si="9"/>
        <v>DAMAS 9 Y 10 AÑOS</v>
      </c>
      <c r="M311" s="65" t="s">
        <v>45</v>
      </c>
      <c r="N311" s="39">
        <v>318</v>
      </c>
      <c r="O311" s="19">
        <f>IFERROR(VLOOKUP(Tabla110[[#This Row],[NIVEL DE HABILIDAD]],CATEGORIAS!$M$3:$O$13,2,FALSE),"")</f>
        <v>85000</v>
      </c>
      <c r="P311" s="65"/>
      <c r="Q311" s="65"/>
    </row>
    <row r="312" spans="1:17" ht="18.75" x14ac:dyDescent="0.25">
      <c r="A312" s="11"/>
      <c r="B312" s="38">
        <v>319</v>
      </c>
      <c r="C312" s="65" t="s">
        <v>693</v>
      </c>
      <c r="D312" s="65" t="s">
        <v>694</v>
      </c>
      <c r="E312" s="47">
        <v>1104828589</v>
      </c>
      <c r="F312" s="87"/>
      <c r="G312" s="48">
        <v>2011</v>
      </c>
      <c r="H312" s="15">
        <f ca="1">IF(Tabla110[[#This Row],[FECHA DE NACIMIENTO]]="","",YEAR(NOW())-Tabla110[[#This Row],[FECHA DE NACIMIENTO]])</f>
        <v>15</v>
      </c>
      <c r="I312" s="65" t="s">
        <v>9</v>
      </c>
      <c r="J312" s="15" t="str">
        <f t="shared" si="8"/>
        <v>OD</v>
      </c>
      <c r="K312" s="15" t="str">
        <f>Tabla110[[#This Row],[FECHA DE NACIMIENTO]]&amp;J312</f>
        <v>2011OD</v>
      </c>
      <c r="L312" s="16" t="str">
        <f t="shared" si="9"/>
        <v>OPEN DAMAS</v>
      </c>
      <c r="M312" s="65" t="s">
        <v>49</v>
      </c>
      <c r="N312" s="38">
        <v>319</v>
      </c>
      <c r="O312" s="19">
        <f>IFERROR(VLOOKUP(Tabla110[[#This Row],[NIVEL DE HABILIDAD]],CATEGORIAS!$M$3:$O$13,2,FALSE),"")</f>
        <v>85000</v>
      </c>
      <c r="P312" s="65"/>
      <c r="Q312" s="65"/>
    </row>
    <row r="313" spans="1:17" ht="18.75" x14ac:dyDescent="0.25">
      <c r="A313" s="11"/>
      <c r="B313" s="39">
        <v>320</v>
      </c>
      <c r="C313" s="65" t="s">
        <v>695</v>
      </c>
      <c r="D313" s="65" t="s">
        <v>696</v>
      </c>
      <c r="E313" s="47">
        <v>1080059680</v>
      </c>
      <c r="F313" s="87"/>
      <c r="G313" s="48">
        <v>2011</v>
      </c>
      <c r="H313" s="15">
        <f ca="1">IF(Tabla110[[#This Row],[FECHA DE NACIMIENTO]]="","",YEAR(NOW())-Tabla110[[#This Row],[FECHA DE NACIMIENTO]])</f>
        <v>15</v>
      </c>
      <c r="I313" s="65" t="s">
        <v>9</v>
      </c>
      <c r="J313" s="15" t="str">
        <f t="shared" si="8"/>
        <v>OD</v>
      </c>
      <c r="K313" s="15" t="str">
        <f>Tabla110[[#This Row],[FECHA DE NACIMIENTO]]&amp;J313</f>
        <v>2011OD</v>
      </c>
      <c r="L313" s="16" t="str">
        <f t="shared" si="9"/>
        <v>OPEN DAMAS</v>
      </c>
      <c r="M313" s="65" t="s">
        <v>41</v>
      </c>
      <c r="N313" s="39">
        <v>320</v>
      </c>
      <c r="O313" s="19">
        <f>IFERROR(VLOOKUP(Tabla110[[#This Row],[NIVEL DE HABILIDAD]],CATEGORIAS!$M$3:$O$13,2,FALSE),"")</f>
        <v>85000</v>
      </c>
      <c r="P313" s="65"/>
      <c r="Q313" s="65"/>
    </row>
    <row r="314" spans="1:17" ht="18.75" x14ac:dyDescent="0.25">
      <c r="A314" s="11"/>
      <c r="B314" s="38">
        <v>321</v>
      </c>
      <c r="C314" s="65" t="s">
        <v>697</v>
      </c>
      <c r="D314" s="65" t="s">
        <v>296</v>
      </c>
      <c r="E314" s="47">
        <v>1029625608</v>
      </c>
      <c r="F314" s="87">
        <v>43083</v>
      </c>
      <c r="G314" s="48">
        <v>2017</v>
      </c>
      <c r="H314" s="15">
        <f ca="1">IF(Tabla110[[#This Row],[FECHA DE NACIMIENTO]]="","",YEAR(NOW())-Tabla110[[#This Row],[FECHA DE NACIMIENTO]])</f>
        <v>9</v>
      </c>
      <c r="I314" s="65" t="s">
        <v>14</v>
      </c>
      <c r="J314" s="15" t="str">
        <f t="shared" si="8"/>
        <v>D</v>
      </c>
      <c r="K314" s="15" t="str">
        <f>Tabla110[[#This Row],[FECHA DE NACIMIENTO]]&amp;J314</f>
        <v>2017D</v>
      </c>
      <c r="L314" s="16" t="str">
        <f t="shared" si="9"/>
        <v>DAMAS 9 Y 10 AÑOS</v>
      </c>
      <c r="M314" s="65" t="s">
        <v>52</v>
      </c>
      <c r="N314" s="38">
        <v>321</v>
      </c>
      <c r="O314" s="19">
        <f>IFERROR(VLOOKUP(Tabla110[[#This Row],[NIVEL DE HABILIDAD]],CATEGORIAS!$M$3:$O$13,2,FALSE),"")</f>
        <v>85000</v>
      </c>
      <c r="P314" s="65"/>
      <c r="Q314" s="65"/>
    </row>
    <row r="315" spans="1:17" ht="18.75" x14ac:dyDescent="0.25">
      <c r="A315" s="11"/>
      <c r="B315" s="39">
        <v>322</v>
      </c>
      <c r="C315" s="65" t="s">
        <v>455</v>
      </c>
      <c r="D315" s="65" t="s">
        <v>698</v>
      </c>
      <c r="E315" s="47">
        <v>1149937786</v>
      </c>
      <c r="F315" s="87">
        <v>41150</v>
      </c>
      <c r="G315" s="48">
        <v>2012</v>
      </c>
      <c r="H315" s="15">
        <f ca="1">IF(Tabla110[[#This Row],[FECHA DE NACIMIENTO]]="","",YEAR(NOW())-Tabla110[[#This Row],[FECHA DE NACIMIENTO]])</f>
        <v>14</v>
      </c>
      <c r="I315" s="65" t="s">
        <v>14</v>
      </c>
      <c r="J315" s="15" t="str">
        <f t="shared" si="8"/>
        <v>D</v>
      </c>
      <c r="K315" s="15" t="str">
        <f>Tabla110[[#This Row],[FECHA DE NACIMIENTO]]&amp;J315</f>
        <v>2012D</v>
      </c>
      <c r="L315" s="16" t="str">
        <f t="shared" si="9"/>
        <v>DAMAS 13 Y 14 AÑOS</v>
      </c>
      <c r="M315" s="65" t="s">
        <v>139</v>
      </c>
      <c r="N315" s="39">
        <v>322</v>
      </c>
      <c r="O315" s="19">
        <f>IFERROR(VLOOKUP(Tabla110[[#This Row],[NIVEL DE HABILIDAD]],CATEGORIAS!$M$3:$O$13,2,FALSE),"")</f>
        <v>85000</v>
      </c>
      <c r="P315" s="65"/>
      <c r="Q315" s="65" t="s">
        <v>212</v>
      </c>
    </row>
    <row r="316" spans="1:17" ht="18.75" x14ac:dyDescent="0.25">
      <c r="A316" s="11"/>
      <c r="B316" s="38">
        <v>323</v>
      </c>
      <c r="C316" s="65" t="s">
        <v>699</v>
      </c>
      <c r="D316" s="65" t="s">
        <v>700</v>
      </c>
      <c r="E316" s="47">
        <v>1029625366</v>
      </c>
      <c r="F316" s="87"/>
      <c r="G316" s="48">
        <v>2017</v>
      </c>
      <c r="H316" s="15">
        <f ca="1">IF(Tabla110[[#This Row],[FECHA DE NACIMIENTO]]="","",YEAR(NOW())-Tabla110[[#This Row],[FECHA DE NACIMIENTO]])</f>
        <v>9</v>
      </c>
      <c r="I316" s="65" t="s">
        <v>14</v>
      </c>
      <c r="J316" s="15" t="str">
        <f t="shared" si="8"/>
        <v>D</v>
      </c>
      <c r="K316" s="15" t="str">
        <f>Tabla110[[#This Row],[FECHA DE NACIMIENTO]]&amp;J316</f>
        <v>2017D</v>
      </c>
      <c r="L316" s="16" t="str">
        <f t="shared" si="9"/>
        <v>DAMAS 9 Y 10 AÑOS</v>
      </c>
      <c r="M316" s="65" t="s">
        <v>52</v>
      </c>
      <c r="N316" s="38">
        <v>323</v>
      </c>
      <c r="O316" s="19">
        <f>IFERROR(VLOOKUP(Tabla110[[#This Row],[NIVEL DE HABILIDAD]],CATEGORIAS!$M$3:$O$13,2,FALSE),"")</f>
        <v>85000</v>
      </c>
      <c r="P316" s="65"/>
      <c r="Q316" s="65"/>
    </row>
    <row r="317" spans="1:17" ht="18.75" x14ac:dyDescent="0.25">
      <c r="A317" s="11"/>
      <c r="B317" s="39">
        <v>324</v>
      </c>
      <c r="C317" s="65" t="s">
        <v>701</v>
      </c>
      <c r="D317" s="65" t="s">
        <v>702</v>
      </c>
      <c r="E317" s="47">
        <v>1232799920</v>
      </c>
      <c r="F317" s="87">
        <v>42787</v>
      </c>
      <c r="G317" s="48">
        <v>2017</v>
      </c>
      <c r="H317" s="15">
        <f ca="1">IF(Tabla110[[#This Row],[FECHA DE NACIMIENTO]]="","",YEAR(NOW())-Tabla110[[#This Row],[FECHA DE NACIMIENTO]])</f>
        <v>9</v>
      </c>
      <c r="I317" s="65" t="s">
        <v>14</v>
      </c>
      <c r="J317" s="15" t="str">
        <f t="shared" si="8"/>
        <v>D</v>
      </c>
      <c r="K317" s="15" t="str">
        <f>Tabla110[[#This Row],[FECHA DE NACIMIENTO]]&amp;J317</f>
        <v>2017D</v>
      </c>
      <c r="L317" s="16" t="str">
        <f t="shared" si="9"/>
        <v>DAMAS 9 Y 10 AÑOS</v>
      </c>
      <c r="M317" s="65" t="s">
        <v>51</v>
      </c>
      <c r="N317" s="39">
        <v>324</v>
      </c>
      <c r="O317" s="19">
        <f>IFERROR(VLOOKUP(Tabla110[[#This Row],[NIVEL DE HABILIDAD]],CATEGORIAS!$M$3:$O$13,2,FALSE),"")</f>
        <v>85000</v>
      </c>
      <c r="P317" s="65"/>
      <c r="Q317" s="65"/>
    </row>
    <row r="318" spans="1:17" ht="18.75" x14ac:dyDescent="0.25">
      <c r="A318" s="11"/>
      <c r="B318" s="38">
        <v>325</v>
      </c>
      <c r="C318" s="65" t="s">
        <v>285</v>
      </c>
      <c r="D318" s="65" t="s">
        <v>703</v>
      </c>
      <c r="E318" s="47">
        <v>1029615369</v>
      </c>
      <c r="F318" s="87">
        <v>43010</v>
      </c>
      <c r="G318" s="48">
        <v>2017</v>
      </c>
      <c r="H318" s="15">
        <f ca="1">IF(Tabla110[[#This Row],[FECHA DE NACIMIENTO]]="","",YEAR(NOW())-Tabla110[[#This Row],[FECHA DE NACIMIENTO]])</f>
        <v>9</v>
      </c>
      <c r="I318" s="65" t="s">
        <v>14</v>
      </c>
      <c r="J318" s="15" t="str">
        <f t="shared" si="8"/>
        <v>D</v>
      </c>
      <c r="K318" s="15" t="str">
        <f>Tabla110[[#This Row],[FECHA DE NACIMIENTO]]&amp;J318</f>
        <v>2017D</v>
      </c>
      <c r="L318" s="16" t="str">
        <f t="shared" si="9"/>
        <v>DAMAS 9 Y 10 AÑOS</v>
      </c>
      <c r="M318" s="65" t="s">
        <v>109</v>
      </c>
      <c r="N318" s="38">
        <v>325</v>
      </c>
      <c r="O318" s="19">
        <f>IFERROR(VLOOKUP(Tabla110[[#This Row],[NIVEL DE HABILIDAD]],CATEGORIAS!$M$3:$O$13,2,FALSE),"")</f>
        <v>85000</v>
      </c>
      <c r="P318" s="65"/>
      <c r="Q318" s="65"/>
    </row>
    <row r="319" spans="1:17" ht="18.75" x14ac:dyDescent="0.25">
      <c r="A319" s="11"/>
      <c r="B319" s="39">
        <v>326</v>
      </c>
      <c r="C319" s="65" t="s">
        <v>666</v>
      </c>
      <c r="D319" s="65" t="s">
        <v>704</v>
      </c>
      <c r="E319" s="47">
        <v>1112406248</v>
      </c>
      <c r="F319" s="87">
        <v>42864</v>
      </c>
      <c r="G319" s="48">
        <v>2013</v>
      </c>
      <c r="H319" s="15">
        <f ca="1">IF(Tabla110[[#This Row],[FECHA DE NACIMIENTO]]="","",YEAR(NOW())-Tabla110[[#This Row],[FECHA DE NACIMIENTO]])</f>
        <v>13</v>
      </c>
      <c r="I319" s="65" t="s">
        <v>14</v>
      </c>
      <c r="J319" s="15" t="str">
        <f t="shared" si="8"/>
        <v>D</v>
      </c>
      <c r="K319" s="15" t="str">
        <f>Tabla110[[#This Row],[FECHA DE NACIMIENTO]]&amp;J319</f>
        <v>2013D</v>
      </c>
      <c r="L319" s="16" t="str">
        <f t="shared" si="9"/>
        <v>DAMAS 13 Y 14 AÑOS</v>
      </c>
      <c r="M319" s="65" t="s">
        <v>85</v>
      </c>
      <c r="N319" s="39">
        <v>326</v>
      </c>
      <c r="O319" s="19">
        <f>IFERROR(VLOOKUP(Tabla110[[#This Row],[NIVEL DE HABILIDAD]],CATEGORIAS!$M$3:$O$13,2,FALSE),"")</f>
        <v>85000</v>
      </c>
      <c r="P319" s="65"/>
      <c r="Q319" s="65"/>
    </row>
    <row r="320" spans="1:17" ht="18.75" x14ac:dyDescent="0.25">
      <c r="A320" s="11"/>
      <c r="B320" s="38">
        <v>327</v>
      </c>
      <c r="C320" s="65" t="s">
        <v>705</v>
      </c>
      <c r="D320" s="65" t="s">
        <v>706</v>
      </c>
      <c r="E320" s="47">
        <v>1112406877</v>
      </c>
      <c r="F320" s="87">
        <v>41710</v>
      </c>
      <c r="G320" s="48">
        <v>2014</v>
      </c>
      <c r="H320" s="15">
        <f ca="1">IF(Tabla110[[#This Row],[FECHA DE NACIMIENTO]]="","",YEAR(NOW())-Tabla110[[#This Row],[FECHA DE NACIMIENTO]])</f>
        <v>12</v>
      </c>
      <c r="I320" s="65" t="s">
        <v>14</v>
      </c>
      <c r="J320" s="15" t="str">
        <f t="shared" si="8"/>
        <v>D</v>
      </c>
      <c r="K320" s="15" t="str">
        <f>Tabla110[[#This Row],[FECHA DE NACIMIENTO]]&amp;J320</f>
        <v>2014D</v>
      </c>
      <c r="L320" s="16" t="str">
        <f t="shared" si="9"/>
        <v>DAMAS 11 Y 12 AÑOS</v>
      </c>
      <c r="M320" s="65" t="s">
        <v>85</v>
      </c>
      <c r="N320" s="38">
        <v>327</v>
      </c>
      <c r="O320" s="19">
        <f>IFERROR(VLOOKUP(Tabla110[[#This Row],[NIVEL DE HABILIDAD]],CATEGORIAS!$M$3:$O$13,2,FALSE),"")</f>
        <v>85000</v>
      </c>
      <c r="P320" s="65"/>
      <c r="Q320" s="65"/>
    </row>
    <row r="321" spans="1:17" ht="18.75" x14ac:dyDescent="0.25">
      <c r="A321" s="11"/>
      <c r="B321" s="39">
        <v>328</v>
      </c>
      <c r="C321" s="65" t="s">
        <v>689</v>
      </c>
      <c r="D321" s="65" t="s">
        <v>707</v>
      </c>
      <c r="E321" s="47">
        <v>1094974240</v>
      </c>
      <c r="F321" s="87">
        <v>42853</v>
      </c>
      <c r="G321" s="48">
        <v>2017</v>
      </c>
      <c r="H321" s="15">
        <f ca="1">IF(Tabla110[[#This Row],[FECHA DE NACIMIENTO]]="","",YEAR(NOW())-Tabla110[[#This Row],[FECHA DE NACIMIENTO]])</f>
        <v>9</v>
      </c>
      <c r="I321" s="65" t="s">
        <v>14</v>
      </c>
      <c r="J321" s="15" t="str">
        <f t="shared" si="8"/>
        <v>D</v>
      </c>
      <c r="K321" s="15" t="str">
        <f>Tabla110[[#This Row],[FECHA DE NACIMIENTO]]&amp;J321</f>
        <v>2017D</v>
      </c>
      <c r="L321" s="16" t="str">
        <f t="shared" si="9"/>
        <v>DAMAS 9 Y 10 AÑOS</v>
      </c>
      <c r="M321" s="65" t="s">
        <v>83</v>
      </c>
      <c r="N321" s="39">
        <v>328</v>
      </c>
      <c r="O321" s="19">
        <f>IFERROR(VLOOKUP(Tabla110[[#This Row],[NIVEL DE HABILIDAD]],CATEGORIAS!$M$3:$O$13,2,FALSE),"")</f>
        <v>85000</v>
      </c>
      <c r="P321" s="65"/>
      <c r="Q321" s="65"/>
    </row>
    <row r="322" spans="1:17" ht="18.75" x14ac:dyDescent="0.25">
      <c r="A322" s="11"/>
      <c r="B322" s="38">
        <v>329</v>
      </c>
      <c r="C322" s="65" t="s">
        <v>708</v>
      </c>
      <c r="D322" s="65" t="s">
        <v>502</v>
      </c>
      <c r="E322" s="47">
        <v>1110302869</v>
      </c>
      <c r="F322" s="87">
        <v>42273</v>
      </c>
      <c r="G322" s="48">
        <v>2015</v>
      </c>
      <c r="H322" s="15">
        <f ca="1">IF(Tabla110[[#This Row],[FECHA DE NACIMIENTO]]="","",YEAR(NOW())-Tabla110[[#This Row],[FECHA DE NACIMIENTO]])</f>
        <v>11</v>
      </c>
      <c r="I322" s="65" t="s">
        <v>14</v>
      </c>
      <c r="J322" s="15" t="str">
        <f t="shared" si="8"/>
        <v>D</v>
      </c>
      <c r="K322" s="15" t="str">
        <f>Tabla110[[#This Row],[FECHA DE NACIMIENTO]]&amp;J322</f>
        <v>2015D</v>
      </c>
      <c r="L322" s="16" t="str">
        <f t="shared" si="9"/>
        <v>DAMAS 11 Y 12 AÑOS</v>
      </c>
      <c r="M322" s="65" t="s">
        <v>43</v>
      </c>
      <c r="N322" s="38">
        <v>329</v>
      </c>
      <c r="O322" s="19">
        <f>IFERROR(VLOOKUP(Tabla110[[#This Row],[NIVEL DE HABILIDAD]],CATEGORIAS!$M$3:$O$13,2,FALSE),"")</f>
        <v>85000</v>
      </c>
      <c r="P322" s="65"/>
      <c r="Q322" s="65"/>
    </row>
    <row r="323" spans="1:17" ht="18.75" x14ac:dyDescent="0.25">
      <c r="A323" s="11"/>
      <c r="B323" s="39">
        <v>330</v>
      </c>
      <c r="C323" s="65" t="s">
        <v>709</v>
      </c>
      <c r="D323" s="65" t="s">
        <v>619</v>
      </c>
      <c r="E323" s="47">
        <v>1027812869</v>
      </c>
      <c r="F323" s="87"/>
      <c r="G323" s="48">
        <v>2013</v>
      </c>
      <c r="H323" s="15">
        <f ca="1">IF(Tabla110[[#This Row],[FECHA DE NACIMIENTO]]="","",YEAR(NOW())-Tabla110[[#This Row],[FECHA DE NACIMIENTO]])</f>
        <v>13</v>
      </c>
      <c r="I323" s="65" t="s">
        <v>14</v>
      </c>
      <c r="J323" s="15" t="str">
        <f t="shared" ref="J323:J386" si="10">VLOOKUP(I323,NH,2,0)</f>
        <v>D</v>
      </c>
      <c r="K323" s="15" t="str">
        <f>Tabla110[[#This Row],[FECHA DE NACIMIENTO]]&amp;J323</f>
        <v>2013D</v>
      </c>
      <c r="L323" s="16" t="str">
        <f t="shared" ref="L323:L386" si="11">IFERROR(VLOOKUP(K323,CATEGORIAS,2,0),"")</f>
        <v>DAMAS 13 Y 14 AÑOS</v>
      </c>
      <c r="M323" s="65" t="s">
        <v>76</v>
      </c>
      <c r="N323" s="39">
        <v>330</v>
      </c>
      <c r="O323" s="19">
        <f>IFERROR(VLOOKUP(Tabla110[[#This Row],[NIVEL DE HABILIDAD]],CATEGORIAS!$M$3:$O$13,2,FALSE),"")</f>
        <v>85000</v>
      </c>
      <c r="P323" s="65"/>
      <c r="Q323" s="65"/>
    </row>
    <row r="324" spans="1:17" ht="18.75" x14ac:dyDescent="0.25">
      <c r="A324" s="11"/>
      <c r="B324" s="38">
        <v>331</v>
      </c>
      <c r="C324" s="65" t="s">
        <v>710</v>
      </c>
      <c r="D324" s="65" t="s">
        <v>711</v>
      </c>
      <c r="E324" s="47">
        <v>1114551521</v>
      </c>
      <c r="F324" s="87">
        <v>42281</v>
      </c>
      <c r="G324" s="48">
        <v>2015</v>
      </c>
      <c r="H324" s="15">
        <f ca="1">IF(Tabla110[[#This Row],[FECHA DE NACIMIENTO]]="","",YEAR(NOW())-Tabla110[[#This Row],[FECHA DE NACIMIENTO]])</f>
        <v>11</v>
      </c>
      <c r="I324" s="65" t="s">
        <v>15</v>
      </c>
      <c r="J324" s="15" t="str">
        <f t="shared" si="10"/>
        <v>EX</v>
      </c>
      <c r="K324" s="15" t="str">
        <f>Tabla110[[#This Row],[FECHA DE NACIMIENTO]]&amp;J324</f>
        <v>2015EX</v>
      </c>
      <c r="L324" s="16" t="str">
        <f t="shared" si="11"/>
        <v>EXPERTOS 11 Y 12 AÑOS</v>
      </c>
      <c r="M324" s="65" t="s">
        <v>44</v>
      </c>
      <c r="N324" s="38">
        <v>331</v>
      </c>
      <c r="O324" s="19">
        <f>IFERROR(VLOOKUP(Tabla110[[#This Row],[NIVEL DE HABILIDAD]],CATEGORIAS!$M$3:$O$13,2,FALSE),"")</f>
        <v>85000</v>
      </c>
      <c r="P324" s="65"/>
      <c r="Q324" s="65"/>
    </row>
    <row r="325" spans="1:17" ht="18.75" x14ac:dyDescent="0.25">
      <c r="A325" s="11"/>
      <c r="B325" s="39">
        <v>332</v>
      </c>
      <c r="C325" s="65" t="s">
        <v>712</v>
      </c>
      <c r="D325" s="65" t="s">
        <v>713</v>
      </c>
      <c r="E325" s="47">
        <v>1036961189</v>
      </c>
      <c r="F325" s="87"/>
      <c r="G325" s="48">
        <v>2015</v>
      </c>
      <c r="H325" s="15">
        <f ca="1">IF(Tabla110[[#This Row],[FECHA DE NACIMIENTO]]="","",YEAR(NOW())-Tabla110[[#This Row],[FECHA DE NACIMIENTO]])</f>
        <v>11</v>
      </c>
      <c r="I325" s="65" t="s">
        <v>15</v>
      </c>
      <c r="J325" s="15" t="str">
        <f t="shared" si="10"/>
        <v>EX</v>
      </c>
      <c r="K325" s="15" t="str">
        <f>Tabla110[[#This Row],[FECHA DE NACIMIENTO]]&amp;J325</f>
        <v>2015EX</v>
      </c>
      <c r="L325" s="16" t="str">
        <f t="shared" si="11"/>
        <v>EXPERTOS 11 Y 12 AÑOS</v>
      </c>
      <c r="M325" s="65" t="s">
        <v>44</v>
      </c>
      <c r="N325" s="39">
        <v>332</v>
      </c>
      <c r="O325" s="19">
        <f>IFERROR(VLOOKUP(Tabla110[[#This Row],[NIVEL DE HABILIDAD]],CATEGORIAS!$M$3:$O$13,2,FALSE),"")</f>
        <v>85000</v>
      </c>
      <c r="P325" s="65"/>
      <c r="Q325" s="65"/>
    </row>
    <row r="326" spans="1:17" ht="18.75" x14ac:dyDescent="0.25">
      <c r="A326" s="11"/>
      <c r="B326" s="38">
        <v>333</v>
      </c>
      <c r="C326" s="65" t="s">
        <v>308</v>
      </c>
      <c r="D326" s="65" t="s">
        <v>714</v>
      </c>
      <c r="E326" s="47">
        <v>1085953057</v>
      </c>
      <c r="F326" s="87">
        <v>36425</v>
      </c>
      <c r="G326" s="48">
        <v>1999</v>
      </c>
      <c r="H326" s="15">
        <f ca="1">IF(Tabla110[[#This Row],[FECHA DE NACIMIENTO]]="","",YEAR(NOW())-Tabla110[[#This Row],[FECHA DE NACIMIENTO]])</f>
        <v>27</v>
      </c>
      <c r="I326" s="65" t="s">
        <v>10</v>
      </c>
      <c r="J326" s="15" t="str">
        <f t="shared" si="10"/>
        <v>OV</v>
      </c>
      <c r="K326" s="15" t="str">
        <f>Tabla110[[#This Row],[FECHA DE NACIMIENTO]]&amp;J326</f>
        <v>1999OV</v>
      </c>
      <c r="L326" s="16" t="str">
        <f t="shared" si="11"/>
        <v>OPEN VARONES</v>
      </c>
      <c r="M326" s="65" t="s">
        <v>41</v>
      </c>
      <c r="N326" s="38">
        <v>333</v>
      </c>
      <c r="O326" s="19">
        <f>IFERROR(VLOOKUP(Tabla110[[#This Row],[NIVEL DE HABILIDAD]],CATEGORIAS!$M$3:$O$13,2,FALSE),"")</f>
        <v>85000</v>
      </c>
      <c r="P326" s="65"/>
      <c r="Q326" s="65"/>
    </row>
    <row r="327" spans="1:17" ht="18.75" x14ac:dyDescent="0.25">
      <c r="A327" s="11"/>
      <c r="B327" s="39">
        <v>334</v>
      </c>
      <c r="C327" s="65" t="s">
        <v>715</v>
      </c>
      <c r="D327" s="65" t="s">
        <v>716</v>
      </c>
      <c r="E327" s="47">
        <v>1114009518</v>
      </c>
      <c r="F327" s="87">
        <v>42478</v>
      </c>
      <c r="G327" s="48">
        <v>2016</v>
      </c>
      <c r="H327" s="15">
        <f ca="1">IF(Tabla110[[#This Row],[FECHA DE NACIMIENTO]]="","",YEAR(NOW())-Tabla110[[#This Row],[FECHA DE NACIMIENTO]])</f>
        <v>10</v>
      </c>
      <c r="I327" s="65" t="s">
        <v>15</v>
      </c>
      <c r="J327" s="15" t="str">
        <f t="shared" si="10"/>
        <v>EX</v>
      </c>
      <c r="K327" s="15" t="str">
        <f>Tabla110[[#This Row],[FECHA DE NACIMIENTO]]&amp;J327</f>
        <v>2016EX</v>
      </c>
      <c r="L327" s="16" t="str">
        <f t="shared" si="11"/>
        <v>EXPERTOS 9 Y 10 AÑOS</v>
      </c>
      <c r="M327" s="65" t="s">
        <v>44</v>
      </c>
      <c r="N327" s="39">
        <v>334</v>
      </c>
      <c r="O327" s="19">
        <f>IFERROR(VLOOKUP(Tabla110[[#This Row],[NIVEL DE HABILIDAD]],CATEGORIAS!$M$3:$O$13,2,FALSE),"")</f>
        <v>85000</v>
      </c>
      <c r="P327" s="65"/>
      <c r="Q327" s="65"/>
    </row>
    <row r="328" spans="1:17" ht="18.75" x14ac:dyDescent="0.25">
      <c r="A328" s="11"/>
      <c r="B328" s="38">
        <v>335</v>
      </c>
      <c r="C328" s="65" t="s">
        <v>717</v>
      </c>
      <c r="D328" s="65" t="s">
        <v>718</v>
      </c>
      <c r="E328" s="47">
        <v>1104831250</v>
      </c>
      <c r="F328" s="87">
        <v>41169</v>
      </c>
      <c r="G328" s="48">
        <v>2012</v>
      </c>
      <c r="H328" s="15">
        <f ca="1">IF(Tabla110[[#This Row],[FECHA DE NACIMIENTO]]="","",YEAR(NOW())-Tabla110[[#This Row],[FECHA DE NACIMIENTO]])</f>
        <v>14</v>
      </c>
      <c r="I328" s="65" t="s">
        <v>15</v>
      </c>
      <c r="J328" s="15" t="str">
        <f t="shared" si="10"/>
        <v>EX</v>
      </c>
      <c r="K328" s="15" t="str">
        <f>Tabla110[[#This Row],[FECHA DE NACIMIENTO]]&amp;J328</f>
        <v>2012EX</v>
      </c>
      <c r="L328" s="16" t="str">
        <f t="shared" si="11"/>
        <v>EXPERTOS 13 Y 14 AÑOS</v>
      </c>
      <c r="M328" s="65" t="s">
        <v>46</v>
      </c>
      <c r="N328" s="38">
        <v>335</v>
      </c>
      <c r="O328" s="19">
        <f>IFERROR(VLOOKUP(Tabla110[[#This Row],[NIVEL DE HABILIDAD]],CATEGORIAS!$M$3:$O$13,2,FALSE),"")</f>
        <v>85000</v>
      </c>
      <c r="P328" s="65"/>
      <c r="Q328" s="65"/>
    </row>
    <row r="329" spans="1:17" ht="18.75" x14ac:dyDescent="0.25">
      <c r="A329" s="11"/>
      <c r="B329" s="39">
        <v>336</v>
      </c>
      <c r="C329" s="65" t="s">
        <v>319</v>
      </c>
      <c r="D329" s="65" t="s">
        <v>719</v>
      </c>
      <c r="E329" s="47">
        <v>1150692477</v>
      </c>
      <c r="F329" s="87">
        <v>41902</v>
      </c>
      <c r="G329" s="48">
        <v>2014</v>
      </c>
      <c r="H329" s="15">
        <f ca="1">IF(Tabla110[[#This Row],[FECHA DE NACIMIENTO]]="","",YEAR(NOW())-Tabla110[[#This Row],[FECHA DE NACIMIENTO]])</f>
        <v>12</v>
      </c>
      <c r="I329" s="65" t="s">
        <v>15</v>
      </c>
      <c r="J329" s="15" t="str">
        <f t="shared" si="10"/>
        <v>EX</v>
      </c>
      <c r="K329" s="15" t="str">
        <f>Tabla110[[#This Row],[FECHA DE NACIMIENTO]]&amp;J329</f>
        <v>2014EX</v>
      </c>
      <c r="L329" s="16" t="str">
        <f t="shared" si="11"/>
        <v>EXPERTOS 11 Y 12 AÑOS</v>
      </c>
      <c r="M329" s="65" t="s">
        <v>46</v>
      </c>
      <c r="N329" s="39">
        <v>336</v>
      </c>
      <c r="O329" s="19">
        <f>IFERROR(VLOOKUP(Tabla110[[#This Row],[NIVEL DE HABILIDAD]],CATEGORIAS!$M$3:$O$13,2,FALSE),"")</f>
        <v>85000</v>
      </c>
      <c r="P329" s="65"/>
      <c r="Q329" s="65"/>
    </row>
    <row r="330" spans="1:17" ht="18.75" x14ac:dyDescent="0.25">
      <c r="A330" s="11"/>
      <c r="B330" s="38">
        <v>337</v>
      </c>
      <c r="C330" s="65" t="s">
        <v>386</v>
      </c>
      <c r="D330" s="65" t="s">
        <v>720</v>
      </c>
      <c r="E330" s="47">
        <v>1126602194</v>
      </c>
      <c r="F330" s="87">
        <v>40660</v>
      </c>
      <c r="G330" s="48">
        <v>2011</v>
      </c>
      <c r="H330" s="15">
        <f ca="1">IF(Tabla110[[#This Row],[FECHA DE NACIMIENTO]]="","",YEAR(NOW())-Tabla110[[#This Row],[FECHA DE NACIMIENTO]])</f>
        <v>15</v>
      </c>
      <c r="I330" s="65" t="s">
        <v>15</v>
      </c>
      <c r="J330" s="15" t="str">
        <f t="shared" si="10"/>
        <v>EX</v>
      </c>
      <c r="K330" s="15" t="str">
        <f>Tabla110[[#This Row],[FECHA DE NACIMIENTO]]&amp;J330</f>
        <v>2011EX</v>
      </c>
      <c r="L330" s="16" t="str">
        <f t="shared" si="11"/>
        <v>EXPERTOS 15 Y 16 AÑOS</v>
      </c>
      <c r="M330" s="65" t="s">
        <v>46</v>
      </c>
      <c r="N330" s="38">
        <v>337</v>
      </c>
      <c r="O330" s="19">
        <f>IFERROR(VLOOKUP(Tabla110[[#This Row],[NIVEL DE HABILIDAD]],CATEGORIAS!$M$3:$O$13,2,FALSE),"")</f>
        <v>85000</v>
      </c>
      <c r="P330" s="65"/>
      <c r="Q330" s="65"/>
    </row>
    <row r="331" spans="1:17" ht="18.75" x14ac:dyDescent="0.25">
      <c r="A331" s="11"/>
      <c r="B331" s="39">
        <v>338</v>
      </c>
      <c r="C331" s="65" t="s">
        <v>721</v>
      </c>
      <c r="D331" s="65" t="s">
        <v>722</v>
      </c>
      <c r="E331" s="47">
        <v>1006948529</v>
      </c>
      <c r="F331" s="87">
        <v>37882</v>
      </c>
      <c r="G331" s="48">
        <v>2003</v>
      </c>
      <c r="H331" s="15">
        <f ca="1">IF(Tabla110[[#This Row],[FECHA DE NACIMIENTO]]="","",YEAR(NOW())-Tabla110[[#This Row],[FECHA DE NACIMIENTO]])</f>
        <v>23</v>
      </c>
      <c r="I331" s="65" t="s">
        <v>15</v>
      </c>
      <c r="J331" s="15" t="str">
        <f t="shared" si="10"/>
        <v>EX</v>
      </c>
      <c r="K331" s="15" t="str">
        <f>Tabla110[[#This Row],[FECHA DE NACIMIENTO]]&amp;J331</f>
        <v>2003EX</v>
      </c>
      <c r="L331" s="16" t="str">
        <f t="shared" si="11"/>
        <v>EXPERTOS 17 AÑOS Y MAS</v>
      </c>
      <c r="M331" s="65" t="s">
        <v>46</v>
      </c>
      <c r="N331" s="39">
        <v>338</v>
      </c>
      <c r="O331" s="19">
        <f>IFERROR(VLOOKUP(Tabla110[[#This Row],[NIVEL DE HABILIDAD]],CATEGORIAS!$M$3:$O$13,2,FALSE),"")</f>
        <v>85000</v>
      </c>
      <c r="P331" s="65"/>
      <c r="Q331" s="65"/>
    </row>
    <row r="332" spans="1:17" ht="18.75" x14ac:dyDescent="0.25">
      <c r="A332" s="11"/>
      <c r="B332" s="38">
        <v>339</v>
      </c>
      <c r="C332" s="65" t="s">
        <v>259</v>
      </c>
      <c r="D332" s="65" t="s">
        <v>723</v>
      </c>
      <c r="E332" s="47">
        <v>1150690973</v>
      </c>
      <c r="F332" s="87">
        <v>41054</v>
      </c>
      <c r="G332" s="48">
        <v>2012</v>
      </c>
      <c r="H332" s="15">
        <f ca="1">IF(Tabla110[[#This Row],[FECHA DE NACIMIENTO]]="","",YEAR(NOW())-Tabla110[[#This Row],[FECHA DE NACIMIENTO]])</f>
        <v>14</v>
      </c>
      <c r="I332" s="65" t="s">
        <v>15</v>
      </c>
      <c r="J332" s="15" t="str">
        <f t="shared" si="10"/>
        <v>EX</v>
      </c>
      <c r="K332" s="15" t="str">
        <f>Tabla110[[#This Row],[FECHA DE NACIMIENTO]]&amp;J332</f>
        <v>2012EX</v>
      </c>
      <c r="L332" s="16" t="str">
        <f t="shared" si="11"/>
        <v>EXPERTOS 13 Y 14 AÑOS</v>
      </c>
      <c r="M332" s="65" t="s">
        <v>46</v>
      </c>
      <c r="N332" s="38">
        <v>339</v>
      </c>
      <c r="O332" s="19">
        <f>IFERROR(VLOOKUP(Tabla110[[#This Row],[NIVEL DE HABILIDAD]],CATEGORIAS!$M$3:$O$13,2,FALSE),"")</f>
        <v>85000</v>
      </c>
      <c r="P332" s="65"/>
      <c r="Q332" s="65"/>
    </row>
    <row r="333" spans="1:17" ht="18.75" x14ac:dyDescent="0.25">
      <c r="A333" s="11"/>
      <c r="B333" s="39">
        <v>340</v>
      </c>
      <c r="C333" s="65" t="s">
        <v>724</v>
      </c>
      <c r="D333" s="65" t="s">
        <v>725</v>
      </c>
      <c r="E333" s="47">
        <v>1110043212</v>
      </c>
      <c r="F333" s="87">
        <v>39288</v>
      </c>
      <c r="G333" s="48">
        <v>2007</v>
      </c>
      <c r="H333" s="15">
        <f ca="1">IF(Tabla110[[#This Row],[FECHA DE NACIMIENTO]]="","",YEAR(NOW())-Tabla110[[#This Row],[FECHA DE NACIMIENTO]])</f>
        <v>19</v>
      </c>
      <c r="I333" s="65" t="s">
        <v>15</v>
      </c>
      <c r="J333" s="15" t="str">
        <f t="shared" si="10"/>
        <v>EX</v>
      </c>
      <c r="K333" s="15" t="str">
        <f>Tabla110[[#This Row],[FECHA DE NACIMIENTO]]&amp;J333</f>
        <v>2007EX</v>
      </c>
      <c r="L333" s="16" t="str">
        <f t="shared" si="11"/>
        <v>EXPERTOS 17 AÑOS Y MAS</v>
      </c>
      <c r="M333" s="65" t="s">
        <v>41</v>
      </c>
      <c r="N333" s="39">
        <v>340</v>
      </c>
      <c r="O333" s="19">
        <f>IFERROR(VLOOKUP(Tabla110[[#This Row],[NIVEL DE HABILIDAD]],CATEGORIAS!$M$3:$O$13,2,FALSE),"")</f>
        <v>85000</v>
      </c>
      <c r="P333" s="65"/>
      <c r="Q333" s="65"/>
    </row>
    <row r="334" spans="1:17" ht="18.75" x14ac:dyDescent="0.25">
      <c r="A334" s="11"/>
      <c r="B334" s="38">
        <v>341</v>
      </c>
      <c r="C334" s="65" t="s">
        <v>308</v>
      </c>
      <c r="D334" s="65" t="s">
        <v>726</v>
      </c>
      <c r="E334" s="47">
        <v>1108337189</v>
      </c>
      <c r="F334" s="87">
        <v>40308</v>
      </c>
      <c r="G334" s="48">
        <v>2010</v>
      </c>
      <c r="H334" s="15">
        <f ca="1">IF(Tabla110[[#This Row],[FECHA DE NACIMIENTO]]="","",YEAR(NOW())-Tabla110[[#This Row],[FECHA DE NACIMIENTO]])</f>
        <v>16</v>
      </c>
      <c r="I334" s="65" t="s">
        <v>15</v>
      </c>
      <c r="J334" s="15" t="str">
        <f t="shared" si="10"/>
        <v>EX</v>
      </c>
      <c r="K334" s="15" t="str">
        <f>Tabla110[[#This Row],[FECHA DE NACIMIENTO]]&amp;J334</f>
        <v>2010EX</v>
      </c>
      <c r="L334" s="16" t="str">
        <f t="shared" si="11"/>
        <v>EXPERTOS 15 Y 16 AÑOS</v>
      </c>
      <c r="M334" s="65" t="s">
        <v>46</v>
      </c>
      <c r="N334" s="38">
        <v>341</v>
      </c>
      <c r="O334" s="19">
        <f>IFERROR(VLOOKUP(Tabla110[[#This Row],[NIVEL DE HABILIDAD]],CATEGORIAS!$M$3:$O$13,2,FALSE),"")</f>
        <v>85000</v>
      </c>
      <c r="P334" s="65"/>
      <c r="Q334" s="65"/>
    </row>
    <row r="335" spans="1:17" ht="18.75" x14ac:dyDescent="0.25">
      <c r="A335" s="11"/>
      <c r="B335" s="39">
        <v>342</v>
      </c>
      <c r="C335" s="65" t="s">
        <v>321</v>
      </c>
      <c r="D335" s="65" t="s">
        <v>727</v>
      </c>
      <c r="E335" s="47">
        <v>1111682688</v>
      </c>
      <c r="F335" s="87">
        <v>40579</v>
      </c>
      <c r="G335" s="48">
        <v>2011</v>
      </c>
      <c r="H335" s="15">
        <f ca="1">IF(Tabla110[[#This Row],[FECHA DE NACIMIENTO]]="","",YEAR(NOW())-Tabla110[[#This Row],[FECHA DE NACIMIENTO]])</f>
        <v>15</v>
      </c>
      <c r="I335" s="65" t="s">
        <v>1173</v>
      </c>
      <c r="J335" s="15" t="str">
        <f t="shared" si="10"/>
        <v>SR</v>
      </c>
      <c r="K335" s="15" t="str">
        <f>Tabla110[[#This Row],[FECHA DE NACIMIENTO]]&amp;J335</f>
        <v>2011SR</v>
      </c>
      <c r="L335" s="16" t="str">
        <f t="shared" si="11"/>
        <v>SUPER RACING</v>
      </c>
      <c r="M335" s="65" t="s">
        <v>46</v>
      </c>
      <c r="N335" s="39">
        <v>342</v>
      </c>
      <c r="O335" s="19">
        <f>IFERROR(VLOOKUP(Tabla110[[#This Row],[NIVEL DE HABILIDAD]],CATEGORIAS!$M$3:$O$13,2,FALSE),"")</f>
        <v>85000</v>
      </c>
      <c r="P335" s="65"/>
      <c r="Q335" s="65"/>
    </row>
    <row r="336" spans="1:17" ht="18.75" x14ac:dyDescent="0.25">
      <c r="A336" s="11"/>
      <c r="B336" s="38">
        <v>343</v>
      </c>
      <c r="C336" s="65" t="s">
        <v>724</v>
      </c>
      <c r="D336" s="65" t="s">
        <v>728</v>
      </c>
      <c r="E336" s="47">
        <v>1109553838</v>
      </c>
      <c r="F336" s="87">
        <v>41257</v>
      </c>
      <c r="G336" s="48">
        <v>2012</v>
      </c>
      <c r="H336" s="15">
        <f ca="1">IF(Tabla110[[#This Row],[FECHA DE NACIMIENTO]]="","",YEAR(NOW())-Tabla110[[#This Row],[FECHA DE NACIMIENTO]])</f>
        <v>14</v>
      </c>
      <c r="I336" s="65" t="s">
        <v>15</v>
      </c>
      <c r="J336" s="15" t="str">
        <f t="shared" si="10"/>
        <v>EX</v>
      </c>
      <c r="K336" s="15" t="str">
        <f>Tabla110[[#This Row],[FECHA DE NACIMIENTO]]&amp;J336</f>
        <v>2012EX</v>
      </c>
      <c r="L336" s="16" t="str">
        <f t="shared" si="11"/>
        <v>EXPERTOS 13 Y 14 AÑOS</v>
      </c>
      <c r="M336" s="65" t="s">
        <v>46</v>
      </c>
      <c r="N336" s="38">
        <v>343</v>
      </c>
      <c r="O336" s="19">
        <f>IFERROR(VLOOKUP(Tabla110[[#This Row],[NIVEL DE HABILIDAD]],CATEGORIAS!$M$3:$O$13,2,FALSE),"")</f>
        <v>85000</v>
      </c>
      <c r="P336" s="65"/>
      <c r="Q336" s="65"/>
    </row>
    <row r="337" spans="1:17" ht="18.75" x14ac:dyDescent="0.25">
      <c r="A337" s="11"/>
      <c r="B337" s="39">
        <v>344</v>
      </c>
      <c r="C337" s="65" t="s">
        <v>729</v>
      </c>
      <c r="D337" s="65" t="s">
        <v>730</v>
      </c>
      <c r="E337" s="47" t="s">
        <v>731</v>
      </c>
      <c r="F337" s="87">
        <v>41571</v>
      </c>
      <c r="G337" s="48">
        <v>2013</v>
      </c>
      <c r="H337" s="15">
        <f ca="1">IF(Tabla110[[#This Row],[FECHA DE NACIMIENTO]]="","",YEAR(NOW())-Tabla110[[#This Row],[FECHA DE NACIMIENTO]])</f>
        <v>13</v>
      </c>
      <c r="I337" s="65" t="s">
        <v>15</v>
      </c>
      <c r="J337" s="15" t="str">
        <f t="shared" si="10"/>
        <v>EX</v>
      </c>
      <c r="K337" s="15" t="str">
        <f>Tabla110[[#This Row],[FECHA DE NACIMIENTO]]&amp;J337</f>
        <v>2013EX</v>
      </c>
      <c r="L337" s="16" t="str">
        <f t="shared" si="11"/>
        <v>EXPERTOS 13 Y 14 AÑOS</v>
      </c>
      <c r="M337" s="65" t="s">
        <v>46</v>
      </c>
      <c r="N337" s="39">
        <v>344</v>
      </c>
      <c r="O337" s="19">
        <f>IFERROR(VLOOKUP(Tabla110[[#This Row],[NIVEL DE HABILIDAD]],CATEGORIAS!$M$3:$O$13,2,FALSE),"")</f>
        <v>85000</v>
      </c>
      <c r="P337" s="65"/>
      <c r="Q337" s="65"/>
    </row>
    <row r="338" spans="1:17" ht="18.75" x14ac:dyDescent="0.25">
      <c r="A338" s="11"/>
      <c r="B338" s="38">
        <v>345</v>
      </c>
      <c r="C338" s="65" t="s">
        <v>732</v>
      </c>
      <c r="D338" s="65" t="s">
        <v>733</v>
      </c>
      <c r="E338" s="47">
        <v>1105379997</v>
      </c>
      <c r="F338" s="87">
        <v>40669</v>
      </c>
      <c r="G338" s="48">
        <v>2011</v>
      </c>
      <c r="H338" s="15">
        <f ca="1">IF(Tabla110[[#This Row],[FECHA DE NACIMIENTO]]="","",YEAR(NOW())-Tabla110[[#This Row],[FECHA DE NACIMIENTO]])</f>
        <v>15</v>
      </c>
      <c r="I338" s="65" t="s">
        <v>15</v>
      </c>
      <c r="J338" s="15" t="str">
        <f t="shared" si="10"/>
        <v>EX</v>
      </c>
      <c r="K338" s="15" t="str">
        <f>Tabla110[[#This Row],[FECHA DE NACIMIENTO]]&amp;J338</f>
        <v>2011EX</v>
      </c>
      <c r="L338" s="16" t="str">
        <f t="shared" si="11"/>
        <v>EXPERTOS 15 Y 16 AÑOS</v>
      </c>
      <c r="M338" s="65" t="s">
        <v>46</v>
      </c>
      <c r="N338" s="38">
        <v>345</v>
      </c>
      <c r="O338" s="19">
        <f>IFERROR(VLOOKUP(Tabla110[[#This Row],[NIVEL DE HABILIDAD]],CATEGORIAS!$M$3:$O$13,2,FALSE),"")</f>
        <v>85000</v>
      </c>
      <c r="P338" s="65"/>
      <c r="Q338" s="65"/>
    </row>
    <row r="339" spans="1:17" ht="18.75" x14ac:dyDescent="0.25">
      <c r="A339" s="11"/>
      <c r="B339" s="39">
        <v>346</v>
      </c>
      <c r="C339" s="65" t="s">
        <v>436</v>
      </c>
      <c r="D339" s="65" t="s">
        <v>668</v>
      </c>
      <c r="E339" s="47">
        <v>1104834807</v>
      </c>
      <c r="F339" s="87">
        <v>41791</v>
      </c>
      <c r="G339" s="48">
        <v>2014</v>
      </c>
      <c r="H339" s="15">
        <f ca="1">IF(Tabla110[[#This Row],[FECHA DE NACIMIENTO]]="","",YEAR(NOW())-Tabla110[[#This Row],[FECHA DE NACIMIENTO]])</f>
        <v>12</v>
      </c>
      <c r="I339" s="65" t="s">
        <v>15</v>
      </c>
      <c r="J339" s="15" t="str">
        <f t="shared" si="10"/>
        <v>EX</v>
      </c>
      <c r="K339" s="15" t="str">
        <f>Tabla110[[#This Row],[FECHA DE NACIMIENTO]]&amp;J339</f>
        <v>2014EX</v>
      </c>
      <c r="L339" s="16" t="str">
        <f t="shared" si="11"/>
        <v>EXPERTOS 11 Y 12 AÑOS</v>
      </c>
      <c r="M339" s="65" t="s">
        <v>46</v>
      </c>
      <c r="N339" s="39">
        <v>346</v>
      </c>
      <c r="O339" s="19">
        <f>IFERROR(VLOOKUP(Tabla110[[#This Row],[NIVEL DE HABILIDAD]],CATEGORIAS!$M$3:$O$13,2,FALSE),"")</f>
        <v>85000</v>
      </c>
      <c r="P339" s="65"/>
      <c r="Q339" s="65"/>
    </row>
    <row r="340" spans="1:17" ht="18.75" x14ac:dyDescent="0.25">
      <c r="A340" s="11"/>
      <c r="B340" s="38">
        <v>347</v>
      </c>
      <c r="C340" s="65" t="s">
        <v>734</v>
      </c>
      <c r="D340" s="65" t="s">
        <v>735</v>
      </c>
      <c r="E340" s="47">
        <v>1109557468</v>
      </c>
      <c r="F340" s="87">
        <v>41949</v>
      </c>
      <c r="G340" s="48">
        <v>2014</v>
      </c>
      <c r="H340" s="15">
        <f ca="1">IF(Tabla110[[#This Row],[FECHA DE NACIMIENTO]]="","",YEAR(NOW())-Tabla110[[#This Row],[FECHA DE NACIMIENTO]])</f>
        <v>12</v>
      </c>
      <c r="I340" s="65" t="s">
        <v>15</v>
      </c>
      <c r="J340" s="15" t="str">
        <f t="shared" si="10"/>
        <v>EX</v>
      </c>
      <c r="K340" s="15" t="str">
        <f>Tabla110[[#This Row],[FECHA DE NACIMIENTO]]&amp;J340</f>
        <v>2014EX</v>
      </c>
      <c r="L340" s="16" t="str">
        <f t="shared" si="11"/>
        <v>EXPERTOS 11 Y 12 AÑOS</v>
      </c>
      <c r="M340" s="65" t="s">
        <v>46</v>
      </c>
      <c r="N340" s="38">
        <v>347</v>
      </c>
      <c r="O340" s="19">
        <f>IFERROR(VLOOKUP(Tabla110[[#This Row],[NIVEL DE HABILIDAD]],CATEGORIAS!$M$3:$O$13,2,FALSE),"")</f>
        <v>85000</v>
      </c>
      <c r="P340" s="65"/>
      <c r="Q340" s="65"/>
    </row>
    <row r="341" spans="1:17" ht="18.75" x14ac:dyDescent="0.25">
      <c r="A341" s="11"/>
      <c r="B341" s="39">
        <v>348</v>
      </c>
      <c r="C341" s="65" t="s">
        <v>319</v>
      </c>
      <c r="D341" s="65" t="s">
        <v>736</v>
      </c>
      <c r="E341" s="47">
        <v>1111483959</v>
      </c>
      <c r="F341" s="87"/>
      <c r="G341" s="48">
        <v>2009</v>
      </c>
      <c r="H341" s="15">
        <f ca="1">IF(Tabla110[[#This Row],[FECHA DE NACIMIENTO]]="","",YEAR(NOW())-Tabla110[[#This Row],[FECHA DE NACIMIENTO]])</f>
        <v>17</v>
      </c>
      <c r="I341" s="65" t="s">
        <v>15</v>
      </c>
      <c r="J341" s="15" t="str">
        <f t="shared" si="10"/>
        <v>EX</v>
      </c>
      <c r="K341" s="15" t="str">
        <f>Tabla110[[#This Row],[FECHA DE NACIMIENTO]]&amp;J341</f>
        <v>2009EX</v>
      </c>
      <c r="L341" s="16" t="str">
        <f t="shared" si="11"/>
        <v>EXPERTOS 17 AÑOS Y MAS</v>
      </c>
      <c r="M341" s="65" t="s">
        <v>46</v>
      </c>
      <c r="N341" s="39">
        <v>348</v>
      </c>
      <c r="O341" s="19">
        <f>IFERROR(VLOOKUP(Tabla110[[#This Row],[NIVEL DE HABILIDAD]],CATEGORIAS!$M$3:$O$13,2,FALSE),"")</f>
        <v>85000</v>
      </c>
      <c r="P341" s="65"/>
      <c r="Q341" s="65"/>
    </row>
    <row r="342" spans="1:17" ht="18.75" x14ac:dyDescent="0.25">
      <c r="A342" s="11"/>
      <c r="B342" s="38">
        <v>349</v>
      </c>
      <c r="C342" s="65" t="s">
        <v>319</v>
      </c>
      <c r="D342" s="65" t="s">
        <v>737</v>
      </c>
      <c r="E342" s="47">
        <v>1109558315</v>
      </c>
      <c r="F342" s="87">
        <v>42112</v>
      </c>
      <c r="G342" s="48">
        <v>2015</v>
      </c>
      <c r="H342" s="15">
        <f ca="1">IF(Tabla110[[#This Row],[FECHA DE NACIMIENTO]]="","",YEAR(NOW())-Tabla110[[#This Row],[FECHA DE NACIMIENTO]])</f>
        <v>11</v>
      </c>
      <c r="I342" s="65" t="s">
        <v>15</v>
      </c>
      <c r="J342" s="15" t="str">
        <f t="shared" si="10"/>
        <v>EX</v>
      </c>
      <c r="K342" s="15" t="str">
        <f>Tabla110[[#This Row],[FECHA DE NACIMIENTO]]&amp;J342</f>
        <v>2015EX</v>
      </c>
      <c r="L342" s="16" t="str">
        <f t="shared" si="11"/>
        <v>EXPERTOS 11 Y 12 AÑOS</v>
      </c>
      <c r="M342" s="65" t="s">
        <v>46</v>
      </c>
      <c r="N342" s="38">
        <v>349</v>
      </c>
      <c r="O342" s="19">
        <f>IFERROR(VLOOKUP(Tabla110[[#This Row],[NIVEL DE HABILIDAD]],CATEGORIAS!$M$3:$O$13,2,FALSE),"")</f>
        <v>85000</v>
      </c>
      <c r="P342" s="65"/>
      <c r="Q342" s="65"/>
    </row>
    <row r="343" spans="1:17" ht="18.75" x14ac:dyDescent="0.25">
      <c r="A343" s="11"/>
      <c r="B343" s="39">
        <v>350</v>
      </c>
      <c r="C343" s="65" t="s">
        <v>738</v>
      </c>
      <c r="D343" s="65" t="s">
        <v>739</v>
      </c>
      <c r="E343" s="47">
        <v>1109932762</v>
      </c>
      <c r="F343" s="87"/>
      <c r="G343" s="48">
        <v>2015</v>
      </c>
      <c r="H343" s="15">
        <f ca="1">IF(Tabla110[[#This Row],[FECHA DE NACIMIENTO]]="","",YEAR(NOW())-Tabla110[[#This Row],[FECHA DE NACIMIENTO]])</f>
        <v>11</v>
      </c>
      <c r="I343" s="65" t="s">
        <v>15</v>
      </c>
      <c r="J343" s="15" t="str">
        <f t="shared" si="10"/>
        <v>EX</v>
      </c>
      <c r="K343" s="15" t="str">
        <f>Tabla110[[#This Row],[FECHA DE NACIMIENTO]]&amp;J343</f>
        <v>2015EX</v>
      </c>
      <c r="L343" s="16" t="str">
        <f t="shared" si="11"/>
        <v>EXPERTOS 11 Y 12 AÑOS</v>
      </c>
      <c r="M343" s="65" t="s">
        <v>46</v>
      </c>
      <c r="N343" s="39">
        <v>350</v>
      </c>
      <c r="O343" s="19">
        <f>IFERROR(VLOOKUP(Tabla110[[#This Row],[NIVEL DE HABILIDAD]],CATEGORIAS!$M$3:$O$13,2,FALSE),"")</f>
        <v>85000</v>
      </c>
      <c r="P343" s="65"/>
      <c r="Q343" s="65"/>
    </row>
    <row r="344" spans="1:17" ht="18.75" x14ac:dyDescent="0.25">
      <c r="A344" s="11"/>
      <c r="B344" s="38">
        <v>351</v>
      </c>
      <c r="C344" s="65" t="s">
        <v>356</v>
      </c>
      <c r="D344" s="65" t="s">
        <v>740</v>
      </c>
      <c r="E344" s="47">
        <v>1059246569</v>
      </c>
      <c r="F344" s="87">
        <v>41616</v>
      </c>
      <c r="G344" s="48">
        <v>2013</v>
      </c>
      <c r="H344" s="15">
        <f ca="1">IF(Tabla110[[#This Row],[FECHA DE NACIMIENTO]]="","",YEAR(NOW())-Tabla110[[#This Row],[FECHA DE NACIMIENTO]])</f>
        <v>13</v>
      </c>
      <c r="I344" s="65" t="s">
        <v>15</v>
      </c>
      <c r="J344" s="15" t="str">
        <f t="shared" si="10"/>
        <v>EX</v>
      </c>
      <c r="K344" s="15" t="str">
        <f>Tabla110[[#This Row],[FECHA DE NACIMIENTO]]&amp;J344</f>
        <v>2013EX</v>
      </c>
      <c r="L344" s="16" t="str">
        <f t="shared" si="11"/>
        <v>EXPERTOS 13 Y 14 AÑOS</v>
      </c>
      <c r="M344" s="65" t="s">
        <v>139</v>
      </c>
      <c r="N344" s="38">
        <v>351</v>
      </c>
      <c r="O344" s="19">
        <f>IFERROR(VLOOKUP(Tabla110[[#This Row],[NIVEL DE HABILIDAD]],CATEGORIAS!$M$3:$O$13,2,FALSE),"")</f>
        <v>85000</v>
      </c>
      <c r="P344" s="65"/>
      <c r="Q344" s="65"/>
    </row>
    <row r="345" spans="1:17" ht="18.75" x14ac:dyDescent="0.25">
      <c r="A345" s="11"/>
      <c r="B345" s="39">
        <v>352</v>
      </c>
      <c r="C345" s="65" t="s">
        <v>741</v>
      </c>
      <c r="D345" s="65" t="s">
        <v>740</v>
      </c>
      <c r="E345" s="47">
        <v>1018475973</v>
      </c>
      <c r="F345" s="87">
        <v>40603</v>
      </c>
      <c r="G345" s="48">
        <v>2011</v>
      </c>
      <c r="H345" s="15">
        <f ca="1">IF(Tabla110[[#This Row],[FECHA DE NACIMIENTO]]="","",YEAR(NOW())-Tabla110[[#This Row],[FECHA DE NACIMIENTO]])</f>
        <v>15</v>
      </c>
      <c r="I345" s="65" t="s">
        <v>15</v>
      </c>
      <c r="J345" s="15" t="str">
        <f t="shared" si="10"/>
        <v>EX</v>
      </c>
      <c r="K345" s="15" t="str">
        <f>Tabla110[[#This Row],[FECHA DE NACIMIENTO]]&amp;J345</f>
        <v>2011EX</v>
      </c>
      <c r="L345" s="16" t="str">
        <f t="shared" si="11"/>
        <v>EXPERTOS 15 Y 16 AÑOS</v>
      </c>
      <c r="M345" s="65" t="s">
        <v>139</v>
      </c>
      <c r="N345" s="39">
        <v>352</v>
      </c>
      <c r="O345" s="19">
        <f>IFERROR(VLOOKUP(Tabla110[[#This Row],[NIVEL DE HABILIDAD]],CATEGORIAS!$M$3:$O$13,2,FALSE),"")</f>
        <v>85000</v>
      </c>
      <c r="P345" s="65"/>
      <c r="Q345" s="65"/>
    </row>
    <row r="346" spans="1:17" ht="18.75" x14ac:dyDescent="0.25">
      <c r="A346" s="11"/>
      <c r="B346" s="38">
        <v>353</v>
      </c>
      <c r="C346" s="65" t="s">
        <v>742</v>
      </c>
      <c r="D346" s="65" t="s">
        <v>743</v>
      </c>
      <c r="E346" s="47"/>
      <c r="F346" s="87"/>
      <c r="G346" s="48">
        <v>2010</v>
      </c>
      <c r="H346" s="15">
        <f ca="1">IF(Tabla110[[#This Row],[FECHA DE NACIMIENTO]]="","",YEAR(NOW())-Tabla110[[#This Row],[FECHA DE NACIMIENTO]])</f>
        <v>16</v>
      </c>
      <c r="I346" s="65" t="s">
        <v>15</v>
      </c>
      <c r="J346" s="15" t="str">
        <f t="shared" si="10"/>
        <v>EX</v>
      </c>
      <c r="K346" s="15" t="str">
        <f>Tabla110[[#This Row],[FECHA DE NACIMIENTO]]&amp;J346</f>
        <v>2010EX</v>
      </c>
      <c r="L346" s="16" t="str">
        <f t="shared" si="11"/>
        <v>EXPERTOS 15 Y 16 AÑOS</v>
      </c>
      <c r="M346" s="65" t="s">
        <v>139</v>
      </c>
      <c r="N346" s="38">
        <v>353</v>
      </c>
      <c r="O346" s="19">
        <f>IFERROR(VLOOKUP(Tabla110[[#This Row],[NIVEL DE HABILIDAD]],CATEGORIAS!$M$3:$O$13,2,FALSE),"")</f>
        <v>85000</v>
      </c>
      <c r="P346" s="65"/>
      <c r="Q346" s="65"/>
    </row>
    <row r="347" spans="1:17" ht="18.75" x14ac:dyDescent="0.25">
      <c r="A347" s="11"/>
      <c r="B347" s="39">
        <v>354</v>
      </c>
      <c r="C347" s="65" t="s">
        <v>744</v>
      </c>
      <c r="D347" s="65" t="s">
        <v>745</v>
      </c>
      <c r="E347" s="47">
        <v>1061535833</v>
      </c>
      <c r="F347" s="87"/>
      <c r="G347" s="48">
        <v>2009</v>
      </c>
      <c r="H347" s="15">
        <f ca="1">IF(Tabla110[[#This Row],[FECHA DE NACIMIENTO]]="","",YEAR(NOW())-Tabla110[[#This Row],[FECHA DE NACIMIENTO]])</f>
        <v>17</v>
      </c>
      <c r="I347" s="65" t="s">
        <v>15</v>
      </c>
      <c r="J347" s="15" t="str">
        <f t="shared" si="10"/>
        <v>EX</v>
      </c>
      <c r="K347" s="15" t="str">
        <f>Tabla110[[#This Row],[FECHA DE NACIMIENTO]]&amp;J347</f>
        <v>2009EX</v>
      </c>
      <c r="L347" s="16" t="str">
        <f t="shared" si="11"/>
        <v>EXPERTOS 17 AÑOS Y MAS</v>
      </c>
      <c r="M347" s="65" t="s">
        <v>80</v>
      </c>
      <c r="N347" s="39">
        <v>354</v>
      </c>
      <c r="O347" s="19">
        <f>IFERROR(VLOOKUP(Tabla110[[#This Row],[NIVEL DE HABILIDAD]],CATEGORIAS!$M$3:$O$13,2,FALSE),"")</f>
        <v>85000</v>
      </c>
      <c r="P347" s="65"/>
      <c r="Q347" s="65"/>
    </row>
    <row r="348" spans="1:17" ht="18.75" x14ac:dyDescent="0.25">
      <c r="A348" s="11"/>
      <c r="B348" s="38">
        <v>355</v>
      </c>
      <c r="C348" s="65" t="s">
        <v>746</v>
      </c>
      <c r="D348" s="65" t="s">
        <v>747</v>
      </c>
      <c r="E348" s="47" t="s">
        <v>748</v>
      </c>
      <c r="F348" s="87"/>
      <c r="G348" s="48">
        <v>2007</v>
      </c>
      <c r="H348" s="15">
        <f ca="1">IF(Tabla110[[#This Row],[FECHA DE NACIMIENTO]]="","",YEAR(NOW())-Tabla110[[#This Row],[FECHA DE NACIMIENTO]])</f>
        <v>19</v>
      </c>
      <c r="I348" s="65" t="s">
        <v>15</v>
      </c>
      <c r="J348" s="15" t="str">
        <f t="shared" si="10"/>
        <v>EX</v>
      </c>
      <c r="K348" s="15" t="str">
        <f>Tabla110[[#This Row],[FECHA DE NACIMIENTO]]&amp;J348</f>
        <v>2007EX</v>
      </c>
      <c r="L348" s="16" t="str">
        <f t="shared" si="11"/>
        <v>EXPERTOS 17 AÑOS Y MAS</v>
      </c>
      <c r="M348" s="65" t="s">
        <v>74</v>
      </c>
      <c r="N348" s="38">
        <v>355</v>
      </c>
      <c r="O348" s="19">
        <f>IFERROR(VLOOKUP(Tabla110[[#This Row],[NIVEL DE HABILIDAD]],CATEGORIAS!$M$3:$O$13,2,FALSE),"")</f>
        <v>85000</v>
      </c>
      <c r="P348" s="65"/>
      <c r="Q348" s="65"/>
    </row>
    <row r="349" spans="1:17" ht="18.75" x14ac:dyDescent="0.25">
      <c r="A349" s="11"/>
      <c r="B349" s="39">
        <v>356</v>
      </c>
      <c r="C349" s="65" t="s">
        <v>749</v>
      </c>
      <c r="D349" s="65" t="s">
        <v>750</v>
      </c>
      <c r="E349" s="47"/>
      <c r="F349" s="87">
        <v>38628</v>
      </c>
      <c r="G349" s="48">
        <v>2005</v>
      </c>
      <c r="H349" s="15">
        <f ca="1">IF(Tabla110[[#This Row],[FECHA DE NACIMIENTO]]="","",YEAR(NOW())-Tabla110[[#This Row],[FECHA DE NACIMIENTO]])</f>
        <v>21</v>
      </c>
      <c r="I349" s="65" t="s">
        <v>15</v>
      </c>
      <c r="J349" s="15" t="str">
        <f t="shared" si="10"/>
        <v>EX</v>
      </c>
      <c r="K349" s="15" t="str">
        <f>Tabla110[[#This Row],[FECHA DE NACIMIENTO]]&amp;J349</f>
        <v>2005EX</v>
      </c>
      <c r="L349" s="16" t="str">
        <f t="shared" si="11"/>
        <v>EXPERTOS 17 AÑOS Y MAS</v>
      </c>
      <c r="M349" s="65" t="s">
        <v>41</v>
      </c>
      <c r="N349" s="39">
        <v>356</v>
      </c>
      <c r="O349" s="19">
        <f>IFERROR(VLOOKUP(Tabla110[[#This Row],[NIVEL DE HABILIDAD]],CATEGORIAS!$M$3:$O$13,2,FALSE),"")</f>
        <v>85000</v>
      </c>
      <c r="P349" s="65"/>
      <c r="Q349" s="65"/>
    </row>
    <row r="350" spans="1:17" ht="18.75" x14ac:dyDescent="0.25">
      <c r="A350" s="11"/>
      <c r="B350" s="38">
        <v>357</v>
      </c>
      <c r="C350" s="65" t="s">
        <v>498</v>
      </c>
      <c r="D350" s="65" t="s">
        <v>751</v>
      </c>
      <c r="E350" s="47">
        <v>1112045205</v>
      </c>
      <c r="F350" s="87">
        <v>39242</v>
      </c>
      <c r="G350" s="48">
        <v>2007</v>
      </c>
      <c r="H350" s="15">
        <f ca="1">IF(Tabla110[[#This Row],[FECHA DE NACIMIENTO]]="","",YEAR(NOW())-Tabla110[[#This Row],[FECHA DE NACIMIENTO]])</f>
        <v>19</v>
      </c>
      <c r="I350" s="65" t="s">
        <v>15</v>
      </c>
      <c r="J350" s="15" t="str">
        <f t="shared" si="10"/>
        <v>EX</v>
      </c>
      <c r="K350" s="15" t="str">
        <f>Tabla110[[#This Row],[FECHA DE NACIMIENTO]]&amp;J350</f>
        <v>2007EX</v>
      </c>
      <c r="L350" s="16" t="str">
        <f t="shared" si="11"/>
        <v>EXPERTOS 17 AÑOS Y MAS</v>
      </c>
      <c r="M350" s="65" t="s">
        <v>77</v>
      </c>
      <c r="N350" s="38">
        <v>357</v>
      </c>
      <c r="O350" s="19">
        <f>IFERROR(VLOOKUP(Tabla110[[#This Row],[NIVEL DE HABILIDAD]],CATEGORIAS!$M$3:$O$13,2,FALSE),"")</f>
        <v>85000</v>
      </c>
      <c r="P350" s="65"/>
      <c r="Q350" s="65"/>
    </row>
    <row r="351" spans="1:17" ht="18.75" x14ac:dyDescent="0.25">
      <c r="A351" s="11"/>
      <c r="B351" s="39">
        <v>358</v>
      </c>
      <c r="C351" s="65" t="s">
        <v>436</v>
      </c>
      <c r="D351" s="65" t="s">
        <v>752</v>
      </c>
      <c r="E351" s="47">
        <v>1105373526</v>
      </c>
      <c r="F351" s="87">
        <v>39684</v>
      </c>
      <c r="G351" s="48">
        <v>2008</v>
      </c>
      <c r="H351" s="15">
        <f ca="1">IF(Tabla110[[#This Row],[FECHA DE NACIMIENTO]]="","",YEAR(NOW())-Tabla110[[#This Row],[FECHA DE NACIMIENTO]])</f>
        <v>18</v>
      </c>
      <c r="I351" s="65" t="s">
        <v>15</v>
      </c>
      <c r="J351" s="15" t="str">
        <f t="shared" si="10"/>
        <v>EX</v>
      </c>
      <c r="K351" s="15" t="str">
        <f>Tabla110[[#This Row],[FECHA DE NACIMIENTO]]&amp;J351</f>
        <v>2008EX</v>
      </c>
      <c r="L351" s="16" t="str">
        <f t="shared" si="11"/>
        <v>EXPERTOS 17 AÑOS Y MAS</v>
      </c>
      <c r="M351" s="65" t="s">
        <v>46</v>
      </c>
      <c r="N351" s="39">
        <v>358</v>
      </c>
      <c r="O351" s="19">
        <f>IFERROR(VLOOKUP(Tabla110[[#This Row],[NIVEL DE HABILIDAD]],CATEGORIAS!$M$3:$O$13,2,FALSE),"")</f>
        <v>85000</v>
      </c>
      <c r="P351" s="65"/>
      <c r="Q351" s="65"/>
    </row>
    <row r="352" spans="1:17" ht="18.75" x14ac:dyDescent="0.25">
      <c r="A352" s="11"/>
      <c r="B352" s="38">
        <v>359</v>
      </c>
      <c r="C352" s="65" t="s">
        <v>753</v>
      </c>
      <c r="D352" s="65" t="s">
        <v>754</v>
      </c>
      <c r="E352" s="47">
        <v>1017935081</v>
      </c>
      <c r="F352" s="87">
        <v>40907</v>
      </c>
      <c r="G352" s="48">
        <v>2011</v>
      </c>
      <c r="H352" s="15">
        <f ca="1">IF(Tabla110[[#This Row],[FECHA DE NACIMIENTO]]="","",YEAR(NOW())-Tabla110[[#This Row],[FECHA DE NACIMIENTO]])</f>
        <v>15</v>
      </c>
      <c r="I352" s="65" t="s">
        <v>15</v>
      </c>
      <c r="J352" s="15" t="str">
        <f t="shared" si="10"/>
        <v>EX</v>
      </c>
      <c r="K352" s="15" t="str">
        <f>Tabla110[[#This Row],[FECHA DE NACIMIENTO]]&amp;J352</f>
        <v>2011EX</v>
      </c>
      <c r="L352" s="16" t="str">
        <f t="shared" si="11"/>
        <v>EXPERTOS 15 Y 16 AÑOS</v>
      </c>
      <c r="M352" s="65" t="s">
        <v>77</v>
      </c>
      <c r="N352" s="38">
        <v>359</v>
      </c>
      <c r="O352" s="19">
        <f>IFERROR(VLOOKUP(Tabla110[[#This Row],[NIVEL DE HABILIDAD]],CATEGORIAS!$M$3:$O$13,2,FALSE),"")</f>
        <v>85000</v>
      </c>
      <c r="P352" s="65"/>
      <c r="Q352" s="65"/>
    </row>
    <row r="353" spans="1:17" ht="18.75" x14ac:dyDescent="0.25">
      <c r="A353" s="11"/>
      <c r="B353" s="39">
        <v>360</v>
      </c>
      <c r="C353" s="65" t="s">
        <v>308</v>
      </c>
      <c r="D353" s="65" t="s">
        <v>755</v>
      </c>
      <c r="E353" s="47"/>
      <c r="F353" s="87">
        <v>41274</v>
      </c>
      <c r="G353" s="48">
        <v>2012</v>
      </c>
      <c r="H353" s="15">
        <f ca="1">IF(Tabla110[[#This Row],[FECHA DE NACIMIENTO]]="","",YEAR(NOW())-Tabla110[[#This Row],[FECHA DE NACIMIENTO]])</f>
        <v>14</v>
      </c>
      <c r="I353" s="65" t="s">
        <v>15</v>
      </c>
      <c r="J353" s="15" t="str">
        <f t="shared" si="10"/>
        <v>EX</v>
      </c>
      <c r="K353" s="15" t="str">
        <f>Tabla110[[#This Row],[FECHA DE NACIMIENTO]]&amp;J353</f>
        <v>2012EX</v>
      </c>
      <c r="L353" s="16" t="str">
        <f t="shared" si="11"/>
        <v>EXPERTOS 13 Y 14 AÑOS</v>
      </c>
      <c r="M353" s="65" t="s">
        <v>167</v>
      </c>
      <c r="N353" s="39">
        <v>360</v>
      </c>
      <c r="O353" s="19">
        <f>IFERROR(VLOOKUP(Tabla110[[#This Row],[NIVEL DE HABILIDAD]],CATEGORIAS!$M$3:$O$13,2,FALSE),"")</f>
        <v>85000</v>
      </c>
      <c r="P353" s="65"/>
      <c r="Q353" s="65"/>
    </row>
    <row r="354" spans="1:17" ht="18.75" x14ac:dyDescent="0.25">
      <c r="A354" s="11"/>
      <c r="B354" s="38">
        <v>361</v>
      </c>
      <c r="C354" s="65" t="s">
        <v>356</v>
      </c>
      <c r="D354" s="65" t="s">
        <v>756</v>
      </c>
      <c r="E354" s="47"/>
      <c r="F354" s="87">
        <v>41541</v>
      </c>
      <c r="G354" s="48">
        <v>2013</v>
      </c>
      <c r="H354" s="15">
        <f ca="1">IF(Tabla110[[#This Row],[FECHA DE NACIMIENTO]]="","",YEAR(NOW())-Tabla110[[#This Row],[FECHA DE NACIMIENTO]])</f>
        <v>13</v>
      </c>
      <c r="I354" s="65" t="s">
        <v>15</v>
      </c>
      <c r="J354" s="15" t="str">
        <f t="shared" si="10"/>
        <v>EX</v>
      </c>
      <c r="K354" s="15" t="str">
        <f>Tabla110[[#This Row],[FECHA DE NACIMIENTO]]&amp;J354</f>
        <v>2013EX</v>
      </c>
      <c r="L354" s="16" t="str">
        <f t="shared" si="11"/>
        <v>EXPERTOS 13 Y 14 AÑOS</v>
      </c>
      <c r="M354" s="65" t="s">
        <v>167</v>
      </c>
      <c r="N354" s="38">
        <v>361</v>
      </c>
      <c r="O354" s="19">
        <f>IFERROR(VLOOKUP(Tabla110[[#This Row],[NIVEL DE HABILIDAD]],CATEGORIAS!$M$3:$O$13,2,FALSE),"")</f>
        <v>85000</v>
      </c>
      <c r="P354" s="65"/>
      <c r="Q354" s="65"/>
    </row>
    <row r="355" spans="1:17" ht="18.75" x14ac:dyDescent="0.25">
      <c r="A355" s="11"/>
      <c r="B355" s="39">
        <v>362</v>
      </c>
      <c r="C355" s="65" t="s">
        <v>356</v>
      </c>
      <c r="D355" s="65" t="s">
        <v>757</v>
      </c>
      <c r="E355" s="47"/>
      <c r="F355" s="87">
        <v>41307</v>
      </c>
      <c r="G355" s="48">
        <v>2013</v>
      </c>
      <c r="H355" s="15">
        <f ca="1">IF(Tabla110[[#This Row],[FECHA DE NACIMIENTO]]="","",YEAR(NOW())-Tabla110[[#This Row],[FECHA DE NACIMIENTO]])</f>
        <v>13</v>
      </c>
      <c r="I355" s="65" t="s">
        <v>15</v>
      </c>
      <c r="J355" s="15" t="str">
        <f t="shared" si="10"/>
        <v>EX</v>
      </c>
      <c r="K355" s="15" t="str">
        <f>Tabla110[[#This Row],[FECHA DE NACIMIENTO]]&amp;J355</f>
        <v>2013EX</v>
      </c>
      <c r="L355" s="16" t="str">
        <f t="shared" si="11"/>
        <v>EXPERTOS 13 Y 14 AÑOS</v>
      </c>
      <c r="M355" s="65" t="s">
        <v>167</v>
      </c>
      <c r="N355" s="39">
        <v>362</v>
      </c>
      <c r="O355" s="19">
        <f>IFERROR(VLOOKUP(Tabla110[[#This Row],[NIVEL DE HABILIDAD]],CATEGORIAS!$M$3:$O$13,2,FALSE),"")</f>
        <v>85000</v>
      </c>
      <c r="P355" s="65"/>
      <c r="Q355" s="65"/>
    </row>
    <row r="356" spans="1:17" ht="18.75" x14ac:dyDescent="0.25">
      <c r="A356" s="11"/>
      <c r="B356" s="38">
        <v>363</v>
      </c>
      <c r="C356" s="65" t="s">
        <v>271</v>
      </c>
      <c r="D356" s="65" t="s">
        <v>758</v>
      </c>
      <c r="E356" s="47"/>
      <c r="F356" s="87">
        <v>40648</v>
      </c>
      <c r="G356" s="48">
        <v>2011</v>
      </c>
      <c r="H356" s="15">
        <f ca="1">IF(Tabla110[[#This Row],[FECHA DE NACIMIENTO]]="","",YEAR(NOW())-Tabla110[[#This Row],[FECHA DE NACIMIENTO]])</f>
        <v>15</v>
      </c>
      <c r="I356" s="65" t="s">
        <v>15</v>
      </c>
      <c r="J356" s="15" t="str">
        <f t="shared" si="10"/>
        <v>EX</v>
      </c>
      <c r="K356" s="15" t="str">
        <f>Tabla110[[#This Row],[FECHA DE NACIMIENTO]]&amp;J356</f>
        <v>2011EX</v>
      </c>
      <c r="L356" s="16" t="str">
        <f t="shared" si="11"/>
        <v>EXPERTOS 15 Y 16 AÑOS</v>
      </c>
      <c r="M356" s="65" t="s">
        <v>167</v>
      </c>
      <c r="N356" s="38">
        <v>363</v>
      </c>
      <c r="O356" s="19">
        <f>IFERROR(VLOOKUP(Tabla110[[#This Row],[NIVEL DE HABILIDAD]],CATEGORIAS!$M$3:$O$13,2,FALSE),"")</f>
        <v>85000</v>
      </c>
      <c r="P356" s="65"/>
      <c r="Q356" s="65"/>
    </row>
    <row r="357" spans="1:17" ht="18.75" x14ac:dyDescent="0.25">
      <c r="A357" s="11"/>
      <c r="B357" s="39">
        <v>364</v>
      </c>
      <c r="C357" s="65" t="s">
        <v>436</v>
      </c>
      <c r="D357" s="65" t="s">
        <v>759</v>
      </c>
      <c r="E357" s="47"/>
      <c r="F357" s="87">
        <v>42183</v>
      </c>
      <c r="G357" s="48">
        <v>2015</v>
      </c>
      <c r="H357" s="15">
        <f ca="1">IF(Tabla110[[#This Row],[FECHA DE NACIMIENTO]]="","",YEAR(NOW())-Tabla110[[#This Row],[FECHA DE NACIMIENTO]])</f>
        <v>11</v>
      </c>
      <c r="I357" s="65" t="s">
        <v>15</v>
      </c>
      <c r="J357" s="15" t="str">
        <f t="shared" si="10"/>
        <v>EX</v>
      </c>
      <c r="K357" s="15" t="str">
        <f>Tabla110[[#This Row],[FECHA DE NACIMIENTO]]&amp;J357</f>
        <v>2015EX</v>
      </c>
      <c r="L357" s="16" t="str">
        <f t="shared" si="11"/>
        <v>EXPERTOS 11 Y 12 AÑOS</v>
      </c>
      <c r="M357" s="65" t="s">
        <v>167</v>
      </c>
      <c r="N357" s="39">
        <v>364</v>
      </c>
      <c r="O357" s="19">
        <f>IFERROR(VLOOKUP(Tabla110[[#This Row],[NIVEL DE HABILIDAD]],CATEGORIAS!$M$3:$O$13,2,FALSE),"")</f>
        <v>85000</v>
      </c>
      <c r="P357" s="65"/>
      <c r="Q357" s="65"/>
    </row>
    <row r="358" spans="1:17" ht="18.75" x14ac:dyDescent="0.25">
      <c r="A358" s="11"/>
      <c r="B358" s="38">
        <v>365</v>
      </c>
      <c r="C358" s="65" t="s">
        <v>760</v>
      </c>
      <c r="D358" s="65" t="s">
        <v>761</v>
      </c>
      <c r="E358" s="47">
        <v>1166466542</v>
      </c>
      <c r="F358" s="87">
        <v>42466</v>
      </c>
      <c r="G358" s="48">
        <v>2016</v>
      </c>
      <c r="H358" s="15">
        <f ca="1">IF(Tabla110[[#This Row],[FECHA DE NACIMIENTO]]="","",YEAR(NOW())-Tabla110[[#This Row],[FECHA DE NACIMIENTO]])</f>
        <v>10</v>
      </c>
      <c r="I358" s="65" t="s">
        <v>15</v>
      </c>
      <c r="J358" s="15" t="str">
        <f t="shared" si="10"/>
        <v>EX</v>
      </c>
      <c r="K358" s="15" t="str">
        <f>Tabla110[[#This Row],[FECHA DE NACIMIENTO]]&amp;J358</f>
        <v>2016EX</v>
      </c>
      <c r="L358" s="16" t="str">
        <f t="shared" si="11"/>
        <v>EXPERTOS 9 Y 10 AÑOS</v>
      </c>
      <c r="M358" s="65" t="s">
        <v>110</v>
      </c>
      <c r="N358" s="38">
        <v>365</v>
      </c>
      <c r="O358" s="19">
        <f>IFERROR(VLOOKUP(Tabla110[[#This Row],[NIVEL DE HABILIDAD]],CATEGORIAS!$M$3:$O$13,2,FALSE),"")</f>
        <v>85000</v>
      </c>
      <c r="P358" s="65"/>
      <c r="Q358" s="65"/>
    </row>
    <row r="359" spans="1:17" ht="18.75" x14ac:dyDescent="0.25">
      <c r="A359" s="11"/>
      <c r="B359" s="39">
        <v>366</v>
      </c>
      <c r="C359" s="65" t="s">
        <v>275</v>
      </c>
      <c r="D359" s="65" t="s">
        <v>247</v>
      </c>
      <c r="E359" s="47">
        <v>1166466993</v>
      </c>
      <c r="F359" s="87">
        <v>42705</v>
      </c>
      <c r="G359" s="48">
        <v>2016</v>
      </c>
      <c r="H359" s="15">
        <f ca="1">IF(Tabla110[[#This Row],[FECHA DE NACIMIENTO]]="","",YEAR(NOW())-Tabla110[[#This Row],[FECHA DE NACIMIENTO]])</f>
        <v>10</v>
      </c>
      <c r="I359" s="65" t="s">
        <v>15</v>
      </c>
      <c r="J359" s="15" t="str">
        <f t="shared" si="10"/>
        <v>EX</v>
      </c>
      <c r="K359" s="15" t="str">
        <f>Tabla110[[#This Row],[FECHA DE NACIMIENTO]]&amp;J359</f>
        <v>2016EX</v>
      </c>
      <c r="L359" s="16" t="str">
        <f t="shared" si="11"/>
        <v>EXPERTOS 9 Y 10 AÑOS</v>
      </c>
      <c r="M359" s="65" t="s">
        <v>110</v>
      </c>
      <c r="N359" s="39">
        <v>366</v>
      </c>
      <c r="O359" s="19">
        <f>IFERROR(VLOOKUP(Tabla110[[#This Row],[NIVEL DE HABILIDAD]],CATEGORIAS!$M$3:$O$13,2,FALSE),"")</f>
        <v>85000</v>
      </c>
      <c r="P359" s="65"/>
      <c r="Q359" s="65"/>
    </row>
    <row r="360" spans="1:17" ht="18.75" x14ac:dyDescent="0.25">
      <c r="A360" s="11"/>
      <c r="B360" s="38">
        <v>367</v>
      </c>
      <c r="C360" s="65" t="s">
        <v>436</v>
      </c>
      <c r="D360" s="65" t="s">
        <v>762</v>
      </c>
      <c r="E360" s="47">
        <v>1107863974</v>
      </c>
      <c r="F360" s="87"/>
      <c r="G360" s="48">
        <v>2011</v>
      </c>
      <c r="H360" s="15">
        <f ca="1">IF(Tabla110[[#This Row],[FECHA DE NACIMIENTO]]="","",YEAR(NOW())-Tabla110[[#This Row],[FECHA DE NACIMIENTO]])</f>
        <v>15</v>
      </c>
      <c r="I360" s="65" t="s">
        <v>15</v>
      </c>
      <c r="J360" s="15" t="str">
        <f t="shared" si="10"/>
        <v>EX</v>
      </c>
      <c r="K360" s="15" t="str">
        <f>Tabla110[[#This Row],[FECHA DE NACIMIENTO]]&amp;J360</f>
        <v>2011EX</v>
      </c>
      <c r="L360" s="16" t="str">
        <f t="shared" si="11"/>
        <v>EXPERTOS 15 Y 16 AÑOS</v>
      </c>
      <c r="M360" s="65" t="s">
        <v>82</v>
      </c>
      <c r="N360" s="38">
        <v>367</v>
      </c>
      <c r="O360" s="19">
        <f>IFERROR(VLOOKUP(Tabla110[[#This Row],[NIVEL DE HABILIDAD]],CATEGORIAS!$M$3:$O$13,2,FALSE),"")</f>
        <v>85000</v>
      </c>
      <c r="P360" s="65"/>
      <c r="Q360" s="65"/>
    </row>
    <row r="361" spans="1:17" ht="18.75" x14ac:dyDescent="0.25">
      <c r="A361" s="11"/>
      <c r="B361" s="39">
        <v>368</v>
      </c>
      <c r="C361" s="65" t="s">
        <v>271</v>
      </c>
      <c r="D361" s="65" t="s">
        <v>686</v>
      </c>
      <c r="E361" s="47">
        <v>1114549753</v>
      </c>
      <c r="F361" s="87">
        <v>41898</v>
      </c>
      <c r="G361" s="48">
        <v>2014</v>
      </c>
      <c r="H361" s="15">
        <f ca="1">IF(Tabla110[[#This Row],[FECHA DE NACIMIENTO]]="","",YEAR(NOW())-Tabla110[[#This Row],[FECHA DE NACIMIENTO]])</f>
        <v>12</v>
      </c>
      <c r="I361" s="65" t="s">
        <v>15</v>
      </c>
      <c r="J361" s="15" t="str">
        <f t="shared" si="10"/>
        <v>EX</v>
      </c>
      <c r="K361" s="15" t="str">
        <f>Tabla110[[#This Row],[FECHA DE NACIMIENTO]]&amp;J361</f>
        <v>2014EX</v>
      </c>
      <c r="L361" s="16" t="str">
        <f t="shared" si="11"/>
        <v>EXPERTOS 11 Y 12 AÑOS</v>
      </c>
      <c r="M361" s="65" t="s">
        <v>82</v>
      </c>
      <c r="N361" s="39">
        <v>368</v>
      </c>
      <c r="O361" s="19">
        <f>IFERROR(VLOOKUP(Tabla110[[#This Row],[NIVEL DE HABILIDAD]],CATEGORIAS!$M$3:$O$13,2,FALSE),"")</f>
        <v>85000</v>
      </c>
      <c r="P361" s="65"/>
      <c r="Q361" s="65"/>
    </row>
    <row r="362" spans="1:17" ht="18.75" x14ac:dyDescent="0.25">
      <c r="A362" s="11"/>
      <c r="B362" s="38">
        <v>369</v>
      </c>
      <c r="C362" s="65" t="s">
        <v>763</v>
      </c>
      <c r="D362" s="65" t="s">
        <v>764</v>
      </c>
      <c r="E362" s="47">
        <v>1114008848</v>
      </c>
      <c r="F362" s="87">
        <v>42201</v>
      </c>
      <c r="G362" s="48">
        <v>2015</v>
      </c>
      <c r="H362" s="15">
        <f ca="1">IF(Tabla110[[#This Row],[FECHA DE NACIMIENTO]]="","",YEAR(NOW())-Tabla110[[#This Row],[FECHA DE NACIMIENTO]])</f>
        <v>11</v>
      </c>
      <c r="I362" s="65" t="s">
        <v>15</v>
      </c>
      <c r="J362" s="15" t="str">
        <f t="shared" si="10"/>
        <v>EX</v>
      </c>
      <c r="K362" s="15" t="str">
        <f>Tabla110[[#This Row],[FECHA DE NACIMIENTO]]&amp;J362</f>
        <v>2015EX</v>
      </c>
      <c r="L362" s="16" t="str">
        <f t="shared" si="11"/>
        <v>EXPERTOS 11 Y 12 AÑOS</v>
      </c>
      <c r="M362" s="65" t="s">
        <v>82</v>
      </c>
      <c r="N362" s="38">
        <v>369</v>
      </c>
      <c r="O362" s="19">
        <f>IFERROR(VLOOKUP(Tabla110[[#This Row],[NIVEL DE HABILIDAD]],CATEGORIAS!$M$3:$O$13,2,FALSE),"")</f>
        <v>85000</v>
      </c>
      <c r="P362" s="65"/>
      <c r="Q362" s="65"/>
    </row>
    <row r="363" spans="1:17" ht="18.75" x14ac:dyDescent="0.25">
      <c r="A363" s="11"/>
      <c r="B363" s="39">
        <v>370</v>
      </c>
      <c r="C363" s="65" t="s">
        <v>472</v>
      </c>
      <c r="D363" s="65" t="s">
        <v>765</v>
      </c>
      <c r="E363" s="47">
        <v>1113671757</v>
      </c>
      <c r="F363" s="87">
        <v>41246</v>
      </c>
      <c r="G363" s="48">
        <v>2012</v>
      </c>
      <c r="H363" s="15">
        <f ca="1">IF(Tabla110[[#This Row],[FECHA DE NACIMIENTO]]="","",YEAR(NOW())-Tabla110[[#This Row],[FECHA DE NACIMIENTO]])</f>
        <v>14</v>
      </c>
      <c r="I363" s="65" t="s">
        <v>15</v>
      </c>
      <c r="J363" s="15" t="str">
        <f t="shared" si="10"/>
        <v>EX</v>
      </c>
      <c r="K363" s="15" t="str">
        <f>Tabla110[[#This Row],[FECHA DE NACIMIENTO]]&amp;J363</f>
        <v>2012EX</v>
      </c>
      <c r="L363" s="16" t="str">
        <f t="shared" si="11"/>
        <v>EXPERTOS 13 Y 14 AÑOS</v>
      </c>
      <c r="M363" s="65" t="s">
        <v>82</v>
      </c>
      <c r="N363" s="39">
        <v>370</v>
      </c>
      <c r="O363" s="19">
        <f>IFERROR(VLOOKUP(Tabla110[[#This Row],[NIVEL DE HABILIDAD]],CATEGORIAS!$M$3:$O$13,2,FALSE),"")</f>
        <v>85000</v>
      </c>
      <c r="P363" s="65"/>
      <c r="Q363" s="65"/>
    </row>
    <row r="364" spans="1:17" ht="18.75" x14ac:dyDescent="0.25">
      <c r="A364" s="11"/>
      <c r="B364" s="38">
        <v>371</v>
      </c>
      <c r="C364" s="65" t="s">
        <v>766</v>
      </c>
      <c r="D364" s="65" t="s">
        <v>767</v>
      </c>
      <c r="E364" s="47">
        <v>1191216459</v>
      </c>
      <c r="F364" s="87">
        <v>40353</v>
      </c>
      <c r="G364" s="48">
        <v>2010</v>
      </c>
      <c r="H364" s="15">
        <f ca="1">IF(Tabla110[[#This Row],[FECHA DE NACIMIENTO]]="","",YEAR(NOW())-Tabla110[[#This Row],[FECHA DE NACIMIENTO]])</f>
        <v>16</v>
      </c>
      <c r="I364" s="65" t="s">
        <v>1173</v>
      </c>
      <c r="J364" s="15" t="str">
        <f t="shared" si="10"/>
        <v>SR</v>
      </c>
      <c r="K364" s="15" t="str">
        <f>Tabla110[[#This Row],[FECHA DE NACIMIENTO]]&amp;J364</f>
        <v>2010SR</v>
      </c>
      <c r="L364" s="16" t="str">
        <f t="shared" si="11"/>
        <v>SUPER RACING</v>
      </c>
      <c r="M364" s="65" t="s">
        <v>41</v>
      </c>
      <c r="N364" s="38">
        <v>371</v>
      </c>
      <c r="O364" s="19">
        <f>IFERROR(VLOOKUP(Tabla110[[#This Row],[NIVEL DE HABILIDAD]],CATEGORIAS!$M$3:$O$13,2,FALSE),"")</f>
        <v>85000</v>
      </c>
      <c r="P364" s="65"/>
      <c r="Q364" s="65"/>
    </row>
    <row r="365" spans="1:17" ht="18.75" x14ac:dyDescent="0.25">
      <c r="A365" s="11"/>
      <c r="B365" s="39">
        <v>372</v>
      </c>
      <c r="C365" s="65" t="s">
        <v>429</v>
      </c>
      <c r="D365" s="65" t="s">
        <v>768</v>
      </c>
      <c r="E365" s="47">
        <v>1232799897</v>
      </c>
      <c r="F365" s="87">
        <v>42785</v>
      </c>
      <c r="G365" s="48">
        <v>2017</v>
      </c>
      <c r="H365" s="15">
        <f ca="1">IF(Tabla110[[#This Row],[FECHA DE NACIMIENTO]]="","",YEAR(NOW())-Tabla110[[#This Row],[FECHA DE NACIMIENTO]])</f>
        <v>9</v>
      </c>
      <c r="I365" s="65" t="s">
        <v>15</v>
      </c>
      <c r="J365" s="15" t="str">
        <f t="shared" si="10"/>
        <v>EX</v>
      </c>
      <c r="K365" s="15" t="str">
        <f>Tabla110[[#This Row],[FECHA DE NACIMIENTO]]&amp;J365</f>
        <v>2017EX</v>
      </c>
      <c r="L365" s="16" t="str">
        <f t="shared" si="11"/>
        <v>EXPERTOS 9 Y 10 AÑOS</v>
      </c>
      <c r="M365" s="65" t="s">
        <v>41</v>
      </c>
      <c r="N365" s="39">
        <v>372</v>
      </c>
      <c r="O365" s="19">
        <f>IFERROR(VLOOKUP(Tabla110[[#This Row],[NIVEL DE HABILIDAD]],CATEGORIAS!$M$3:$O$13,2,FALSE),"")</f>
        <v>85000</v>
      </c>
      <c r="P365" s="65"/>
      <c r="Q365" s="65"/>
    </row>
    <row r="366" spans="1:17" ht="18.75" x14ac:dyDescent="0.25">
      <c r="A366" s="11"/>
      <c r="B366" s="38">
        <v>373</v>
      </c>
      <c r="C366" s="65" t="s">
        <v>769</v>
      </c>
      <c r="D366" s="65" t="s">
        <v>770</v>
      </c>
      <c r="E366" s="47">
        <v>1110047075</v>
      </c>
      <c r="F366" s="87"/>
      <c r="G366" s="48">
        <v>2009</v>
      </c>
      <c r="H366" s="15">
        <f ca="1">IF(Tabla110[[#This Row],[FECHA DE NACIMIENTO]]="","",YEAR(NOW())-Tabla110[[#This Row],[FECHA DE NACIMIENTO]])</f>
        <v>17</v>
      </c>
      <c r="I366" s="65" t="s">
        <v>15</v>
      </c>
      <c r="J366" s="15" t="str">
        <f t="shared" si="10"/>
        <v>EX</v>
      </c>
      <c r="K366" s="15" t="str">
        <f>Tabla110[[#This Row],[FECHA DE NACIMIENTO]]&amp;J366</f>
        <v>2009EX</v>
      </c>
      <c r="L366" s="16" t="str">
        <f t="shared" si="11"/>
        <v>EXPERTOS 17 AÑOS Y MAS</v>
      </c>
      <c r="M366" s="65" t="s">
        <v>45</v>
      </c>
      <c r="N366" s="38">
        <v>373</v>
      </c>
      <c r="O366" s="19">
        <f>IFERROR(VLOOKUP(Tabla110[[#This Row],[NIVEL DE HABILIDAD]],CATEGORIAS!$M$3:$O$13,2,FALSE),"")</f>
        <v>85000</v>
      </c>
      <c r="P366" s="65"/>
      <c r="Q366" s="65"/>
    </row>
    <row r="367" spans="1:17" ht="18.75" x14ac:dyDescent="0.25">
      <c r="A367" s="11"/>
      <c r="B367" s="39">
        <v>374</v>
      </c>
      <c r="C367" s="65" t="s">
        <v>259</v>
      </c>
      <c r="D367" s="65" t="s">
        <v>771</v>
      </c>
      <c r="E367" s="47">
        <v>1110052754</v>
      </c>
      <c r="F367" s="87">
        <v>41473</v>
      </c>
      <c r="G367" s="48">
        <v>2013</v>
      </c>
      <c r="H367" s="15">
        <f ca="1">IF(Tabla110[[#This Row],[FECHA DE NACIMIENTO]]="","",YEAR(NOW())-Tabla110[[#This Row],[FECHA DE NACIMIENTO]])</f>
        <v>13</v>
      </c>
      <c r="I367" s="65" t="s">
        <v>15</v>
      </c>
      <c r="J367" s="15" t="str">
        <f t="shared" si="10"/>
        <v>EX</v>
      </c>
      <c r="K367" s="15" t="str">
        <f>Tabla110[[#This Row],[FECHA DE NACIMIENTO]]&amp;J367</f>
        <v>2013EX</v>
      </c>
      <c r="L367" s="16" t="str">
        <f t="shared" si="11"/>
        <v>EXPERTOS 13 Y 14 AÑOS</v>
      </c>
      <c r="M367" s="65" t="s">
        <v>45</v>
      </c>
      <c r="N367" s="39">
        <v>374</v>
      </c>
      <c r="O367" s="19">
        <f>IFERROR(VLOOKUP(Tabla110[[#This Row],[NIVEL DE HABILIDAD]],CATEGORIAS!$M$3:$O$13,2,FALSE),"")</f>
        <v>85000</v>
      </c>
      <c r="P367" s="65"/>
      <c r="Q367" s="65"/>
    </row>
    <row r="368" spans="1:17" ht="18.75" x14ac:dyDescent="0.25">
      <c r="A368" s="11"/>
      <c r="B368" s="38">
        <v>375</v>
      </c>
      <c r="C368" s="65" t="s">
        <v>559</v>
      </c>
      <c r="D368" s="65" t="s">
        <v>772</v>
      </c>
      <c r="E368" s="47">
        <v>1112058135</v>
      </c>
      <c r="F368" s="87">
        <v>41414</v>
      </c>
      <c r="G368" s="48">
        <v>2013</v>
      </c>
      <c r="H368" s="15">
        <f ca="1">IF(Tabla110[[#This Row],[FECHA DE NACIMIENTO]]="","",YEAR(NOW())-Tabla110[[#This Row],[FECHA DE NACIMIENTO]])</f>
        <v>13</v>
      </c>
      <c r="I368" s="65" t="s">
        <v>15</v>
      </c>
      <c r="J368" s="15" t="str">
        <f t="shared" si="10"/>
        <v>EX</v>
      </c>
      <c r="K368" s="15" t="str">
        <f>Tabla110[[#This Row],[FECHA DE NACIMIENTO]]&amp;J368</f>
        <v>2013EX</v>
      </c>
      <c r="L368" s="16" t="str">
        <f t="shared" si="11"/>
        <v>EXPERTOS 13 Y 14 AÑOS</v>
      </c>
      <c r="M368" s="65" t="s">
        <v>168</v>
      </c>
      <c r="N368" s="38">
        <v>375</v>
      </c>
      <c r="O368" s="19">
        <f>IFERROR(VLOOKUP(Tabla110[[#This Row],[NIVEL DE HABILIDAD]],CATEGORIAS!$M$3:$O$13,2,FALSE),"")</f>
        <v>85000</v>
      </c>
      <c r="P368" s="65"/>
      <c r="Q368" s="65"/>
    </row>
    <row r="369" spans="1:17" ht="18.75" x14ac:dyDescent="0.25">
      <c r="A369" s="11"/>
      <c r="B369" s="38">
        <v>377</v>
      </c>
      <c r="C369" s="65" t="s">
        <v>301</v>
      </c>
      <c r="D369" s="65" t="s">
        <v>775</v>
      </c>
      <c r="E369" s="47">
        <v>1109928676</v>
      </c>
      <c r="F369" s="87"/>
      <c r="G369" s="48">
        <v>2013</v>
      </c>
      <c r="H369" s="15">
        <f ca="1">IF(Tabla110[[#This Row],[FECHA DE NACIMIENTO]]="","",YEAR(NOW())-Tabla110[[#This Row],[FECHA DE NACIMIENTO]])</f>
        <v>13</v>
      </c>
      <c r="I369" s="65" t="s">
        <v>15</v>
      </c>
      <c r="J369" s="15" t="str">
        <f t="shared" si="10"/>
        <v>EX</v>
      </c>
      <c r="K369" s="15" t="str">
        <f>Tabla110[[#This Row],[FECHA DE NACIMIENTO]]&amp;J369</f>
        <v>2013EX</v>
      </c>
      <c r="L369" s="16" t="str">
        <f t="shared" si="11"/>
        <v>EXPERTOS 13 Y 14 AÑOS</v>
      </c>
      <c r="M369" s="65" t="s">
        <v>45</v>
      </c>
      <c r="N369" s="38">
        <v>377</v>
      </c>
      <c r="O369" s="19">
        <f>IFERROR(VLOOKUP(Tabla110[[#This Row],[NIVEL DE HABILIDAD]],CATEGORIAS!$M$3:$O$13,2,FALSE),"")</f>
        <v>85000</v>
      </c>
      <c r="P369" s="65"/>
      <c r="Q369" s="65"/>
    </row>
    <row r="370" spans="1:17" ht="18.75" x14ac:dyDescent="0.25">
      <c r="A370" s="11"/>
      <c r="B370" s="39">
        <v>378</v>
      </c>
      <c r="C370" s="65" t="s">
        <v>394</v>
      </c>
      <c r="D370" s="65" t="s">
        <v>776</v>
      </c>
      <c r="E370" s="47">
        <v>1110302571</v>
      </c>
      <c r="F370" s="87"/>
      <c r="G370" s="48">
        <v>2015</v>
      </c>
      <c r="H370" s="15">
        <f ca="1">IF(Tabla110[[#This Row],[FECHA DE NACIMIENTO]]="","",YEAR(NOW())-Tabla110[[#This Row],[FECHA DE NACIMIENTO]])</f>
        <v>11</v>
      </c>
      <c r="I370" s="65" t="s">
        <v>15</v>
      </c>
      <c r="J370" s="15" t="str">
        <f t="shared" si="10"/>
        <v>EX</v>
      </c>
      <c r="K370" s="15" t="str">
        <f>Tabla110[[#This Row],[FECHA DE NACIMIENTO]]&amp;J370</f>
        <v>2015EX</v>
      </c>
      <c r="L370" s="16" t="str">
        <f t="shared" si="11"/>
        <v>EXPERTOS 11 Y 12 AÑOS</v>
      </c>
      <c r="M370" s="65" t="s">
        <v>45</v>
      </c>
      <c r="N370" s="39">
        <v>378</v>
      </c>
      <c r="O370" s="19">
        <f>IFERROR(VLOOKUP(Tabla110[[#This Row],[NIVEL DE HABILIDAD]],CATEGORIAS!$M$3:$O$13,2,FALSE),"")</f>
        <v>85000</v>
      </c>
      <c r="P370" s="65"/>
      <c r="Q370" s="65"/>
    </row>
    <row r="371" spans="1:17" ht="18.75" x14ac:dyDescent="0.25">
      <c r="A371" s="11"/>
      <c r="B371" s="38">
        <v>379</v>
      </c>
      <c r="C371" s="65" t="s">
        <v>259</v>
      </c>
      <c r="D371" s="65" t="s">
        <v>777</v>
      </c>
      <c r="E371" s="47">
        <v>1110298710</v>
      </c>
      <c r="F371" s="87">
        <v>40375</v>
      </c>
      <c r="G371" s="48">
        <v>2010</v>
      </c>
      <c r="H371" s="15">
        <f ca="1">IF(Tabla110[[#This Row],[FECHA DE NACIMIENTO]]="","",YEAR(NOW())-Tabla110[[#This Row],[FECHA DE NACIMIENTO]])</f>
        <v>16</v>
      </c>
      <c r="I371" s="65" t="s">
        <v>1173</v>
      </c>
      <c r="J371" s="15" t="str">
        <f t="shared" si="10"/>
        <v>SR</v>
      </c>
      <c r="K371" s="15" t="str">
        <f>Tabla110[[#This Row],[FECHA DE NACIMIENTO]]&amp;J371</f>
        <v>2010SR</v>
      </c>
      <c r="L371" s="16" t="str">
        <f t="shared" si="11"/>
        <v>SUPER RACING</v>
      </c>
      <c r="M371" s="65" t="s">
        <v>45</v>
      </c>
      <c r="N371" s="38">
        <v>379</v>
      </c>
      <c r="O371" s="19">
        <f>IFERROR(VLOOKUP(Tabla110[[#This Row],[NIVEL DE HABILIDAD]],CATEGORIAS!$M$3:$O$13,2,FALSE),"")</f>
        <v>85000</v>
      </c>
      <c r="P371" s="65"/>
      <c r="Q371" s="65"/>
    </row>
    <row r="372" spans="1:17" ht="18.75" x14ac:dyDescent="0.25">
      <c r="A372" s="11"/>
      <c r="B372" s="39">
        <v>380</v>
      </c>
      <c r="C372" s="65" t="s">
        <v>778</v>
      </c>
      <c r="D372" s="65" t="s">
        <v>779</v>
      </c>
      <c r="E372" s="47">
        <v>1107841901</v>
      </c>
      <c r="F372" s="87"/>
      <c r="G372" s="48">
        <v>2005</v>
      </c>
      <c r="H372" s="15">
        <f ca="1">IF(Tabla110[[#This Row],[FECHA DE NACIMIENTO]]="","",YEAR(NOW())-Tabla110[[#This Row],[FECHA DE NACIMIENTO]])</f>
        <v>21</v>
      </c>
      <c r="I372" s="65" t="s">
        <v>15</v>
      </c>
      <c r="J372" s="15" t="str">
        <f t="shared" si="10"/>
        <v>EX</v>
      </c>
      <c r="K372" s="15" t="str">
        <f>Tabla110[[#This Row],[FECHA DE NACIMIENTO]]&amp;J372</f>
        <v>2005EX</v>
      </c>
      <c r="L372" s="16" t="str">
        <f t="shared" si="11"/>
        <v>EXPERTOS 17 AÑOS Y MAS</v>
      </c>
      <c r="M372" s="65" t="s">
        <v>45</v>
      </c>
      <c r="N372" s="39">
        <v>380</v>
      </c>
      <c r="O372" s="19">
        <f>IFERROR(VLOOKUP(Tabla110[[#This Row],[NIVEL DE HABILIDAD]],CATEGORIAS!$M$3:$O$13,2,FALSE),"")</f>
        <v>85000</v>
      </c>
      <c r="P372" s="65"/>
      <c r="Q372" s="65"/>
    </row>
    <row r="373" spans="1:17" ht="18.75" x14ac:dyDescent="0.25">
      <c r="A373" s="11"/>
      <c r="B373" s="38">
        <v>381</v>
      </c>
      <c r="C373" s="65" t="s">
        <v>780</v>
      </c>
      <c r="D373" s="65" t="s">
        <v>781</v>
      </c>
      <c r="E373" s="47">
        <v>1112403230</v>
      </c>
      <c r="F373" s="87">
        <v>40391</v>
      </c>
      <c r="G373" s="48">
        <v>2010</v>
      </c>
      <c r="H373" s="15">
        <f ca="1">IF(Tabla110[[#This Row],[FECHA DE NACIMIENTO]]="","",YEAR(NOW())-Tabla110[[#This Row],[FECHA DE NACIMIENTO]])</f>
        <v>16</v>
      </c>
      <c r="I373" s="65" t="s">
        <v>15</v>
      </c>
      <c r="J373" s="15" t="str">
        <f t="shared" si="10"/>
        <v>EX</v>
      </c>
      <c r="K373" s="15" t="str">
        <f>Tabla110[[#This Row],[FECHA DE NACIMIENTO]]&amp;J373</f>
        <v>2010EX</v>
      </c>
      <c r="L373" s="16" t="str">
        <f t="shared" si="11"/>
        <v>EXPERTOS 15 Y 16 AÑOS</v>
      </c>
      <c r="M373" s="65" t="s">
        <v>45</v>
      </c>
      <c r="N373" s="38">
        <v>381</v>
      </c>
      <c r="O373" s="19">
        <f>IFERROR(VLOOKUP(Tabla110[[#This Row],[NIVEL DE HABILIDAD]],CATEGORIAS!$M$3:$O$13,2,FALSE),"")</f>
        <v>85000</v>
      </c>
      <c r="P373" s="65"/>
      <c r="Q373" s="65"/>
    </row>
    <row r="374" spans="1:17" ht="18.75" x14ac:dyDescent="0.25">
      <c r="A374" s="11"/>
      <c r="B374" s="39">
        <v>382</v>
      </c>
      <c r="C374" s="65" t="s">
        <v>325</v>
      </c>
      <c r="D374" s="65" t="s">
        <v>782</v>
      </c>
      <c r="E374" s="47">
        <v>1191214505</v>
      </c>
      <c r="F374" s="87"/>
      <c r="G374" s="48">
        <v>2009</v>
      </c>
      <c r="H374" s="15">
        <f ca="1">IF(Tabla110[[#This Row],[FECHA DE NACIMIENTO]]="","",YEAR(NOW())-Tabla110[[#This Row],[FECHA DE NACIMIENTO]])</f>
        <v>17</v>
      </c>
      <c r="I374" s="65" t="s">
        <v>15</v>
      </c>
      <c r="J374" s="15" t="str">
        <f t="shared" si="10"/>
        <v>EX</v>
      </c>
      <c r="K374" s="15" t="str">
        <f>Tabla110[[#This Row],[FECHA DE NACIMIENTO]]&amp;J374</f>
        <v>2009EX</v>
      </c>
      <c r="L374" s="16" t="str">
        <f t="shared" si="11"/>
        <v>EXPERTOS 17 AÑOS Y MAS</v>
      </c>
      <c r="M374" s="65" t="s">
        <v>49</v>
      </c>
      <c r="N374" s="39">
        <v>382</v>
      </c>
      <c r="O374" s="19">
        <f>IFERROR(VLOOKUP(Tabla110[[#This Row],[NIVEL DE HABILIDAD]],CATEGORIAS!$M$3:$O$13,2,FALSE),"")</f>
        <v>85000</v>
      </c>
      <c r="P374" s="65"/>
      <c r="Q374" s="65"/>
    </row>
    <row r="375" spans="1:17" ht="18.75" x14ac:dyDescent="0.25">
      <c r="A375" s="11"/>
      <c r="B375" s="38">
        <v>383</v>
      </c>
      <c r="C375" s="65" t="s">
        <v>766</v>
      </c>
      <c r="D375" s="65" t="s">
        <v>783</v>
      </c>
      <c r="E375" s="47">
        <v>1116378025</v>
      </c>
      <c r="F375" s="87">
        <v>41705</v>
      </c>
      <c r="G375" s="48">
        <v>2014</v>
      </c>
      <c r="H375" s="15">
        <f ca="1">IF(Tabla110[[#This Row],[FECHA DE NACIMIENTO]]="","",YEAR(NOW())-Tabla110[[#This Row],[FECHA DE NACIMIENTO]])</f>
        <v>12</v>
      </c>
      <c r="I375" s="65" t="s">
        <v>15</v>
      </c>
      <c r="J375" s="15" t="str">
        <f t="shared" si="10"/>
        <v>EX</v>
      </c>
      <c r="K375" s="15" t="str">
        <f>Tabla110[[#This Row],[FECHA DE NACIMIENTO]]&amp;J375</f>
        <v>2014EX</v>
      </c>
      <c r="L375" s="16" t="str">
        <f t="shared" si="11"/>
        <v>EXPERTOS 11 Y 12 AÑOS</v>
      </c>
      <c r="M375" s="65" t="s">
        <v>45</v>
      </c>
      <c r="N375" s="38">
        <v>383</v>
      </c>
      <c r="O375" s="19">
        <f>IFERROR(VLOOKUP(Tabla110[[#This Row],[NIVEL DE HABILIDAD]],CATEGORIAS!$M$3:$O$13,2,FALSE),"")</f>
        <v>85000</v>
      </c>
      <c r="P375" s="65"/>
      <c r="Q375" s="65"/>
    </row>
    <row r="376" spans="1:17" ht="18.75" x14ac:dyDescent="0.25">
      <c r="A376" s="11"/>
      <c r="B376" s="39">
        <v>384</v>
      </c>
      <c r="C376" s="65" t="s">
        <v>472</v>
      </c>
      <c r="D376" s="65" t="s">
        <v>784</v>
      </c>
      <c r="E376" s="47">
        <v>1023392905</v>
      </c>
      <c r="F376" s="87"/>
      <c r="G376" s="48">
        <v>2011</v>
      </c>
      <c r="H376" s="15">
        <f ca="1">IF(Tabla110[[#This Row],[FECHA DE NACIMIENTO]]="","",YEAR(NOW())-Tabla110[[#This Row],[FECHA DE NACIMIENTO]])</f>
        <v>15</v>
      </c>
      <c r="I376" s="65" t="s">
        <v>15</v>
      </c>
      <c r="J376" s="15" t="str">
        <f t="shared" si="10"/>
        <v>EX</v>
      </c>
      <c r="K376" s="15" t="str">
        <f>Tabla110[[#This Row],[FECHA DE NACIMIENTO]]&amp;J376</f>
        <v>2011EX</v>
      </c>
      <c r="L376" s="16" t="str">
        <f t="shared" si="11"/>
        <v>EXPERTOS 15 Y 16 AÑOS</v>
      </c>
      <c r="M376" s="65" t="s">
        <v>74</v>
      </c>
      <c r="N376" s="39">
        <v>384</v>
      </c>
      <c r="O376" s="19">
        <f>IFERROR(VLOOKUP(Tabla110[[#This Row],[NIVEL DE HABILIDAD]],CATEGORIAS!$M$3:$O$13,2,FALSE),"")</f>
        <v>85000</v>
      </c>
      <c r="P376" s="65" t="s">
        <v>177</v>
      </c>
      <c r="Q376" s="65"/>
    </row>
    <row r="377" spans="1:17" ht="18.75" x14ac:dyDescent="0.25">
      <c r="A377" s="11"/>
      <c r="B377" s="38">
        <v>385</v>
      </c>
      <c r="C377" s="65" t="s">
        <v>436</v>
      </c>
      <c r="D377" s="65" t="s">
        <v>785</v>
      </c>
      <c r="E377" s="47">
        <v>1109191061</v>
      </c>
      <c r="F377" s="87"/>
      <c r="G377" s="48">
        <v>2009</v>
      </c>
      <c r="H377" s="15">
        <f ca="1">IF(Tabla110[[#This Row],[FECHA DE NACIMIENTO]]="","",YEAR(NOW())-Tabla110[[#This Row],[FECHA DE NACIMIENTO]])</f>
        <v>17</v>
      </c>
      <c r="I377" s="65" t="s">
        <v>15</v>
      </c>
      <c r="J377" s="15" t="str">
        <f t="shared" si="10"/>
        <v>EX</v>
      </c>
      <c r="K377" s="15" t="str">
        <f>Tabla110[[#This Row],[FECHA DE NACIMIENTO]]&amp;J377</f>
        <v>2009EX</v>
      </c>
      <c r="L377" s="16" t="str">
        <f t="shared" si="11"/>
        <v>EXPERTOS 17 AÑOS Y MAS</v>
      </c>
      <c r="M377" s="65" t="s">
        <v>74</v>
      </c>
      <c r="N377" s="38">
        <v>385</v>
      </c>
      <c r="O377" s="19">
        <f>IFERROR(VLOOKUP(Tabla110[[#This Row],[NIVEL DE HABILIDAD]],CATEGORIAS!$M$3:$O$13,2,FALSE),"")</f>
        <v>85000</v>
      </c>
      <c r="P377" s="65"/>
      <c r="Q377" s="65"/>
    </row>
    <row r="378" spans="1:17" ht="18.75" x14ac:dyDescent="0.25">
      <c r="A378" s="11"/>
      <c r="B378" s="39">
        <v>386</v>
      </c>
      <c r="C378" s="65" t="s">
        <v>312</v>
      </c>
      <c r="D378" s="65" t="s">
        <v>786</v>
      </c>
      <c r="E378" s="47">
        <v>1107868365</v>
      </c>
      <c r="F378" s="87">
        <v>41273</v>
      </c>
      <c r="G378" s="48">
        <v>2012</v>
      </c>
      <c r="H378" s="15">
        <f ca="1">IF(Tabla110[[#This Row],[FECHA DE NACIMIENTO]]="","",YEAR(NOW())-Tabla110[[#This Row],[FECHA DE NACIMIENTO]])</f>
        <v>14</v>
      </c>
      <c r="I378" s="65" t="s">
        <v>15</v>
      </c>
      <c r="J378" s="15" t="str">
        <f t="shared" si="10"/>
        <v>EX</v>
      </c>
      <c r="K378" s="15" t="str">
        <f>Tabla110[[#This Row],[FECHA DE NACIMIENTO]]&amp;J378</f>
        <v>2012EX</v>
      </c>
      <c r="L378" s="16" t="str">
        <f t="shared" si="11"/>
        <v>EXPERTOS 13 Y 14 AÑOS</v>
      </c>
      <c r="M378" s="65" t="s">
        <v>41</v>
      </c>
      <c r="N378" s="39">
        <v>386</v>
      </c>
      <c r="O378" s="19">
        <f>IFERROR(VLOOKUP(Tabla110[[#This Row],[NIVEL DE HABILIDAD]],CATEGORIAS!$M$3:$O$13,2,FALSE),"")</f>
        <v>85000</v>
      </c>
      <c r="P378" s="65"/>
      <c r="Q378" s="65"/>
    </row>
    <row r="379" spans="1:17" ht="18.75" x14ac:dyDescent="0.25">
      <c r="A379" s="11"/>
      <c r="B379" s="38">
        <v>387</v>
      </c>
      <c r="C379" s="65" t="s">
        <v>787</v>
      </c>
      <c r="D379" s="65" t="s">
        <v>788</v>
      </c>
      <c r="E379" s="47">
        <v>1117510363</v>
      </c>
      <c r="F379" s="87"/>
      <c r="G379" s="48">
        <v>2007</v>
      </c>
      <c r="H379" s="15">
        <f ca="1">IF(Tabla110[[#This Row],[FECHA DE NACIMIENTO]]="","",YEAR(NOW())-Tabla110[[#This Row],[FECHA DE NACIMIENTO]])</f>
        <v>19</v>
      </c>
      <c r="I379" s="65" t="s">
        <v>15</v>
      </c>
      <c r="J379" s="15" t="str">
        <f t="shared" si="10"/>
        <v>EX</v>
      </c>
      <c r="K379" s="15" t="str">
        <f>Tabla110[[#This Row],[FECHA DE NACIMIENTO]]&amp;J379</f>
        <v>2007EX</v>
      </c>
      <c r="L379" s="16" t="str">
        <f t="shared" si="11"/>
        <v>EXPERTOS 17 AÑOS Y MAS</v>
      </c>
      <c r="M379" s="65" t="s">
        <v>74</v>
      </c>
      <c r="N379" s="38">
        <v>387</v>
      </c>
      <c r="O379" s="19">
        <f>IFERROR(VLOOKUP(Tabla110[[#This Row],[NIVEL DE HABILIDAD]],CATEGORIAS!$M$3:$O$13,2,FALSE),"")</f>
        <v>85000</v>
      </c>
      <c r="P379" s="65" t="s">
        <v>177</v>
      </c>
      <c r="Q379" s="65"/>
    </row>
    <row r="380" spans="1:17" ht="18.75" x14ac:dyDescent="0.25">
      <c r="A380" s="11"/>
      <c r="B380" s="39">
        <v>388</v>
      </c>
      <c r="C380" s="65" t="s">
        <v>789</v>
      </c>
      <c r="D380" s="65" t="s">
        <v>790</v>
      </c>
      <c r="E380" s="47">
        <v>1105385978</v>
      </c>
      <c r="F380" s="87"/>
      <c r="G380" s="48">
        <v>2013</v>
      </c>
      <c r="H380" s="15">
        <f ca="1">IF(Tabla110[[#This Row],[FECHA DE NACIMIENTO]]="","",YEAR(NOW())-Tabla110[[#This Row],[FECHA DE NACIMIENTO]])</f>
        <v>13</v>
      </c>
      <c r="I380" s="65" t="s">
        <v>15</v>
      </c>
      <c r="J380" s="15" t="str">
        <f t="shared" si="10"/>
        <v>EX</v>
      </c>
      <c r="K380" s="15" t="str">
        <f>Tabla110[[#This Row],[FECHA DE NACIMIENTO]]&amp;J380</f>
        <v>2013EX</v>
      </c>
      <c r="L380" s="16" t="str">
        <f t="shared" si="11"/>
        <v>EXPERTOS 13 Y 14 AÑOS</v>
      </c>
      <c r="M380" s="65" t="s">
        <v>74</v>
      </c>
      <c r="N380" s="39">
        <v>388</v>
      </c>
      <c r="O380" s="19">
        <f>IFERROR(VLOOKUP(Tabla110[[#This Row],[NIVEL DE HABILIDAD]],CATEGORIAS!$M$3:$O$13,2,FALSE),"")</f>
        <v>85000</v>
      </c>
      <c r="P380" s="65"/>
      <c r="Q380" s="65"/>
    </row>
    <row r="381" spans="1:17" ht="18.75" x14ac:dyDescent="0.25">
      <c r="A381" s="11"/>
      <c r="B381" s="38">
        <v>389</v>
      </c>
      <c r="C381" s="65" t="s">
        <v>356</v>
      </c>
      <c r="D381" s="65" t="s">
        <v>791</v>
      </c>
      <c r="E381" s="47">
        <v>1061796145</v>
      </c>
      <c r="F381" s="87">
        <v>41979</v>
      </c>
      <c r="G381" s="48">
        <v>2014</v>
      </c>
      <c r="H381" s="15">
        <f ca="1">IF(Tabla110[[#This Row],[FECHA DE NACIMIENTO]]="","",YEAR(NOW())-Tabla110[[#This Row],[FECHA DE NACIMIENTO]])</f>
        <v>12</v>
      </c>
      <c r="I381" s="65" t="s">
        <v>15</v>
      </c>
      <c r="J381" s="15" t="str">
        <f t="shared" si="10"/>
        <v>EX</v>
      </c>
      <c r="K381" s="15" t="str">
        <f>Tabla110[[#This Row],[FECHA DE NACIMIENTO]]&amp;J381</f>
        <v>2014EX</v>
      </c>
      <c r="L381" s="16" t="str">
        <f t="shared" si="11"/>
        <v>EXPERTOS 11 Y 12 AÑOS</v>
      </c>
      <c r="M381" s="65" t="s">
        <v>52</v>
      </c>
      <c r="N381" s="38">
        <v>389</v>
      </c>
      <c r="O381" s="19">
        <f>IFERROR(VLOOKUP(Tabla110[[#This Row],[NIVEL DE HABILIDAD]],CATEGORIAS!$M$3:$O$13,2,FALSE),"")</f>
        <v>85000</v>
      </c>
      <c r="P381" s="65"/>
      <c r="Q381" s="65"/>
    </row>
    <row r="382" spans="1:17" ht="18.75" x14ac:dyDescent="0.25">
      <c r="A382" s="11"/>
      <c r="B382" s="39">
        <v>390</v>
      </c>
      <c r="C382" s="65" t="s">
        <v>792</v>
      </c>
      <c r="D382" s="65" t="s">
        <v>793</v>
      </c>
      <c r="E382" s="47">
        <v>1105384726</v>
      </c>
      <c r="F382" s="87"/>
      <c r="G382" s="48">
        <v>2013</v>
      </c>
      <c r="H382" s="15">
        <f ca="1">IF(Tabla110[[#This Row],[FECHA DE NACIMIENTO]]="","",YEAR(NOW())-Tabla110[[#This Row],[FECHA DE NACIMIENTO]])</f>
        <v>13</v>
      </c>
      <c r="I382" s="65" t="s">
        <v>15</v>
      </c>
      <c r="J382" s="15" t="str">
        <f t="shared" si="10"/>
        <v>EX</v>
      </c>
      <c r="K382" s="15" t="str">
        <f>Tabla110[[#This Row],[FECHA DE NACIMIENTO]]&amp;J382</f>
        <v>2013EX</v>
      </c>
      <c r="L382" s="16" t="str">
        <f t="shared" si="11"/>
        <v>EXPERTOS 13 Y 14 AÑOS</v>
      </c>
      <c r="M382" s="65" t="s">
        <v>51</v>
      </c>
      <c r="N382" s="39">
        <v>390</v>
      </c>
      <c r="O382" s="19">
        <f>IFERROR(VLOOKUP(Tabla110[[#This Row],[NIVEL DE HABILIDAD]],CATEGORIAS!$M$3:$O$13,2,FALSE),"")</f>
        <v>85000</v>
      </c>
      <c r="P382" s="65"/>
      <c r="Q382" s="65"/>
    </row>
    <row r="383" spans="1:17" ht="18.75" x14ac:dyDescent="0.25">
      <c r="A383" s="11"/>
      <c r="B383" s="38">
        <v>391</v>
      </c>
      <c r="C383" s="65" t="s">
        <v>325</v>
      </c>
      <c r="D383" s="65" t="s">
        <v>794</v>
      </c>
      <c r="E383" s="47">
        <v>1110374982</v>
      </c>
      <c r="F383" s="87">
        <v>41529</v>
      </c>
      <c r="G383" s="48">
        <v>2013</v>
      </c>
      <c r="H383" s="15">
        <f ca="1">IF(Tabla110[[#This Row],[FECHA DE NACIMIENTO]]="","",YEAR(NOW())-Tabla110[[#This Row],[FECHA DE NACIMIENTO]])</f>
        <v>13</v>
      </c>
      <c r="I383" s="65" t="s">
        <v>15</v>
      </c>
      <c r="J383" s="15" t="str">
        <f t="shared" si="10"/>
        <v>EX</v>
      </c>
      <c r="K383" s="15" t="str">
        <f>Tabla110[[#This Row],[FECHA DE NACIMIENTO]]&amp;J383</f>
        <v>2013EX</v>
      </c>
      <c r="L383" s="16" t="str">
        <f t="shared" si="11"/>
        <v>EXPERTOS 13 Y 14 AÑOS</v>
      </c>
      <c r="M383" s="65" t="s">
        <v>51</v>
      </c>
      <c r="N383" s="38">
        <v>391</v>
      </c>
      <c r="O383" s="19">
        <f>IFERROR(VLOOKUP(Tabla110[[#This Row],[NIVEL DE HABILIDAD]],CATEGORIAS!$M$3:$O$13,2,FALSE),"")</f>
        <v>85000</v>
      </c>
      <c r="P383" s="65"/>
      <c r="Q383" s="65"/>
    </row>
    <row r="384" spans="1:17" ht="18.75" x14ac:dyDescent="0.25">
      <c r="A384" s="11"/>
      <c r="B384" s="39">
        <v>392</v>
      </c>
      <c r="C384" s="65" t="s">
        <v>795</v>
      </c>
      <c r="D384" s="65" t="s">
        <v>796</v>
      </c>
      <c r="E384" s="47">
        <v>1232791048</v>
      </c>
      <c r="F384" s="87"/>
      <c r="G384" s="48">
        <v>2015</v>
      </c>
      <c r="H384" s="15">
        <f ca="1">IF(Tabla110[[#This Row],[FECHA DE NACIMIENTO]]="","",YEAR(NOW())-Tabla110[[#This Row],[FECHA DE NACIMIENTO]])</f>
        <v>11</v>
      </c>
      <c r="I384" s="65" t="s">
        <v>15</v>
      </c>
      <c r="J384" s="15" t="str">
        <f t="shared" si="10"/>
        <v>EX</v>
      </c>
      <c r="K384" s="15" t="str">
        <f>Tabla110[[#This Row],[FECHA DE NACIMIENTO]]&amp;J384</f>
        <v>2015EX</v>
      </c>
      <c r="L384" s="16" t="str">
        <f t="shared" si="11"/>
        <v>EXPERTOS 11 Y 12 AÑOS</v>
      </c>
      <c r="M384" s="65" t="s">
        <v>51</v>
      </c>
      <c r="N384" s="39">
        <v>392</v>
      </c>
      <c r="O384" s="19">
        <f>IFERROR(VLOOKUP(Tabla110[[#This Row],[NIVEL DE HABILIDAD]],CATEGORIAS!$M$3:$O$13,2,FALSE),"")</f>
        <v>85000</v>
      </c>
      <c r="P384" s="65"/>
      <c r="Q384" s="65"/>
    </row>
    <row r="385" spans="1:17" ht="18.75" x14ac:dyDescent="0.25">
      <c r="A385" s="11"/>
      <c r="B385" s="38">
        <v>393</v>
      </c>
      <c r="C385" s="65" t="s">
        <v>378</v>
      </c>
      <c r="D385" s="65" t="s">
        <v>797</v>
      </c>
      <c r="E385" s="47">
        <v>1108650306</v>
      </c>
      <c r="F385" s="87">
        <v>42761</v>
      </c>
      <c r="G385" s="48">
        <v>2017</v>
      </c>
      <c r="H385" s="15">
        <f ca="1">IF(Tabla110[[#This Row],[FECHA DE NACIMIENTO]]="","",YEAR(NOW())-Tabla110[[#This Row],[FECHA DE NACIMIENTO]])</f>
        <v>9</v>
      </c>
      <c r="I385" s="65" t="s">
        <v>15</v>
      </c>
      <c r="J385" s="15" t="str">
        <f t="shared" si="10"/>
        <v>EX</v>
      </c>
      <c r="K385" s="15" t="str">
        <f>Tabla110[[#This Row],[FECHA DE NACIMIENTO]]&amp;J385</f>
        <v>2017EX</v>
      </c>
      <c r="L385" s="16" t="str">
        <f t="shared" si="11"/>
        <v>EXPERTOS 9 Y 10 AÑOS</v>
      </c>
      <c r="M385" s="65" t="s">
        <v>51</v>
      </c>
      <c r="N385" s="38">
        <v>393</v>
      </c>
      <c r="O385" s="19">
        <f>IFERROR(VLOOKUP(Tabla110[[#This Row],[NIVEL DE HABILIDAD]],CATEGORIAS!$M$3:$O$13,2,FALSE),"")</f>
        <v>85000</v>
      </c>
      <c r="P385" s="65"/>
      <c r="Q385" s="65"/>
    </row>
    <row r="386" spans="1:17" ht="18.75" x14ac:dyDescent="0.25">
      <c r="A386" s="11"/>
      <c r="B386" s="39">
        <v>394</v>
      </c>
      <c r="C386" s="65" t="s">
        <v>798</v>
      </c>
      <c r="D386" s="65" t="s">
        <v>397</v>
      </c>
      <c r="E386" s="47">
        <v>1063814976</v>
      </c>
      <c r="F386" s="87">
        <v>41596</v>
      </c>
      <c r="G386" s="48">
        <v>2013</v>
      </c>
      <c r="H386" s="15">
        <f ca="1">IF(Tabla110[[#This Row],[FECHA DE NACIMIENTO]]="","",YEAR(NOW())-Tabla110[[#This Row],[FECHA DE NACIMIENTO]])</f>
        <v>13</v>
      </c>
      <c r="I386" s="65" t="s">
        <v>15</v>
      </c>
      <c r="J386" s="15" t="str">
        <f t="shared" si="10"/>
        <v>EX</v>
      </c>
      <c r="K386" s="15" t="str">
        <f>Tabla110[[#This Row],[FECHA DE NACIMIENTO]]&amp;J386</f>
        <v>2013EX</v>
      </c>
      <c r="L386" s="16" t="str">
        <f t="shared" si="11"/>
        <v>EXPERTOS 13 Y 14 AÑOS</v>
      </c>
      <c r="M386" s="65" t="s">
        <v>111</v>
      </c>
      <c r="N386" s="39">
        <v>394</v>
      </c>
      <c r="O386" s="19">
        <f>IFERROR(VLOOKUP(Tabla110[[#This Row],[NIVEL DE HABILIDAD]],CATEGORIAS!$M$3:$O$13,2,FALSE),"")</f>
        <v>85000</v>
      </c>
      <c r="P386" s="65"/>
      <c r="Q386" s="65" t="s">
        <v>215</v>
      </c>
    </row>
    <row r="387" spans="1:17" ht="18.75" x14ac:dyDescent="0.25">
      <c r="A387" s="11"/>
      <c r="B387" s="38">
        <v>395</v>
      </c>
      <c r="C387" s="65" t="s">
        <v>321</v>
      </c>
      <c r="D387" s="65" t="s">
        <v>799</v>
      </c>
      <c r="E387" s="47">
        <v>1110372955</v>
      </c>
      <c r="F387" s="87"/>
      <c r="G387" s="48">
        <v>2011</v>
      </c>
      <c r="H387" s="15">
        <f ca="1">IF(Tabla110[[#This Row],[FECHA DE NACIMIENTO]]="","",YEAR(NOW())-Tabla110[[#This Row],[FECHA DE NACIMIENTO]])</f>
        <v>15</v>
      </c>
      <c r="I387" s="65" t="s">
        <v>15</v>
      </c>
      <c r="J387" s="15" t="str">
        <f t="shared" ref="J387:J450" si="12">VLOOKUP(I387,NH,2,0)</f>
        <v>EX</v>
      </c>
      <c r="K387" s="15" t="str">
        <f>Tabla110[[#This Row],[FECHA DE NACIMIENTO]]&amp;J387</f>
        <v>2011EX</v>
      </c>
      <c r="L387" s="16" t="str">
        <f t="shared" ref="L387:L450" si="13">IFERROR(VLOOKUP(K387,CATEGORIAS,2,0),"")</f>
        <v>EXPERTOS 15 Y 16 AÑOS</v>
      </c>
      <c r="M387" s="65" t="s">
        <v>41</v>
      </c>
      <c r="N387" s="38">
        <v>395</v>
      </c>
      <c r="O387" s="19">
        <f>IFERROR(VLOOKUP(Tabla110[[#This Row],[NIVEL DE HABILIDAD]],CATEGORIAS!$M$3:$O$13,2,FALSE),"")</f>
        <v>85000</v>
      </c>
      <c r="P387" s="65"/>
      <c r="Q387" s="65"/>
    </row>
    <row r="388" spans="1:17" ht="18.75" x14ac:dyDescent="0.25">
      <c r="A388" s="11"/>
      <c r="B388" s="39">
        <v>396</v>
      </c>
      <c r="C388" s="65" t="s">
        <v>800</v>
      </c>
      <c r="D388" s="65" t="s">
        <v>801</v>
      </c>
      <c r="E388" s="47">
        <v>1109551188</v>
      </c>
      <c r="F388" s="87">
        <v>40769</v>
      </c>
      <c r="G388" s="48">
        <v>2011</v>
      </c>
      <c r="H388" s="15">
        <f ca="1">IF(Tabla110[[#This Row],[FECHA DE NACIMIENTO]]="","",YEAR(NOW())-Tabla110[[#This Row],[FECHA DE NACIMIENTO]])</f>
        <v>15</v>
      </c>
      <c r="I388" s="65" t="s">
        <v>15</v>
      </c>
      <c r="J388" s="15" t="str">
        <f t="shared" si="12"/>
        <v>EX</v>
      </c>
      <c r="K388" s="15" t="str">
        <f>Tabla110[[#This Row],[FECHA DE NACIMIENTO]]&amp;J388</f>
        <v>2011EX</v>
      </c>
      <c r="L388" s="16" t="str">
        <f t="shared" si="13"/>
        <v>EXPERTOS 15 Y 16 AÑOS</v>
      </c>
      <c r="M388" s="65" t="s">
        <v>41</v>
      </c>
      <c r="N388" s="39">
        <v>396</v>
      </c>
      <c r="O388" s="19">
        <f>IFERROR(VLOOKUP(Tabla110[[#This Row],[NIVEL DE HABILIDAD]],CATEGORIAS!$M$3:$O$13,2,FALSE),"")</f>
        <v>85000</v>
      </c>
      <c r="P388" s="65"/>
      <c r="Q388" s="65"/>
    </row>
    <row r="389" spans="1:17" ht="18.75" x14ac:dyDescent="0.25">
      <c r="A389" s="11"/>
      <c r="B389" s="38">
        <v>397</v>
      </c>
      <c r="C389" s="65" t="s">
        <v>802</v>
      </c>
      <c r="D389" s="65" t="s">
        <v>803</v>
      </c>
      <c r="E389" s="47">
        <v>1107863901</v>
      </c>
      <c r="F389" s="87">
        <v>40673</v>
      </c>
      <c r="G389" s="48">
        <v>2011</v>
      </c>
      <c r="H389" s="15">
        <f ca="1">IF(Tabla110[[#This Row],[FECHA DE NACIMIENTO]]="","",YEAR(NOW())-Tabla110[[#This Row],[FECHA DE NACIMIENTO]])</f>
        <v>15</v>
      </c>
      <c r="I389" s="65" t="s">
        <v>1173</v>
      </c>
      <c r="J389" s="15" t="str">
        <f t="shared" si="12"/>
        <v>SR</v>
      </c>
      <c r="K389" s="15" t="str">
        <f>Tabla110[[#This Row],[FECHA DE NACIMIENTO]]&amp;J389</f>
        <v>2011SR</v>
      </c>
      <c r="L389" s="16" t="str">
        <f t="shared" si="13"/>
        <v>SUPER RACING</v>
      </c>
      <c r="M389" s="65" t="s">
        <v>41</v>
      </c>
      <c r="N389" s="38">
        <v>397</v>
      </c>
      <c r="O389" s="19">
        <f>IFERROR(VLOOKUP(Tabla110[[#This Row],[NIVEL DE HABILIDAD]],CATEGORIAS!$M$3:$O$13,2,FALSE),"")</f>
        <v>85000</v>
      </c>
      <c r="P389" s="65"/>
      <c r="Q389" s="65"/>
    </row>
    <row r="390" spans="1:17" ht="18.75" x14ac:dyDescent="0.25">
      <c r="A390" s="11"/>
      <c r="B390" s="39">
        <v>398</v>
      </c>
      <c r="C390" s="65" t="s">
        <v>804</v>
      </c>
      <c r="D390" s="65" t="s">
        <v>805</v>
      </c>
      <c r="E390" s="47">
        <v>1111481539</v>
      </c>
      <c r="F390" s="87">
        <v>39083</v>
      </c>
      <c r="G390" s="48">
        <v>2007</v>
      </c>
      <c r="H390" s="15">
        <f ca="1">IF(Tabla110[[#This Row],[FECHA DE NACIMIENTO]]="","",YEAR(NOW())-Tabla110[[#This Row],[FECHA DE NACIMIENTO]])</f>
        <v>19</v>
      </c>
      <c r="I390" s="65" t="s">
        <v>15</v>
      </c>
      <c r="J390" s="15" t="str">
        <f t="shared" si="12"/>
        <v>EX</v>
      </c>
      <c r="K390" s="15" t="str">
        <f>Tabla110[[#This Row],[FECHA DE NACIMIENTO]]&amp;J390</f>
        <v>2007EX</v>
      </c>
      <c r="L390" s="16" t="str">
        <f t="shared" si="13"/>
        <v>EXPERTOS 17 AÑOS Y MAS</v>
      </c>
      <c r="M390" s="65" t="s">
        <v>55</v>
      </c>
      <c r="N390" s="39">
        <v>398</v>
      </c>
      <c r="O390" s="19">
        <f>IFERROR(VLOOKUP(Tabla110[[#This Row],[NIVEL DE HABILIDAD]],CATEGORIAS!$M$3:$O$13,2,FALSE),"")</f>
        <v>85000</v>
      </c>
      <c r="P390" s="65"/>
      <c r="Q390" s="65"/>
    </row>
    <row r="391" spans="1:17" ht="18.75" x14ac:dyDescent="0.25">
      <c r="A391" s="11"/>
      <c r="B391" s="38">
        <v>399</v>
      </c>
      <c r="C391" s="65" t="s">
        <v>806</v>
      </c>
      <c r="D391" s="65" t="s">
        <v>807</v>
      </c>
      <c r="E391" s="47">
        <v>1095182415</v>
      </c>
      <c r="F391" s="87"/>
      <c r="G391" s="48">
        <v>2016</v>
      </c>
      <c r="H391" s="15">
        <f ca="1">IF(Tabla110[[#This Row],[FECHA DE NACIMIENTO]]="","",YEAR(NOW())-Tabla110[[#This Row],[FECHA DE NACIMIENTO]])</f>
        <v>10</v>
      </c>
      <c r="I391" s="65" t="s">
        <v>15</v>
      </c>
      <c r="J391" s="15" t="str">
        <f t="shared" si="12"/>
        <v>EX</v>
      </c>
      <c r="K391" s="15" t="str">
        <f>Tabla110[[#This Row],[FECHA DE NACIMIENTO]]&amp;J391</f>
        <v>2016EX</v>
      </c>
      <c r="L391" s="16" t="str">
        <f t="shared" si="13"/>
        <v>EXPERTOS 9 Y 10 AÑOS</v>
      </c>
      <c r="M391" s="65" t="s">
        <v>83</v>
      </c>
      <c r="N391" s="38">
        <v>399</v>
      </c>
      <c r="O391" s="19">
        <f>IFERROR(VLOOKUP(Tabla110[[#This Row],[NIVEL DE HABILIDAD]],CATEGORIAS!$M$3:$O$13,2,FALSE),"")</f>
        <v>85000</v>
      </c>
      <c r="P391" s="65"/>
      <c r="Q391" s="65"/>
    </row>
    <row r="392" spans="1:17" ht="18.75" x14ac:dyDescent="0.25">
      <c r="A392" s="11"/>
      <c r="B392" s="39">
        <v>400</v>
      </c>
      <c r="C392" s="33" t="s">
        <v>766</v>
      </c>
      <c r="D392" s="33" t="s">
        <v>808</v>
      </c>
      <c r="E392" s="34">
        <v>1114312909</v>
      </c>
      <c r="F392" s="87"/>
      <c r="G392" s="35">
        <v>2010</v>
      </c>
      <c r="H392" s="15">
        <f ca="1">IF(Tabla110[[#This Row],[FECHA DE NACIMIENTO]]="","",YEAR(NOW())-Tabla110[[#This Row],[FECHA DE NACIMIENTO]])</f>
        <v>16</v>
      </c>
      <c r="I392" s="33" t="s">
        <v>15</v>
      </c>
      <c r="J392" s="15" t="str">
        <f t="shared" si="12"/>
        <v>EX</v>
      </c>
      <c r="K392" s="15" t="str">
        <f>Tabla110[[#This Row],[FECHA DE NACIMIENTO]]&amp;J392</f>
        <v>2010EX</v>
      </c>
      <c r="L392" s="16" t="str">
        <f t="shared" si="13"/>
        <v>EXPERTOS 15 Y 16 AÑOS</v>
      </c>
      <c r="M392" s="33" t="s">
        <v>76</v>
      </c>
      <c r="N392" s="39">
        <v>400</v>
      </c>
      <c r="O392" s="19">
        <f>IFERROR(VLOOKUP(Tabla110[[#This Row],[NIVEL DE HABILIDAD]],CATEGORIAS!$M$3:$O$13,2,FALSE),"")</f>
        <v>85000</v>
      </c>
      <c r="P392" s="33"/>
      <c r="Q392" s="33"/>
    </row>
    <row r="393" spans="1:17" ht="18.75" x14ac:dyDescent="0.25">
      <c r="A393" s="11"/>
      <c r="B393" s="38">
        <v>401</v>
      </c>
      <c r="C393" s="65" t="s">
        <v>356</v>
      </c>
      <c r="D393" s="65" t="s">
        <v>809</v>
      </c>
      <c r="E393" s="47">
        <v>1112155527</v>
      </c>
      <c r="F393" s="87"/>
      <c r="G393" s="48">
        <v>2010</v>
      </c>
      <c r="H393" s="15">
        <f ca="1">IF(Tabla110[[#This Row],[FECHA DE NACIMIENTO]]="","",YEAR(NOW())-Tabla110[[#This Row],[FECHA DE NACIMIENTO]])</f>
        <v>16</v>
      </c>
      <c r="I393" s="65" t="s">
        <v>15</v>
      </c>
      <c r="J393" s="15" t="str">
        <f t="shared" si="12"/>
        <v>EX</v>
      </c>
      <c r="K393" s="15" t="str">
        <f>Tabla110[[#This Row],[FECHA DE NACIMIENTO]]&amp;J393</f>
        <v>2010EX</v>
      </c>
      <c r="L393" s="16" t="str">
        <f t="shared" si="13"/>
        <v>EXPERTOS 15 Y 16 AÑOS</v>
      </c>
      <c r="M393" s="65" t="s">
        <v>76</v>
      </c>
      <c r="N393" s="38">
        <v>401</v>
      </c>
      <c r="O393" s="19">
        <f>IFERROR(VLOOKUP(Tabla110[[#This Row],[NIVEL DE HABILIDAD]],CATEGORIAS!$M$3:$O$13,2,FALSE),"")</f>
        <v>85000</v>
      </c>
      <c r="P393" s="65"/>
      <c r="Q393" s="65"/>
    </row>
    <row r="394" spans="1:17" ht="18.75" x14ac:dyDescent="0.25">
      <c r="A394" s="11"/>
      <c r="B394" s="39">
        <v>402</v>
      </c>
      <c r="C394" s="65" t="s">
        <v>810</v>
      </c>
      <c r="D394" s="65" t="s">
        <v>811</v>
      </c>
      <c r="E394" s="47">
        <v>1130622987</v>
      </c>
      <c r="F394" s="87">
        <v>32515</v>
      </c>
      <c r="G394" s="48">
        <v>1989</v>
      </c>
      <c r="H394" s="15">
        <f ca="1">IF(Tabla110[[#This Row],[FECHA DE NACIMIENTO]]="","",YEAR(NOW())-Tabla110[[#This Row],[FECHA DE NACIMIENTO]])</f>
        <v>37</v>
      </c>
      <c r="I394" s="65" t="s">
        <v>72</v>
      </c>
      <c r="J394" s="15" t="str">
        <f t="shared" si="12"/>
        <v>SM</v>
      </c>
      <c r="K394" s="15" t="str">
        <f>Tabla110[[#This Row],[FECHA DE NACIMIENTO]]&amp;J394</f>
        <v>1989SM</v>
      </c>
      <c r="L394" s="16" t="str">
        <f t="shared" si="13"/>
        <v>SENIOR MASTER</v>
      </c>
      <c r="M394" s="65" t="s">
        <v>75</v>
      </c>
      <c r="N394" s="39">
        <v>402</v>
      </c>
      <c r="O394" s="19">
        <f>IFERROR(VLOOKUP(Tabla110[[#This Row],[NIVEL DE HABILIDAD]],CATEGORIAS!$M$3:$O$13,2,FALSE),"")</f>
        <v>85000</v>
      </c>
      <c r="P394" s="65"/>
      <c r="Q394" s="65"/>
    </row>
    <row r="395" spans="1:17" ht="18.75" x14ac:dyDescent="0.25">
      <c r="A395" s="11"/>
      <c r="B395" s="38">
        <v>403</v>
      </c>
      <c r="C395" s="65" t="s">
        <v>812</v>
      </c>
      <c r="D395" s="65" t="s">
        <v>390</v>
      </c>
      <c r="E395" s="47">
        <v>1117495881</v>
      </c>
      <c r="F395" s="87"/>
      <c r="G395" s="48">
        <v>1987</v>
      </c>
      <c r="H395" s="15">
        <f ca="1">IF(Tabla110[[#This Row],[FECHA DE NACIMIENTO]]="","",YEAR(NOW())-Tabla110[[#This Row],[FECHA DE NACIMIENTO]])</f>
        <v>39</v>
      </c>
      <c r="I395" s="65" t="s">
        <v>72</v>
      </c>
      <c r="J395" s="15" t="str">
        <f t="shared" si="12"/>
        <v>SM</v>
      </c>
      <c r="K395" s="15" t="str">
        <f>Tabla110[[#This Row],[FECHA DE NACIMIENTO]]&amp;J395</f>
        <v>1987SM</v>
      </c>
      <c r="L395" s="16" t="str">
        <f t="shared" si="13"/>
        <v>SENIOR MASTER</v>
      </c>
      <c r="M395" s="65" t="s">
        <v>89</v>
      </c>
      <c r="N395" s="38">
        <v>403</v>
      </c>
      <c r="O395" s="19">
        <f>IFERROR(VLOOKUP(Tabla110[[#This Row],[NIVEL DE HABILIDAD]],CATEGORIAS!$M$3:$O$13,2,FALSE),"")</f>
        <v>85000</v>
      </c>
      <c r="P395" s="65"/>
      <c r="Q395" s="65"/>
    </row>
    <row r="396" spans="1:17" ht="18.75" x14ac:dyDescent="0.25">
      <c r="A396" s="11"/>
      <c r="B396" s="39">
        <v>404</v>
      </c>
      <c r="C396" s="65" t="s">
        <v>813</v>
      </c>
      <c r="D396" s="65" t="s">
        <v>814</v>
      </c>
      <c r="E396" s="47">
        <v>94418220</v>
      </c>
      <c r="F396" s="87">
        <v>26965</v>
      </c>
      <c r="G396" s="48">
        <v>1973</v>
      </c>
      <c r="H396" s="15">
        <f ca="1">IF(Tabla110[[#This Row],[FECHA DE NACIMIENTO]]="","",YEAR(NOW())-Tabla110[[#This Row],[FECHA DE NACIMIENTO]])</f>
        <v>53</v>
      </c>
      <c r="I396" s="65" t="s">
        <v>72</v>
      </c>
      <c r="J396" s="15" t="str">
        <f t="shared" si="12"/>
        <v>SM</v>
      </c>
      <c r="K396" s="15" t="str">
        <f>Tabla110[[#This Row],[FECHA DE NACIMIENTO]]&amp;J396</f>
        <v>1973SM</v>
      </c>
      <c r="L396" s="16" t="str">
        <f t="shared" si="13"/>
        <v>SENIOR MASTER</v>
      </c>
      <c r="M396" s="65" t="s">
        <v>75</v>
      </c>
      <c r="N396" s="39">
        <v>404</v>
      </c>
      <c r="O396" s="19">
        <f>IFERROR(VLOOKUP(Tabla110[[#This Row],[NIVEL DE HABILIDAD]],CATEGORIAS!$M$3:$O$13,2,FALSE),"")</f>
        <v>85000</v>
      </c>
      <c r="P396" s="65"/>
      <c r="Q396" s="65"/>
    </row>
    <row r="397" spans="1:17" ht="18.75" x14ac:dyDescent="0.25">
      <c r="A397" s="11"/>
      <c r="B397" s="38">
        <v>405</v>
      </c>
      <c r="C397" s="65" t="s">
        <v>815</v>
      </c>
      <c r="D397" s="65" t="s">
        <v>816</v>
      </c>
      <c r="E397" s="47">
        <v>1130637713</v>
      </c>
      <c r="F397" s="87">
        <v>32188</v>
      </c>
      <c r="G397" s="48">
        <v>1988</v>
      </c>
      <c r="H397" s="15">
        <f ca="1">IF(Tabla110[[#This Row],[FECHA DE NACIMIENTO]]="","",YEAR(NOW())-Tabla110[[#This Row],[FECHA DE NACIMIENTO]])</f>
        <v>38</v>
      </c>
      <c r="I397" s="65" t="s">
        <v>72</v>
      </c>
      <c r="J397" s="15" t="str">
        <f t="shared" si="12"/>
        <v>SM</v>
      </c>
      <c r="K397" s="15" t="str">
        <f>Tabla110[[#This Row],[FECHA DE NACIMIENTO]]&amp;J397</f>
        <v>1988SM</v>
      </c>
      <c r="L397" s="16" t="str">
        <f t="shared" si="13"/>
        <v>SENIOR MASTER</v>
      </c>
      <c r="M397" s="65" t="s">
        <v>75</v>
      </c>
      <c r="N397" s="38">
        <v>405</v>
      </c>
      <c r="O397" s="19">
        <f>IFERROR(VLOOKUP(Tabla110[[#This Row],[NIVEL DE HABILIDAD]],CATEGORIAS!$M$3:$O$13,2,FALSE),"")</f>
        <v>85000</v>
      </c>
      <c r="P397" s="65"/>
      <c r="Q397" s="65"/>
    </row>
    <row r="398" spans="1:17" ht="18.75" x14ac:dyDescent="0.25">
      <c r="A398" s="11"/>
      <c r="B398" s="39">
        <v>406</v>
      </c>
      <c r="C398" s="65" t="s">
        <v>705</v>
      </c>
      <c r="D398" s="65" t="s">
        <v>817</v>
      </c>
      <c r="E398" s="47">
        <v>1109549979</v>
      </c>
      <c r="F398" s="87">
        <v>40478</v>
      </c>
      <c r="G398" s="48">
        <v>2010</v>
      </c>
      <c r="H398" s="15">
        <f ca="1">IF(Tabla110[[#This Row],[FECHA DE NACIMIENTO]]="","",YEAR(NOW())-Tabla110[[#This Row],[FECHA DE NACIMIENTO]])</f>
        <v>16</v>
      </c>
      <c r="I398" s="65" t="s">
        <v>9</v>
      </c>
      <c r="J398" s="15" t="str">
        <f t="shared" si="12"/>
        <v>OD</v>
      </c>
      <c r="K398" s="15" t="str">
        <f>Tabla110[[#This Row],[FECHA DE NACIMIENTO]]&amp;J398</f>
        <v>2010OD</v>
      </c>
      <c r="L398" s="16" t="str">
        <f t="shared" si="13"/>
        <v>OPEN DAMAS</v>
      </c>
      <c r="M398" s="65" t="s">
        <v>50</v>
      </c>
      <c r="N398" s="39">
        <v>406</v>
      </c>
      <c r="O398" s="19">
        <f>IFERROR(VLOOKUP(Tabla110[[#This Row],[NIVEL DE HABILIDAD]],CATEGORIAS!$M$3:$O$13,2,FALSE),"")</f>
        <v>85000</v>
      </c>
      <c r="P398" s="65"/>
      <c r="Q398" s="65"/>
    </row>
    <row r="399" spans="1:17" ht="18.75" x14ac:dyDescent="0.25">
      <c r="A399" s="11"/>
      <c r="B399" s="39">
        <v>408</v>
      </c>
      <c r="C399" s="65" t="s">
        <v>819</v>
      </c>
      <c r="D399" s="65" t="s">
        <v>820</v>
      </c>
      <c r="E399" s="47">
        <v>1110368690</v>
      </c>
      <c r="F399" s="87">
        <v>39281</v>
      </c>
      <c r="G399" s="48">
        <v>2007</v>
      </c>
      <c r="H399" s="15">
        <f ca="1">IF(Tabla110[[#This Row],[FECHA DE NACIMIENTO]]="","",YEAR(NOW())-Tabla110[[#This Row],[FECHA DE NACIMIENTO]])</f>
        <v>19</v>
      </c>
      <c r="I399" s="65" t="s">
        <v>9</v>
      </c>
      <c r="J399" s="15" t="str">
        <f t="shared" si="12"/>
        <v>OD</v>
      </c>
      <c r="K399" s="15" t="str">
        <f>Tabla110[[#This Row],[FECHA DE NACIMIENTO]]&amp;J399</f>
        <v>2007OD</v>
      </c>
      <c r="L399" s="16" t="str">
        <f t="shared" si="13"/>
        <v>OPEN DAMAS</v>
      </c>
      <c r="M399" s="65" t="s">
        <v>41</v>
      </c>
      <c r="N399" s="39">
        <v>408</v>
      </c>
      <c r="O399" s="19">
        <f>IFERROR(VLOOKUP(Tabla110[[#This Row],[NIVEL DE HABILIDAD]],CATEGORIAS!$M$3:$O$13,2,FALSE),"")</f>
        <v>85000</v>
      </c>
      <c r="P399" s="65"/>
      <c r="Q399" s="65"/>
    </row>
    <row r="400" spans="1:17" ht="18.75" x14ac:dyDescent="0.25">
      <c r="A400" s="11"/>
      <c r="B400" s="38">
        <v>409</v>
      </c>
      <c r="C400" s="65" t="s">
        <v>821</v>
      </c>
      <c r="D400" s="65" t="s">
        <v>822</v>
      </c>
      <c r="E400" s="47">
        <v>1097103562</v>
      </c>
      <c r="F400" s="87"/>
      <c r="G400" s="48">
        <v>2009</v>
      </c>
      <c r="H400" s="15">
        <f ca="1">IF(Tabla110[[#This Row],[FECHA DE NACIMIENTO]]="","",YEAR(NOW())-Tabla110[[#This Row],[FECHA DE NACIMIENTO]])</f>
        <v>17</v>
      </c>
      <c r="I400" s="65" t="s">
        <v>9</v>
      </c>
      <c r="J400" s="15" t="str">
        <f t="shared" si="12"/>
        <v>OD</v>
      </c>
      <c r="K400" s="15" t="str">
        <f>Tabla110[[#This Row],[FECHA DE NACIMIENTO]]&amp;J400</f>
        <v>2009OD</v>
      </c>
      <c r="L400" s="16" t="str">
        <f t="shared" si="13"/>
        <v>OPEN DAMAS</v>
      </c>
      <c r="M400" s="65" t="s">
        <v>45</v>
      </c>
      <c r="N400" s="38" t="s">
        <v>1153</v>
      </c>
      <c r="O400" s="19">
        <f>IFERROR(VLOOKUP(Tabla110[[#This Row],[NIVEL DE HABILIDAD]],CATEGORIAS!$M$3:$O$13,2,FALSE),"")</f>
        <v>85000</v>
      </c>
      <c r="P400" s="65"/>
      <c r="Q400" s="65"/>
    </row>
    <row r="401" spans="1:17" ht="18.75" x14ac:dyDescent="0.25">
      <c r="A401" s="11"/>
      <c r="B401" s="39">
        <v>410</v>
      </c>
      <c r="C401" s="65" t="s">
        <v>279</v>
      </c>
      <c r="D401" s="65" t="s">
        <v>779</v>
      </c>
      <c r="E401" s="47">
        <v>1150686792</v>
      </c>
      <c r="F401" s="87"/>
      <c r="G401" s="48">
        <v>2009</v>
      </c>
      <c r="H401" s="15">
        <f ca="1">IF(Tabla110[[#This Row],[FECHA DE NACIMIENTO]]="","",YEAR(NOW())-Tabla110[[#This Row],[FECHA DE NACIMIENTO]])</f>
        <v>17</v>
      </c>
      <c r="I401" s="65" t="s">
        <v>9</v>
      </c>
      <c r="J401" s="15" t="str">
        <f t="shared" si="12"/>
        <v>OD</v>
      </c>
      <c r="K401" s="15" t="str">
        <f>Tabla110[[#This Row],[FECHA DE NACIMIENTO]]&amp;J401</f>
        <v>2009OD</v>
      </c>
      <c r="L401" s="16" t="str">
        <f t="shared" si="13"/>
        <v>OPEN DAMAS</v>
      </c>
      <c r="M401" s="65" t="s">
        <v>45</v>
      </c>
      <c r="N401" s="39">
        <v>410</v>
      </c>
      <c r="O401" s="19">
        <f>IFERROR(VLOOKUP(Tabla110[[#This Row],[NIVEL DE HABILIDAD]],CATEGORIAS!$M$3:$O$13,2,FALSE),"")</f>
        <v>85000</v>
      </c>
      <c r="P401" s="65"/>
      <c r="Q401" s="65"/>
    </row>
    <row r="402" spans="1:17" ht="18.75" x14ac:dyDescent="0.25">
      <c r="A402" s="11"/>
      <c r="B402" s="38">
        <v>411</v>
      </c>
      <c r="C402" s="65" t="s">
        <v>628</v>
      </c>
      <c r="D402" s="65" t="s">
        <v>473</v>
      </c>
      <c r="E402" s="47">
        <v>1109550184</v>
      </c>
      <c r="F402" s="87">
        <v>40466</v>
      </c>
      <c r="G402" s="48">
        <v>2010</v>
      </c>
      <c r="H402" s="15">
        <f ca="1">IF(Tabla110[[#This Row],[FECHA DE NACIMIENTO]]="","",YEAR(NOW())-Tabla110[[#This Row],[FECHA DE NACIMIENTO]])</f>
        <v>16</v>
      </c>
      <c r="I402" s="65" t="s">
        <v>9</v>
      </c>
      <c r="J402" s="15" t="str">
        <f t="shared" si="12"/>
        <v>OD</v>
      </c>
      <c r="K402" s="15" t="str">
        <f>Tabla110[[#This Row],[FECHA DE NACIMIENTO]]&amp;J402</f>
        <v>2010OD</v>
      </c>
      <c r="L402" s="16" t="str">
        <f t="shared" si="13"/>
        <v>OPEN DAMAS</v>
      </c>
      <c r="M402" s="65" t="s">
        <v>76</v>
      </c>
      <c r="N402" s="38">
        <v>411</v>
      </c>
      <c r="O402" s="19">
        <f>IFERROR(VLOOKUP(Tabla110[[#This Row],[NIVEL DE HABILIDAD]],CATEGORIAS!$M$3:$O$13,2,FALSE),"")</f>
        <v>85000</v>
      </c>
      <c r="P402" s="65"/>
      <c r="Q402" s="65"/>
    </row>
    <row r="403" spans="1:17" ht="18.75" x14ac:dyDescent="0.25">
      <c r="A403" s="11"/>
      <c r="B403" s="39">
        <v>412</v>
      </c>
      <c r="C403" s="65" t="s">
        <v>301</v>
      </c>
      <c r="D403" s="65" t="s">
        <v>817</v>
      </c>
      <c r="E403" s="47">
        <v>1110296313</v>
      </c>
      <c r="F403" s="87">
        <v>39630</v>
      </c>
      <c r="G403" s="48">
        <v>2008</v>
      </c>
      <c r="H403" s="15">
        <f ca="1">IF(Tabla110[[#This Row],[FECHA DE NACIMIENTO]]="","",YEAR(NOW())-Tabla110[[#This Row],[FECHA DE NACIMIENTO]])</f>
        <v>18</v>
      </c>
      <c r="I403" s="65" t="s">
        <v>10</v>
      </c>
      <c r="J403" s="15" t="str">
        <f t="shared" si="12"/>
        <v>OV</v>
      </c>
      <c r="K403" s="15" t="str">
        <f>Tabla110[[#This Row],[FECHA DE NACIMIENTO]]&amp;J403</f>
        <v>2008OV</v>
      </c>
      <c r="L403" s="16" t="str">
        <f t="shared" si="13"/>
        <v>OPEN VARONES</v>
      </c>
      <c r="M403" s="65" t="s">
        <v>50</v>
      </c>
      <c r="N403" s="39">
        <v>412</v>
      </c>
      <c r="O403" s="19">
        <f>IFERROR(VLOOKUP(Tabla110[[#This Row],[NIVEL DE HABILIDAD]],CATEGORIAS!$M$3:$O$13,2,FALSE),"")</f>
        <v>85000</v>
      </c>
      <c r="P403" s="65"/>
      <c r="Q403" s="65"/>
    </row>
    <row r="404" spans="1:17" ht="18.75" x14ac:dyDescent="0.25">
      <c r="A404" s="11"/>
      <c r="B404" s="38">
        <v>413</v>
      </c>
      <c r="C404" s="65" t="s">
        <v>823</v>
      </c>
      <c r="D404" s="65" t="s">
        <v>824</v>
      </c>
      <c r="E404" s="47">
        <v>1150684774</v>
      </c>
      <c r="F404" s="87"/>
      <c r="G404" s="48">
        <v>2008</v>
      </c>
      <c r="H404" s="15">
        <f ca="1">IF(Tabla110[[#This Row],[FECHA DE NACIMIENTO]]="","",YEAR(NOW())-Tabla110[[#This Row],[FECHA DE NACIMIENTO]])</f>
        <v>18</v>
      </c>
      <c r="I404" s="65" t="s">
        <v>10</v>
      </c>
      <c r="J404" s="15" t="str">
        <f t="shared" si="12"/>
        <v>OV</v>
      </c>
      <c r="K404" s="15" t="str">
        <f>Tabla110[[#This Row],[FECHA DE NACIMIENTO]]&amp;J404</f>
        <v>2008OV</v>
      </c>
      <c r="L404" s="16" t="str">
        <f t="shared" si="13"/>
        <v>OPEN VARONES</v>
      </c>
      <c r="M404" s="65" t="s">
        <v>50</v>
      </c>
      <c r="N404" s="38">
        <v>413</v>
      </c>
      <c r="O404" s="19">
        <f>IFERROR(VLOOKUP(Tabla110[[#This Row],[NIVEL DE HABILIDAD]],CATEGORIAS!$M$3:$O$13,2,FALSE),"")</f>
        <v>85000</v>
      </c>
      <c r="P404" s="65"/>
      <c r="Q404" s="65"/>
    </row>
    <row r="405" spans="1:17" ht="18.75" x14ac:dyDescent="0.25">
      <c r="A405" s="11"/>
      <c r="B405" s="39">
        <v>414</v>
      </c>
      <c r="C405" s="65" t="s">
        <v>825</v>
      </c>
      <c r="D405" s="65" t="s">
        <v>718</v>
      </c>
      <c r="E405" s="47">
        <v>1082913538</v>
      </c>
      <c r="F405" s="87">
        <v>39556</v>
      </c>
      <c r="G405" s="48">
        <v>2008</v>
      </c>
      <c r="H405" s="15">
        <f ca="1">IF(Tabla110[[#This Row],[FECHA DE NACIMIENTO]]="","",YEAR(NOW())-Tabla110[[#This Row],[FECHA DE NACIMIENTO]])</f>
        <v>18</v>
      </c>
      <c r="I405" s="65" t="s">
        <v>10</v>
      </c>
      <c r="J405" s="15" t="str">
        <f t="shared" si="12"/>
        <v>OV</v>
      </c>
      <c r="K405" s="15" t="str">
        <f>Tabla110[[#This Row],[FECHA DE NACIMIENTO]]&amp;J405</f>
        <v>2008OV</v>
      </c>
      <c r="L405" s="16" t="str">
        <f t="shared" si="13"/>
        <v>OPEN VARONES</v>
      </c>
      <c r="M405" s="65" t="s">
        <v>46</v>
      </c>
      <c r="N405" s="39">
        <v>414</v>
      </c>
      <c r="O405" s="19">
        <f>IFERROR(VLOOKUP(Tabla110[[#This Row],[NIVEL DE HABILIDAD]],CATEGORIAS!$M$3:$O$13,2,FALSE),"")</f>
        <v>85000</v>
      </c>
      <c r="P405" s="65"/>
      <c r="Q405" s="65"/>
    </row>
    <row r="406" spans="1:17" ht="18.75" x14ac:dyDescent="0.25">
      <c r="A406" s="11"/>
      <c r="B406" s="38">
        <v>415</v>
      </c>
      <c r="C406" s="65" t="s">
        <v>826</v>
      </c>
      <c r="D406" s="65" t="s">
        <v>827</v>
      </c>
      <c r="E406" s="47">
        <v>1105367832</v>
      </c>
      <c r="F406" s="87"/>
      <c r="G406" s="48">
        <v>2006</v>
      </c>
      <c r="H406" s="15">
        <f ca="1">IF(Tabla110[[#This Row],[FECHA DE NACIMIENTO]]="","",YEAR(NOW())-Tabla110[[#This Row],[FECHA DE NACIMIENTO]])</f>
        <v>20</v>
      </c>
      <c r="I406" s="65" t="s">
        <v>10</v>
      </c>
      <c r="J406" s="15" t="str">
        <f t="shared" si="12"/>
        <v>OV</v>
      </c>
      <c r="K406" s="15" t="str">
        <f>Tabla110[[#This Row],[FECHA DE NACIMIENTO]]&amp;J406</f>
        <v>2006OV</v>
      </c>
      <c r="L406" s="16" t="str">
        <f t="shared" si="13"/>
        <v>OPEN VARONES</v>
      </c>
      <c r="M406" s="65" t="s">
        <v>46</v>
      </c>
      <c r="N406" s="38">
        <v>415</v>
      </c>
      <c r="O406" s="19">
        <f>IFERROR(VLOOKUP(Tabla110[[#This Row],[NIVEL DE HABILIDAD]],CATEGORIAS!$M$3:$O$13,2,FALSE),"")</f>
        <v>85000</v>
      </c>
      <c r="P406" s="65"/>
      <c r="Q406" s="65"/>
    </row>
    <row r="407" spans="1:17" ht="18.75" x14ac:dyDescent="0.25">
      <c r="A407" s="11"/>
      <c r="B407" s="39">
        <v>416</v>
      </c>
      <c r="C407" s="65" t="s">
        <v>828</v>
      </c>
      <c r="D407" s="65" t="s">
        <v>829</v>
      </c>
      <c r="E407" s="47">
        <v>1107840316</v>
      </c>
      <c r="F407" s="87">
        <v>38553</v>
      </c>
      <c r="G407" s="48">
        <v>2005</v>
      </c>
      <c r="H407" s="15">
        <f ca="1">IF(Tabla110[[#This Row],[FECHA DE NACIMIENTO]]="","",YEAR(NOW())-Tabla110[[#This Row],[FECHA DE NACIMIENTO]])</f>
        <v>21</v>
      </c>
      <c r="I407" s="65" t="s">
        <v>10</v>
      </c>
      <c r="J407" s="15" t="str">
        <f t="shared" si="12"/>
        <v>OV</v>
      </c>
      <c r="K407" s="15" t="str">
        <f>Tabla110[[#This Row],[FECHA DE NACIMIENTO]]&amp;J407</f>
        <v>2005OV</v>
      </c>
      <c r="L407" s="16" t="str">
        <f t="shared" si="13"/>
        <v>OPEN VARONES</v>
      </c>
      <c r="M407" s="65" t="s">
        <v>41</v>
      </c>
      <c r="N407" s="39">
        <v>416</v>
      </c>
      <c r="O407" s="19">
        <f>IFERROR(VLOOKUP(Tabla110[[#This Row],[NIVEL DE HABILIDAD]],CATEGORIAS!$M$3:$O$13,2,FALSE),"")</f>
        <v>85000</v>
      </c>
      <c r="P407" s="65"/>
      <c r="Q407" s="65"/>
    </row>
    <row r="408" spans="1:17" ht="18.75" x14ac:dyDescent="0.25">
      <c r="A408" s="11"/>
      <c r="B408" s="38">
        <v>417</v>
      </c>
      <c r="C408" s="65" t="s">
        <v>259</v>
      </c>
      <c r="D408" s="65" t="s">
        <v>830</v>
      </c>
      <c r="E408" s="47">
        <v>1109185692</v>
      </c>
      <c r="F408" s="87">
        <v>38455</v>
      </c>
      <c r="G408" s="48">
        <v>2005</v>
      </c>
      <c r="H408" s="15">
        <f ca="1">IF(Tabla110[[#This Row],[FECHA DE NACIMIENTO]]="","",YEAR(NOW())-Tabla110[[#This Row],[FECHA DE NACIMIENTO]])</f>
        <v>21</v>
      </c>
      <c r="I408" s="65" t="s">
        <v>10</v>
      </c>
      <c r="J408" s="15" t="str">
        <f t="shared" si="12"/>
        <v>OV</v>
      </c>
      <c r="K408" s="15" t="str">
        <f>Tabla110[[#This Row],[FECHA DE NACIMIENTO]]&amp;J408</f>
        <v>2005OV</v>
      </c>
      <c r="L408" s="16" t="str">
        <f t="shared" si="13"/>
        <v>OPEN VARONES</v>
      </c>
      <c r="M408" s="65" t="s">
        <v>46</v>
      </c>
      <c r="N408" s="38">
        <v>417</v>
      </c>
      <c r="O408" s="19">
        <f>IFERROR(VLOOKUP(Tabla110[[#This Row],[NIVEL DE HABILIDAD]],CATEGORIAS!$M$3:$O$13,2,FALSE),"")</f>
        <v>85000</v>
      </c>
      <c r="P408" s="65"/>
      <c r="Q408" s="65"/>
    </row>
    <row r="409" spans="1:17" ht="18.75" x14ac:dyDescent="0.25">
      <c r="A409" s="11"/>
      <c r="B409" s="39">
        <v>418</v>
      </c>
      <c r="C409" s="65" t="s">
        <v>831</v>
      </c>
      <c r="D409" s="65" t="s">
        <v>832</v>
      </c>
      <c r="E409" s="47">
        <v>7603589</v>
      </c>
      <c r="F409" s="87"/>
      <c r="G409" s="48">
        <v>1980</v>
      </c>
      <c r="H409" s="15">
        <f ca="1">IF(Tabla110[[#This Row],[FECHA DE NACIMIENTO]]="","",YEAR(NOW())-Tabla110[[#This Row],[FECHA DE NACIMIENTO]])</f>
        <v>46</v>
      </c>
      <c r="I409" s="65" t="s">
        <v>10</v>
      </c>
      <c r="J409" s="15" t="str">
        <f t="shared" si="12"/>
        <v>OV</v>
      </c>
      <c r="K409" s="15" t="str">
        <f>Tabla110[[#This Row],[FECHA DE NACIMIENTO]]&amp;J409</f>
        <v>1980OV</v>
      </c>
      <c r="L409" s="16" t="str">
        <f t="shared" si="13"/>
        <v/>
      </c>
      <c r="M409" s="65" t="s">
        <v>46</v>
      </c>
      <c r="N409" s="39">
        <v>418</v>
      </c>
      <c r="O409" s="19">
        <f>IFERROR(VLOOKUP(Tabla110[[#This Row],[NIVEL DE HABILIDAD]],CATEGORIAS!$M$3:$O$13,2,FALSE),"")</f>
        <v>85000</v>
      </c>
      <c r="P409" s="65"/>
      <c r="Q409" s="65"/>
    </row>
    <row r="410" spans="1:17" ht="18.75" x14ac:dyDescent="0.25">
      <c r="A410" s="11"/>
      <c r="B410" s="38">
        <v>419</v>
      </c>
      <c r="C410" s="65" t="s">
        <v>833</v>
      </c>
      <c r="D410" s="65" t="s">
        <v>437</v>
      </c>
      <c r="E410" s="47">
        <v>5897966</v>
      </c>
      <c r="F410" s="87"/>
      <c r="G410" s="48">
        <v>1999</v>
      </c>
      <c r="H410" s="15">
        <f ca="1">IF(Tabla110[[#This Row],[FECHA DE NACIMIENTO]]="","",YEAR(NOW())-Tabla110[[#This Row],[FECHA DE NACIMIENTO]])</f>
        <v>27</v>
      </c>
      <c r="I410" s="65" t="s">
        <v>10</v>
      </c>
      <c r="J410" s="15" t="str">
        <f t="shared" si="12"/>
        <v>OV</v>
      </c>
      <c r="K410" s="15" t="str">
        <f>Tabla110[[#This Row],[FECHA DE NACIMIENTO]]&amp;J410</f>
        <v>1999OV</v>
      </c>
      <c r="L410" s="16" t="str">
        <f t="shared" si="13"/>
        <v>OPEN VARONES</v>
      </c>
      <c r="M410" s="65" t="s">
        <v>46</v>
      </c>
      <c r="N410" s="38">
        <v>419</v>
      </c>
      <c r="O410" s="19">
        <f>IFERROR(VLOOKUP(Tabla110[[#This Row],[NIVEL DE HABILIDAD]],CATEGORIAS!$M$3:$O$13,2,FALSE),"")</f>
        <v>85000</v>
      </c>
      <c r="P410" s="65"/>
      <c r="Q410" s="65"/>
    </row>
    <row r="411" spans="1:17" ht="18.75" x14ac:dyDescent="0.25">
      <c r="A411" s="11"/>
      <c r="B411" s="39">
        <v>420</v>
      </c>
      <c r="C411" s="65" t="s">
        <v>356</v>
      </c>
      <c r="D411" s="65" t="s">
        <v>834</v>
      </c>
      <c r="E411" s="47"/>
      <c r="F411" s="87">
        <v>39693</v>
      </c>
      <c r="G411" s="48">
        <v>2008</v>
      </c>
      <c r="H411" s="15">
        <f ca="1">IF(Tabla110[[#This Row],[FECHA DE NACIMIENTO]]="","",YEAR(NOW())-Tabla110[[#This Row],[FECHA DE NACIMIENTO]])</f>
        <v>18</v>
      </c>
      <c r="I411" s="65" t="s">
        <v>10</v>
      </c>
      <c r="J411" s="15" t="str">
        <f t="shared" si="12"/>
        <v>OV</v>
      </c>
      <c r="K411" s="15" t="str">
        <f>Tabla110[[#This Row],[FECHA DE NACIMIENTO]]&amp;J411</f>
        <v>2008OV</v>
      </c>
      <c r="L411" s="16" t="str">
        <f t="shared" si="13"/>
        <v>OPEN VARONES</v>
      </c>
      <c r="M411" s="65" t="s">
        <v>167</v>
      </c>
      <c r="N411" s="39">
        <v>420</v>
      </c>
      <c r="O411" s="19">
        <f>IFERROR(VLOOKUP(Tabla110[[#This Row],[NIVEL DE HABILIDAD]],CATEGORIAS!$M$3:$O$13,2,FALSE),"")</f>
        <v>85000</v>
      </c>
      <c r="P411" s="65"/>
      <c r="Q411" s="65"/>
    </row>
    <row r="412" spans="1:17" ht="18.75" x14ac:dyDescent="0.25">
      <c r="A412" s="11"/>
      <c r="B412" s="38">
        <v>421</v>
      </c>
      <c r="C412" s="65" t="s">
        <v>835</v>
      </c>
      <c r="D412" s="65" t="s">
        <v>777</v>
      </c>
      <c r="E412" s="47">
        <v>1110291990</v>
      </c>
      <c r="F412" s="87">
        <v>38879</v>
      </c>
      <c r="G412" s="48">
        <v>2006</v>
      </c>
      <c r="H412" s="15">
        <f ca="1">IF(Tabla110[[#This Row],[FECHA DE NACIMIENTO]]="","",YEAR(NOW())-Tabla110[[#This Row],[FECHA DE NACIMIENTO]])</f>
        <v>20</v>
      </c>
      <c r="I412" s="65" t="s">
        <v>10</v>
      </c>
      <c r="J412" s="15" t="str">
        <f t="shared" si="12"/>
        <v>OV</v>
      </c>
      <c r="K412" s="15" t="str">
        <f>Tabla110[[#This Row],[FECHA DE NACIMIENTO]]&amp;J412</f>
        <v>2006OV</v>
      </c>
      <c r="L412" s="16" t="str">
        <f t="shared" si="13"/>
        <v>OPEN VARONES</v>
      </c>
      <c r="M412" s="65" t="s">
        <v>45</v>
      </c>
      <c r="N412" s="38">
        <v>421</v>
      </c>
      <c r="O412" s="19">
        <f>IFERROR(VLOOKUP(Tabla110[[#This Row],[NIVEL DE HABILIDAD]],CATEGORIAS!$M$3:$O$13,2,FALSE),"")</f>
        <v>85000</v>
      </c>
      <c r="P412" s="65"/>
      <c r="Q412" s="65"/>
    </row>
    <row r="413" spans="1:17" ht="18.75" x14ac:dyDescent="0.25">
      <c r="A413" s="11"/>
      <c r="B413" s="39">
        <v>422</v>
      </c>
      <c r="C413" s="65" t="s">
        <v>319</v>
      </c>
      <c r="D413" s="65" t="s">
        <v>836</v>
      </c>
      <c r="E413" s="47">
        <v>1109545391</v>
      </c>
      <c r="F413" s="87"/>
      <c r="G413" s="48">
        <v>2007</v>
      </c>
      <c r="H413" s="15">
        <f ca="1">IF(Tabla110[[#This Row],[FECHA DE NACIMIENTO]]="","",YEAR(NOW())-Tabla110[[#This Row],[FECHA DE NACIMIENTO]])</f>
        <v>19</v>
      </c>
      <c r="I413" s="65" t="s">
        <v>10</v>
      </c>
      <c r="J413" s="15" t="str">
        <f t="shared" si="12"/>
        <v>OV</v>
      </c>
      <c r="K413" s="15" t="str">
        <f>Tabla110[[#This Row],[FECHA DE NACIMIENTO]]&amp;J413</f>
        <v>2007OV</v>
      </c>
      <c r="L413" s="16" t="str">
        <f t="shared" si="13"/>
        <v>OPEN VARONES</v>
      </c>
      <c r="M413" s="65" t="s">
        <v>49</v>
      </c>
      <c r="N413" s="39">
        <v>422</v>
      </c>
      <c r="O413" s="19">
        <f>IFERROR(VLOOKUP(Tabla110[[#This Row],[NIVEL DE HABILIDAD]],CATEGORIAS!$M$3:$O$13,2,FALSE),"")</f>
        <v>85000</v>
      </c>
      <c r="P413" s="65"/>
      <c r="Q413" s="65"/>
    </row>
    <row r="414" spans="1:17" ht="18.75" x14ac:dyDescent="0.25">
      <c r="A414" s="11"/>
      <c r="B414" s="38">
        <v>423</v>
      </c>
      <c r="C414" s="65" t="s">
        <v>837</v>
      </c>
      <c r="D414" s="65" t="s">
        <v>838</v>
      </c>
      <c r="E414" s="47">
        <v>1059242512</v>
      </c>
      <c r="F414" s="87">
        <v>40011</v>
      </c>
      <c r="G414" s="48">
        <v>2009</v>
      </c>
      <c r="H414" s="15">
        <f ca="1">IF(Tabla110[[#This Row],[FECHA DE NACIMIENTO]]="","",YEAR(NOW())-Tabla110[[#This Row],[FECHA DE NACIMIENTO]])</f>
        <v>17</v>
      </c>
      <c r="I414" s="65" t="s">
        <v>10</v>
      </c>
      <c r="J414" s="15" t="str">
        <f t="shared" si="12"/>
        <v>OV</v>
      </c>
      <c r="K414" s="15" t="str">
        <f>Tabla110[[#This Row],[FECHA DE NACIMIENTO]]&amp;J414</f>
        <v>2009OV</v>
      </c>
      <c r="L414" s="16" t="str">
        <f t="shared" si="13"/>
        <v>OPEN VARONES</v>
      </c>
      <c r="M414" s="65" t="s">
        <v>52</v>
      </c>
      <c r="N414" s="38">
        <v>423</v>
      </c>
      <c r="O414" s="19">
        <f>IFERROR(VLOOKUP(Tabla110[[#This Row],[NIVEL DE HABILIDAD]],CATEGORIAS!$M$3:$O$13,2,FALSE),"")</f>
        <v>85000</v>
      </c>
      <c r="P414" s="65"/>
      <c r="Q414" s="65"/>
    </row>
    <row r="415" spans="1:17" ht="18.75" x14ac:dyDescent="0.25">
      <c r="A415" s="11"/>
      <c r="B415" s="39">
        <v>424</v>
      </c>
      <c r="C415" s="65" t="s">
        <v>259</v>
      </c>
      <c r="D415" s="65" t="s">
        <v>839</v>
      </c>
      <c r="E415" s="47">
        <v>1105377357</v>
      </c>
      <c r="F415" s="87"/>
      <c r="G415" s="48">
        <v>2010</v>
      </c>
      <c r="H415" s="15">
        <f ca="1">IF(Tabla110[[#This Row],[FECHA DE NACIMIENTO]]="","",YEAR(NOW())-Tabla110[[#This Row],[FECHA DE NACIMIENTO]])</f>
        <v>16</v>
      </c>
      <c r="I415" s="65" t="s">
        <v>10</v>
      </c>
      <c r="J415" s="15" t="str">
        <f t="shared" si="12"/>
        <v>OV</v>
      </c>
      <c r="K415" s="15" t="str">
        <f>Tabla110[[#This Row],[FECHA DE NACIMIENTO]]&amp;J415</f>
        <v>2010OV</v>
      </c>
      <c r="L415" s="16" t="str">
        <f t="shared" si="13"/>
        <v>OPEN VARONES</v>
      </c>
      <c r="M415" s="65" t="s">
        <v>51</v>
      </c>
      <c r="N415" s="39">
        <v>424</v>
      </c>
      <c r="O415" s="19">
        <f>IFERROR(VLOOKUP(Tabla110[[#This Row],[NIVEL DE HABILIDAD]],CATEGORIAS!$M$3:$O$13,2,FALSE),"")</f>
        <v>85000</v>
      </c>
      <c r="P415" s="65"/>
      <c r="Q415" s="65"/>
    </row>
    <row r="416" spans="1:17" ht="18.75" x14ac:dyDescent="0.25">
      <c r="A416" s="11"/>
      <c r="B416" s="38">
        <v>425</v>
      </c>
      <c r="C416" s="65" t="s">
        <v>259</v>
      </c>
      <c r="D416" s="65" t="s">
        <v>840</v>
      </c>
      <c r="E416" s="47">
        <v>1112052045</v>
      </c>
      <c r="F416" s="87">
        <v>40148</v>
      </c>
      <c r="G416" s="48">
        <v>2009</v>
      </c>
      <c r="H416" s="15">
        <f ca="1">IF(Tabla110[[#This Row],[FECHA DE NACIMIENTO]]="","",YEAR(NOW())-Tabla110[[#This Row],[FECHA DE NACIMIENTO]])</f>
        <v>17</v>
      </c>
      <c r="I416" s="65" t="s">
        <v>10</v>
      </c>
      <c r="J416" s="15" t="str">
        <f t="shared" si="12"/>
        <v>OV</v>
      </c>
      <c r="K416" s="15" t="str">
        <f>Tabla110[[#This Row],[FECHA DE NACIMIENTO]]&amp;J416</f>
        <v>2009OV</v>
      </c>
      <c r="L416" s="16" t="str">
        <f t="shared" si="13"/>
        <v>OPEN VARONES</v>
      </c>
      <c r="M416" s="65" t="s">
        <v>41</v>
      </c>
      <c r="N416" s="38">
        <v>425</v>
      </c>
      <c r="O416" s="19">
        <f>IFERROR(VLOOKUP(Tabla110[[#This Row],[NIVEL DE HABILIDAD]],CATEGORIAS!$M$3:$O$13,2,FALSE),"")</f>
        <v>85000</v>
      </c>
      <c r="P416" s="65"/>
      <c r="Q416" s="65"/>
    </row>
    <row r="417" spans="1:17" ht="18.75" x14ac:dyDescent="0.25">
      <c r="A417" s="11"/>
      <c r="B417" s="39">
        <v>426</v>
      </c>
      <c r="C417" s="65" t="s">
        <v>763</v>
      </c>
      <c r="D417" s="65" t="s">
        <v>841</v>
      </c>
      <c r="E417" s="47">
        <v>1111670420</v>
      </c>
      <c r="F417" s="87">
        <v>39161</v>
      </c>
      <c r="G417" s="48">
        <v>2007</v>
      </c>
      <c r="H417" s="15">
        <f ca="1">IF(Tabla110[[#This Row],[FECHA DE NACIMIENTO]]="","",YEAR(NOW())-Tabla110[[#This Row],[FECHA DE NACIMIENTO]])</f>
        <v>19</v>
      </c>
      <c r="I417" s="65" t="s">
        <v>10</v>
      </c>
      <c r="J417" s="15" t="str">
        <f t="shared" si="12"/>
        <v>OV</v>
      </c>
      <c r="K417" s="15" t="str">
        <f>Tabla110[[#This Row],[FECHA DE NACIMIENTO]]&amp;J417</f>
        <v>2007OV</v>
      </c>
      <c r="L417" s="16" t="str">
        <f t="shared" si="13"/>
        <v>OPEN VARONES</v>
      </c>
      <c r="M417" s="65" t="s">
        <v>41</v>
      </c>
      <c r="N417" s="39">
        <v>426</v>
      </c>
      <c r="O417" s="19">
        <f>IFERROR(VLOOKUP(Tabla110[[#This Row],[NIVEL DE HABILIDAD]],CATEGORIAS!$M$3:$O$13,2,FALSE),"")</f>
        <v>85000</v>
      </c>
      <c r="P417" s="65"/>
      <c r="Q417" s="65"/>
    </row>
    <row r="418" spans="1:17" ht="18.75" x14ac:dyDescent="0.25">
      <c r="A418" s="11"/>
      <c r="B418" s="38">
        <v>427</v>
      </c>
      <c r="C418" s="65" t="s">
        <v>842</v>
      </c>
      <c r="D418" s="65" t="s">
        <v>843</v>
      </c>
      <c r="E418" s="47">
        <v>1080705583</v>
      </c>
      <c r="F418" s="87">
        <v>43360</v>
      </c>
      <c r="G418" s="48">
        <v>2018</v>
      </c>
      <c r="H418" s="15">
        <f ca="1">IF(Tabla110[[#This Row],[FECHA DE NACIMIENTO]]="","",YEAR(NOW())-Tabla110[[#This Row],[FECHA DE NACIMIENTO]])</f>
        <v>8</v>
      </c>
      <c r="I418" s="65" t="s">
        <v>14</v>
      </c>
      <c r="J418" s="15" t="str">
        <f t="shared" si="12"/>
        <v>D</v>
      </c>
      <c r="K418" s="15" t="str">
        <f>Tabla110[[#This Row],[FECHA DE NACIMIENTO]]&amp;J418</f>
        <v>2018D</v>
      </c>
      <c r="L418" s="16" t="str">
        <f t="shared" si="13"/>
        <v>DAMAS 7 Y 8 AÑOS</v>
      </c>
      <c r="M418" s="65" t="s">
        <v>55</v>
      </c>
      <c r="N418" s="38">
        <v>427</v>
      </c>
      <c r="O418" s="19">
        <f>IFERROR(VLOOKUP(Tabla110[[#This Row],[NIVEL DE HABILIDAD]],CATEGORIAS!$M$3:$O$13,2,FALSE),"")</f>
        <v>85000</v>
      </c>
      <c r="P418" s="65"/>
      <c r="Q418" s="65"/>
    </row>
    <row r="419" spans="1:17" ht="18.75" x14ac:dyDescent="0.25">
      <c r="A419" s="11"/>
      <c r="B419" s="39">
        <v>428</v>
      </c>
      <c r="C419" s="65" t="s">
        <v>844</v>
      </c>
      <c r="D419" s="65" t="s">
        <v>845</v>
      </c>
      <c r="E419" s="47" t="s">
        <v>846</v>
      </c>
      <c r="F419" s="87"/>
      <c r="G419" s="48">
        <v>2010</v>
      </c>
      <c r="H419" s="15">
        <f ca="1">IF(Tabla110[[#This Row],[FECHA DE NACIMIENTO]]="","",YEAR(NOW())-Tabla110[[#This Row],[FECHA DE NACIMIENTO]])</f>
        <v>16</v>
      </c>
      <c r="I419" s="65" t="s">
        <v>15</v>
      </c>
      <c r="J419" s="15" t="str">
        <f t="shared" si="12"/>
        <v>EX</v>
      </c>
      <c r="K419" s="15" t="str">
        <f>Tabla110[[#This Row],[FECHA DE NACIMIENTO]]&amp;J419</f>
        <v>2010EX</v>
      </c>
      <c r="L419" s="16" t="str">
        <f t="shared" si="13"/>
        <v>EXPERTOS 15 Y 16 AÑOS</v>
      </c>
      <c r="M419" s="65" t="s">
        <v>46</v>
      </c>
      <c r="N419" s="39">
        <v>428</v>
      </c>
      <c r="O419" s="19">
        <f>IFERROR(VLOOKUP(Tabla110[[#This Row],[NIVEL DE HABILIDAD]],CATEGORIAS!$M$3:$O$13,2,FALSE),"")</f>
        <v>85000</v>
      </c>
      <c r="P419" s="65"/>
      <c r="Q419" s="65"/>
    </row>
    <row r="420" spans="1:17" ht="18.75" x14ac:dyDescent="0.25">
      <c r="A420" s="11"/>
      <c r="B420" s="38">
        <v>429</v>
      </c>
      <c r="C420" s="65" t="s">
        <v>847</v>
      </c>
      <c r="D420" s="65" t="s">
        <v>848</v>
      </c>
      <c r="E420" s="47">
        <v>16774794</v>
      </c>
      <c r="F420" s="87">
        <v>25609</v>
      </c>
      <c r="G420" s="48">
        <v>1970</v>
      </c>
      <c r="H420" s="15">
        <f ca="1">IF(Tabla110[[#This Row],[FECHA DE NACIMIENTO]]="","",YEAR(NOW())-Tabla110[[#This Row],[FECHA DE NACIMIENTO]])</f>
        <v>56</v>
      </c>
      <c r="I420" s="65" t="s">
        <v>72</v>
      </c>
      <c r="J420" s="15" t="str">
        <f t="shared" si="12"/>
        <v>SM</v>
      </c>
      <c r="K420" s="15" t="str">
        <f>Tabla110[[#This Row],[FECHA DE NACIMIENTO]]&amp;J420</f>
        <v>1970SM</v>
      </c>
      <c r="L420" s="16" t="str">
        <f t="shared" si="13"/>
        <v>SENIOR MASTER</v>
      </c>
      <c r="M420" s="65" t="s">
        <v>53</v>
      </c>
      <c r="N420" s="38">
        <v>429</v>
      </c>
      <c r="O420" s="19">
        <f>IFERROR(VLOOKUP(Tabla110[[#This Row],[NIVEL DE HABILIDAD]],CATEGORIAS!$M$3:$O$13,2,FALSE),"")</f>
        <v>85000</v>
      </c>
      <c r="P420" s="65"/>
      <c r="Q420" s="65"/>
    </row>
    <row r="421" spans="1:17" ht="18.75" x14ac:dyDescent="0.25">
      <c r="A421" s="11"/>
      <c r="B421" s="39">
        <v>430</v>
      </c>
      <c r="C421" s="65" t="s">
        <v>339</v>
      </c>
      <c r="D421" s="65" t="s">
        <v>849</v>
      </c>
      <c r="E421" s="47">
        <v>1130594175</v>
      </c>
      <c r="F421" s="87">
        <v>31976</v>
      </c>
      <c r="G421" s="48">
        <v>1987</v>
      </c>
      <c r="H421" s="15">
        <f ca="1">IF(Tabla110[[#This Row],[FECHA DE NACIMIENTO]]="","",YEAR(NOW())-Tabla110[[#This Row],[FECHA DE NACIMIENTO]])</f>
        <v>39</v>
      </c>
      <c r="I421" s="65" t="s">
        <v>72</v>
      </c>
      <c r="J421" s="15" t="str">
        <f t="shared" si="12"/>
        <v>SM</v>
      </c>
      <c r="K421" s="15" t="str">
        <f>Tabla110[[#This Row],[FECHA DE NACIMIENTO]]&amp;J421</f>
        <v>1987SM</v>
      </c>
      <c r="L421" s="16" t="str">
        <f t="shared" si="13"/>
        <v>SENIOR MASTER</v>
      </c>
      <c r="M421" s="65" t="s">
        <v>53</v>
      </c>
      <c r="N421" s="39">
        <v>430</v>
      </c>
      <c r="O421" s="19">
        <f>IFERROR(VLOOKUP(Tabla110[[#This Row],[NIVEL DE HABILIDAD]],CATEGORIAS!$M$3:$O$13,2,FALSE),"")</f>
        <v>85000</v>
      </c>
      <c r="P421" s="65"/>
      <c r="Q421" s="65"/>
    </row>
    <row r="422" spans="1:17" ht="18.75" x14ac:dyDescent="0.25">
      <c r="A422" s="11"/>
      <c r="B422" s="38">
        <v>431</v>
      </c>
      <c r="C422" s="65" t="s">
        <v>291</v>
      </c>
      <c r="D422" s="65" t="s">
        <v>449</v>
      </c>
      <c r="E422" s="47">
        <v>1109558482</v>
      </c>
      <c r="F422" s="87">
        <v>42139</v>
      </c>
      <c r="G422" s="48">
        <v>2015</v>
      </c>
      <c r="H422" s="15">
        <f ca="1">IF(Tabla110[[#This Row],[FECHA DE NACIMIENTO]]="","",YEAR(NOW())-Tabla110[[#This Row],[FECHA DE NACIMIENTO]])</f>
        <v>11</v>
      </c>
      <c r="I422" s="65" t="s">
        <v>14</v>
      </c>
      <c r="J422" s="15" t="str">
        <f t="shared" si="12"/>
        <v>D</v>
      </c>
      <c r="K422" s="15" t="str">
        <f>Tabla110[[#This Row],[FECHA DE NACIMIENTO]]&amp;J422</f>
        <v>2015D</v>
      </c>
      <c r="L422" s="16" t="str">
        <f t="shared" si="13"/>
        <v>DAMAS 11 Y 12 AÑOS</v>
      </c>
      <c r="M422" s="65" t="s">
        <v>168</v>
      </c>
      <c r="N422" s="38">
        <v>431</v>
      </c>
      <c r="O422" s="19">
        <f>IFERROR(VLOOKUP(Tabla110[[#This Row],[NIVEL DE HABILIDAD]],CATEGORIAS!$M$3:$O$13,2,FALSE),"")</f>
        <v>85000</v>
      </c>
      <c r="P422" s="65"/>
      <c r="Q422" s="65"/>
    </row>
    <row r="423" spans="1:17" ht="18.75" x14ac:dyDescent="0.25">
      <c r="A423" s="11"/>
      <c r="B423" s="39">
        <v>432</v>
      </c>
      <c r="C423" s="65" t="s">
        <v>689</v>
      </c>
      <c r="D423" s="65" t="s">
        <v>850</v>
      </c>
      <c r="E423" s="47">
        <v>1107864287</v>
      </c>
      <c r="F423" s="87"/>
      <c r="G423" s="48">
        <v>2011</v>
      </c>
      <c r="H423" s="15">
        <f ca="1">IF(Tabla110[[#This Row],[FECHA DE NACIMIENTO]]="","",YEAR(NOW())-Tabla110[[#This Row],[FECHA DE NACIMIENTO]])</f>
        <v>15</v>
      </c>
      <c r="I423" s="65" t="s">
        <v>9</v>
      </c>
      <c r="J423" s="15" t="str">
        <f t="shared" si="12"/>
        <v>OD</v>
      </c>
      <c r="K423" s="15" t="str">
        <f>Tabla110[[#This Row],[FECHA DE NACIMIENTO]]&amp;J423</f>
        <v>2011OD</v>
      </c>
      <c r="L423" s="16" t="str">
        <f t="shared" si="13"/>
        <v>OPEN DAMAS</v>
      </c>
      <c r="M423" s="65" t="s">
        <v>51</v>
      </c>
      <c r="N423" s="39">
        <v>432</v>
      </c>
      <c r="O423" s="19">
        <f>IFERROR(VLOOKUP(Tabla110[[#This Row],[NIVEL DE HABILIDAD]],CATEGORIAS!$M$3:$O$13,2,FALSE),"")</f>
        <v>85000</v>
      </c>
      <c r="P423" s="65"/>
      <c r="Q423" s="65"/>
    </row>
    <row r="424" spans="1:17" ht="18.75" x14ac:dyDescent="0.25">
      <c r="A424" s="11"/>
      <c r="B424" s="38">
        <v>433</v>
      </c>
      <c r="C424" s="65" t="s">
        <v>383</v>
      </c>
      <c r="D424" s="65" t="s">
        <v>851</v>
      </c>
      <c r="E424" s="47">
        <v>1232791411</v>
      </c>
      <c r="F424" s="87">
        <v>42043</v>
      </c>
      <c r="G424" s="48">
        <v>2015</v>
      </c>
      <c r="H424" s="15">
        <f ca="1">IF(Tabla110[[#This Row],[FECHA DE NACIMIENTO]]="","",YEAR(NOW())-Tabla110[[#This Row],[FECHA DE NACIMIENTO]])</f>
        <v>11</v>
      </c>
      <c r="I424" s="65" t="s">
        <v>14</v>
      </c>
      <c r="J424" s="15" t="str">
        <f t="shared" si="12"/>
        <v>D</v>
      </c>
      <c r="K424" s="15" t="str">
        <f>Tabla110[[#This Row],[FECHA DE NACIMIENTO]]&amp;J424</f>
        <v>2015D</v>
      </c>
      <c r="L424" s="16" t="str">
        <f t="shared" si="13"/>
        <v>DAMAS 11 Y 12 AÑOS</v>
      </c>
      <c r="M424" s="65" t="s">
        <v>51</v>
      </c>
      <c r="N424" s="38">
        <v>433</v>
      </c>
      <c r="O424" s="19">
        <f>IFERROR(VLOOKUP(Tabla110[[#This Row],[NIVEL DE HABILIDAD]],CATEGORIAS!$M$3:$O$13,2,FALSE),"")</f>
        <v>85000</v>
      </c>
      <c r="P424" s="65"/>
      <c r="Q424" s="65"/>
    </row>
    <row r="425" spans="1:17" ht="18.75" x14ac:dyDescent="0.25">
      <c r="A425" s="11"/>
      <c r="B425" s="39">
        <v>434</v>
      </c>
      <c r="C425" s="65" t="s">
        <v>364</v>
      </c>
      <c r="D425" s="65" t="s">
        <v>852</v>
      </c>
      <c r="E425" s="47">
        <v>1081278730</v>
      </c>
      <c r="F425" s="87">
        <v>39779</v>
      </c>
      <c r="G425" s="48">
        <v>2008</v>
      </c>
      <c r="H425" s="15">
        <f ca="1">IF(Tabla110[[#This Row],[FECHA DE NACIMIENTO]]="","",YEAR(NOW())-Tabla110[[#This Row],[FECHA DE NACIMIENTO]])</f>
        <v>18</v>
      </c>
      <c r="I425" s="65" t="s">
        <v>10</v>
      </c>
      <c r="J425" s="15" t="str">
        <f t="shared" si="12"/>
        <v>OV</v>
      </c>
      <c r="K425" s="15" t="str">
        <f>Tabla110[[#This Row],[FECHA DE NACIMIENTO]]&amp;J425</f>
        <v>2008OV</v>
      </c>
      <c r="L425" s="16" t="str">
        <f t="shared" si="13"/>
        <v>OPEN VARONES</v>
      </c>
      <c r="M425" s="65" t="s">
        <v>108</v>
      </c>
      <c r="N425" s="39">
        <v>434</v>
      </c>
      <c r="O425" s="19">
        <f>IFERROR(VLOOKUP(Tabla110[[#This Row],[NIVEL DE HABILIDAD]],CATEGORIAS!$M$3:$O$13,2,FALSE),"")</f>
        <v>85000</v>
      </c>
      <c r="P425" s="65"/>
      <c r="Q425" s="65"/>
    </row>
    <row r="426" spans="1:17" ht="18.75" x14ac:dyDescent="0.25">
      <c r="A426" s="11"/>
      <c r="B426" s="38">
        <v>435</v>
      </c>
      <c r="C426" s="65" t="s">
        <v>853</v>
      </c>
      <c r="D426" s="65" t="s">
        <v>854</v>
      </c>
      <c r="E426" s="47">
        <v>1004548626</v>
      </c>
      <c r="F426" s="87">
        <v>37622</v>
      </c>
      <c r="G426" s="48">
        <v>2003</v>
      </c>
      <c r="H426" s="15">
        <f ca="1">IF(Tabla110[[#This Row],[FECHA DE NACIMIENTO]]="","",YEAR(NOW())-Tabla110[[#This Row],[FECHA DE NACIMIENTO]])</f>
        <v>23</v>
      </c>
      <c r="I426" s="65" t="s">
        <v>10</v>
      </c>
      <c r="J426" s="15" t="str">
        <f t="shared" si="12"/>
        <v>OV</v>
      </c>
      <c r="K426" s="15" t="str">
        <f>Tabla110[[#This Row],[FECHA DE NACIMIENTO]]&amp;J426</f>
        <v>2003OV</v>
      </c>
      <c r="L426" s="16" t="str">
        <f t="shared" si="13"/>
        <v>OPEN VARONES</v>
      </c>
      <c r="M426" s="65" t="s">
        <v>108</v>
      </c>
      <c r="N426" s="38">
        <v>435</v>
      </c>
      <c r="O426" s="19">
        <f>IFERROR(VLOOKUP(Tabla110[[#This Row],[NIVEL DE HABILIDAD]],CATEGORIAS!$M$3:$O$13,2,FALSE),"")</f>
        <v>85000</v>
      </c>
      <c r="P426" s="65"/>
      <c r="Q426" s="65"/>
    </row>
    <row r="427" spans="1:17" ht="18.75" x14ac:dyDescent="0.25">
      <c r="A427" s="11"/>
      <c r="B427" s="39">
        <v>436</v>
      </c>
      <c r="C427" s="65" t="s">
        <v>285</v>
      </c>
      <c r="D427" s="65" t="s">
        <v>855</v>
      </c>
      <c r="E427" s="47">
        <v>1114551831</v>
      </c>
      <c r="F427" s="87">
        <v>42376</v>
      </c>
      <c r="G427" s="48">
        <v>2016</v>
      </c>
      <c r="H427" s="15">
        <f ca="1">IF(Tabla110[[#This Row],[FECHA DE NACIMIENTO]]="","",YEAR(NOW())-Tabla110[[#This Row],[FECHA DE NACIMIENTO]])</f>
        <v>10</v>
      </c>
      <c r="I427" s="65" t="s">
        <v>14</v>
      </c>
      <c r="J427" s="15" t="str">
        <f t="shared" si="12"/>
        <v>D</v>
      </c>
      <c r="K427" s="15" t="str">
        <f>Tabla110[[#This Row],[FECHA DE NACIMIENTO]]&amp;J427</f>
        <v>2016D</v>
      </c>
      <c r="L427" s="16" t="str">
        <f t="shared" si="13"/>
        <v>DAMAS 9 Y 10 AÑOS</v>
      </c>
      <c r="M427" s="65" t="s">
        <v>44</v>
      </c>
      <c r="N427" s="39">
        <v>436</v>
      </c>
      <c r="O427" s="19">
        <f>IFERROR(VLOOKUP(Tabla110[[#This Row],[NIVEL DE HABILIDAD]],CATEGORIAS!$M$3:$O$13,2,FALSE),"")</f>
        <v>85000</v>
      </c>
      <c r="P427" s="65"/>
      <c r="Q427" s="65"/>
    </row>
    <row r="428" spans="1:17" ht="18.75" x14ac:dyDescent="0.25">
      <c r="A428" s="11"/>
      <c r="B428" s="38">
        <v>437</v>
      </c>
      <c r="C428" s="65" t="s">
        <v>275</v>
      </c>
      <c r="D428" s="65" t="s">
        <v>856</v>
      </c>
      <c r="E428" s="47">
        <v>1232799472</v>
      </c>
      <c r="F428" s="87">
        <v>42746</v>
      </c>
      <c r="G428" s="48">
        <v>2017</v>
      </c>
      <c r="H428" s="15">
        <f ca="1">IF(Tabla110[[#This Row],[FECHA DE NACIMIENTO]]="","",YEAR(NOW())-Tabla110[[#This Row],[FECHA DE NACIMIENTO]])</f>
        <v>9</v>
      </c>
      <c r="I428" s="65" t="s">
        <v>15</v>
      </c>
      <c r="J428" s="15" t="str">
        <f t="shared" si="12"/>
        <v>EX</v>
      </c>
      <c r="K428" s="15" t="str">
        <f>Tabla110[[#This Row],[FECHA DE NACIMIENTO]]&amp;J428</f>
        <v>2017EX</v>
      </c>
      <c r="L428" s="16" t="str">
        <f t="shared" si="13"/>
        <v>EXPERTOS 9 Y 10 AÑOS</v>
      </c>
      <c r="M428" s="65" t="s">
        <v>77</v>
      </c>
      <c r="N428" s="38">
        <v>437</v>
      </c>
      <c r="O428" s="19">
        <f>IFERROR(VLOOKUP(Tabla110[[#This Row],[NIVEL DE HABILIDAD]],CATEGORIAS!$M$3:$O$13,2,FALSE),"")</f>
        <v>85000</v>
      </c>
      <c r="P428" s="65"/>
      <c r="Q428" s="65"/>
    </row>
    <row r="429" spans="1:17" ht="18.75" x14ac:dyDescent="0.25">
      <c r="A429" s="11"/>
      <c r="B429" s="39">
        <v>438</v>
      </c>
      <c r="C429" s="65" t="s">
        <v>804</v>
      </c>
      <c r="D429" s="65" t="s">
        <v>857</v>
      </c>
      <c r="E429" s="47">
        <v>1232791646</v>
      </c>
      <c r="F429" s="87"/>
      <c r="G429" s="48">
        <v>2015</v>
      </c>
      <c r="H429" s="15">
        <f ca="1">IF(Tabla110[[#This Row],[FECHA DE NACIMIENTO]]="","",YEAR(NOW())-Tabla110[[#This Row],[FECHA DE NACIMIENTO]])</f>
        <v>11</v>
      </c>
      <c r="I429" s="65" t="s">
        <v>15</v>
      </c>
      <c r="J429" s="15" t="str">
        <f t="shared" si="12"/>
        <v>EX</v>
      </c>
      <c r="K429" s="15" t="str">
        <f>Tabla110[[#This Row],[FECHA DE NACIMIENTO]]&amp;J429</f>
        <v>2015EX</v>
      </c>
      <c r="L429" s="16" t="str">
        <f t="shared" si="13"/>
        <v>EXPERTOS 11 Y 12 AÑOS</v>
      </c>
      <c r="M429" s="65" t="s">
        <v>46</v>
      </c>
      <c r="N429" s="39">
        <v>438</v>
      </c>
      <c r="O429" s="19">
        <f>IFERROR(VLOOKUP(Tabla110[[#This Row],[NIVEL DE HABILIDAD]],CATEGORIAS!$M$3:$O$13,2,FALSE),"")</f>
        <v>85000</v>
      </c>
      <c r="P429" s="65"/>
      <c r="Q429" s="65"/>
    </row>
    <row r="430" spans="1:17" ht="18.75" x14ac:dyDescent="0.25">
      <c r="A430" s="11"/>
      <c r="B430" s="38">
        <v>439</v>
      </c>
      <c r="C430" s="65" t="s">
        <v>436</v>
      </c>
      <c r="D430" s="65" t="s">
        <v>858</v>
      </c>
      <c r="E430" s="47">
        <v>1150692850</v>
      </c>
      <c r="F430" s="87">
        <v>42147</v>
      </c>
      <c r="G430" s="48">
        <v>2015</v>
      </c>
      <c r="H430" s="15">
        <f ca="1">IF(Tabla110[[#This Row],[FECHA DE NACIMIENTO]]="","",YEAR(NOW())-Tabla110[[#This Row],[FECHA DE NACIMIENTO]])</f>
        <v>11</v>
      </c>
      <c r="I430" s="65" t="s">
        <v>15</v>
      </c>
      <c r="J430" s="15" t="str">
        <f t="shared" si="12"/>
        <v>EX</v>
      </c>
      <c r="K430" s="15" t="str">
        <f>Tabla110[[#This Row],[FECHA DE NACIMIENTO]]&amp;J430</f>
        <v>2015EX</v>
      </c>
      <c r="L430" s="16" t="str">
        <f t="shared" si="13"/>
        <v>EXPERTOS 11 Y 12 AÑOS</v>
      </c>
      <c r="M430" s="65" t="s">
        <v>51</v>
      </c>
      <c r="N430" s="38">
        <v>439</v>
      </c>
      <c r="O430" s="19">
        <f>IFERROR(VLOOKUP(Tabla110[[#This Row],[NIVEL DE HABILIDAD]],CATEGORIAS!$M$3:$O$13,2,FALSE),"")</f>
        <v>85000</v>
      </c>
      <c r="P430" s="65"/>
      <c r="Q430" s="65"/>
    </row>
    <row r="431" spans="1:17" ht="18.75" x14ac:dyDescent="0.25">
      <c r="A431" s="11"/>
      <c r="B431" s="39">
        <v>440</v>
      </c>
      <c r="C431" s="65" t="s">
        <v>859</v>
      </c>
      <c r="D431" s="65" t="s">
        <v>860</v>
      </c>
      <c r="E431" s="47">
        <v>1061811093</v>
      </c>
      <c r="F431" s="87">
        <v>42537</v>
      </c>
      <c r="G431" s="48">
        <v>2016</v>
      </c>
      <c r="H431" s="15">
        <f ca="1">IF(Tabla110[[#This Row],[FECHA DE NACIMIENTO]]="","",YEAR(NOW())-Tabla110[[#This Row],[FECHA DE NACIMIENTO]])</f>
        <v>10</v>
      </c>
      <c r="I431" s="65" t="s">
        <v>15</v>
      </c>
      <c r="J431" s="15" t="str">
        <f t="shared" si="12"/>
        <v>EX</v>
      </c>
      <c r="K431" s="15" t="str">
        <f>Tabla110[[#This Row],[FECHA DE NACIMIENTO]]&amp;J431</f>
        <v>2016EX</v>
      </c>
      <c r="L431" s="16" t="str">
        <f t="shared" si="13"/>
        <v>EXPERTOS 9 Y 10 AÑOS</v>
      </c>
      <c r="M431" s="65" t="s">
        <v>110</v>
      </c>
      <c r="N431" s="39">
        <v>440</v>
      </c>
      <c r="O431" s="19">
        <f>IFERROR(VLOOKUP(Tabla110[[#This Row],[NIVEL DE HABILIDAD]],CATEGORIAS!$M$3:$O$13,2,FALSE),"")</f>
        <v>85000</v>
      </c>
      <c r="P431" s="65"/>
      <c r="Q431" s="65"/>
    </row>
    <row r="432" spans="1:17" ht="18.75" x14ac:dyDescent="0.25">
      <c r="A432" s="11"/>
      <c r="B432" s="38">
        <v>441</v>
      </c>
      <c r="C432" s="65" t="s">
        <v>356</v>
      </c>
      <c r="D432" s="65" t="s">
        <v>861</v>
      </c>
      <c r="E432" s="47">
        <v>1105379007</v>
      </c>
      <c r="F432" s="87">
        <v>40513</v>
      </c>
      <c r="G432" s="48">
        <v>2010</v>
      </c>
      <c r="H432" s="15">
        <f ca="1">IF(Tabla110[[#This Row],[FECHA DE NACIMIENTO]]="","",YEAR(NOW())-Tabla110[[#This Row],[FECHA DE NACIMIENTO]])</f>
        <v>16</v>
      </c>
      <c r="I432" s="65" t="s">
        <v>15</v>
      </c>
      <c r="J432" s="15" t="str">
        <f t="shared" si="12"/>
        <v>EX</v>
      </c>
      <c r="K432" s="15" t="str">
        <f>Tabla110[[#This Row],[FECHA DE NACIMIENTO]]&amp;J432</f>
        <v>2010EX</v>
      </c>
      <c r="L432" s="16" t="str">
        <f t="shared" si="13"/>
        <v>EXPERTOS 15 Y 16 AÑOS</v>
      </c>
      <c r="M432" s="65" t="s">
        <v>46</v>
      </c>
      <c r="N432" s="38">
        <v>441</v>
      </c>
      <c r="O432" s="19">
        <f>IFERROR(VLOOKUP(Tabla110[[#This Row],[NIVEL DE HABILIDAD]],CATEGORIAS!$M$3:$O$13,2,FALSE),"")</f>
        <v>85000</v>
      </c>
      <c r="P432" s="65"/>
      <c r="Q432" s="65"/>
    </row>
    <row r="433" spans="1:17" ht="18.75" x14ac:dyDescent="0.25">
      <c r="A433" s="11"/>
      <c r="B433" s="39">
        <v>442</v>
      </c>
      <c r="C433" s="65" t="s">
        <v>259</v>
      </c>
      <c r="D433" s="65" t="s">
        <v>862</v>
      </c>
      <c r="E433" s="47">
        <v>1110296334</v>
      </c>
      <c r="F433" s="87"/>
      <c r="G433" s="48">
        <v>2008</v>
      </c>
      <c r="H433" s="15">
        <f ca="1">IF(Tabla110[[#This Row],[FECHA DE NACIMIENTO]]="","",YEAR(NOW())-Tabla110[[#This Row],[FECHA DE NACIMIENTO]])</f>
        <v>18</v>
      </c>
      <c r="I433" s="65" t="s">
        <v>15</v>
      </c>
      <c r="J433" s="15" t="str">
        <f t="shared" si="12"/>
        <v>EX</v>
      </c>
      <c r="K433" s="15" t="str">
        <f>Tabla110[[#This Row],[FECHA DE NACIMIENTO]]&amp;J433</f>
        <v>2008EX</v>
      </c>
      <c r="L433" s="16" t="str">
        <f t="shared" si="13"/>
        <v>EXPERTOS 17 AÑOS Y MAS</v>
      </c>
      <c r="M433" s="65" t="s">
        <v>89</v>
      </c>
      <c r="N433" s="39">
        <v>442</v>
      </c>
      <c r="O433" s="19">
        <f>IFERROR(VLOOKUP(Tabla110[[#This Row],[NIVEL DE HABILIDAD]],CATEGORIAS!$M$3:$O$13,2,FALSE),"")</f>
        <v>85000</v>
      </c>
      <c r="P433" s="65"/>
      <c r="Q433" s="65"/>
    </row>
    <row r="434" spans="1:17" ht="18.75" x14ac:dyDescent="0.25">
      <c r="A434" s="11"/>
      <c r="B434" s="38">
        <v>443</v>
      </c>
      <c r="C434" s="65" t="s">
        <v>863</v>
      </c>
      <c r="D434" s="65" t="s">
        <v>864</v>
      </c>
      <c r="E434" s="47">
        <v>14895314</v>
      </c>
      <c r="F434" s="87"/>
      <c r="G434" s="48">
        <v>1971</v>
      </c>
      <c r="H434" s="15">
        <f ca="1">IF(Tabla110[[#This Row],[FECHA DE NACIMIENTO]]="","",YEAR(NOW())-Tabla110[[#This Row],[FECHA DE NACIMIENTO]])</f>
        <v>55</v>
      </c>
      <c r="I434" s="65" t="s">
        <v>72</v>
      </c>
      <c r="J434" s="15" t="str">
        <f t="shared" si="12"/>
        <v>SM</v>
      </c>
      <c r="K434" s="15" t="str">
        <f>Tabla110[[#This Row],[FECHA DE NACIMIENTO]]&amp;J434</f>
        <v>1971SM</v>
      </c>
      <c r="L434" s="16" t="str">
        <f t="shared" si="13"/>
        <v>SENIOR MASTER</v>
      </c>
      <c r="M434" s="65" t="s">
        <v>85</v>
      </c>
      <c r="N434" s="38">
        <v>443</v>
      </c>
      <c r="O434" s="19">
        <f>IFERROR(VLOOKUP(Tabla110[[#This Row],[NIVEL DE HABILIDAD]],CATEGORIAS!$M$3:$O$13,2,FALSE),"")</f>
        <v>85000</v>
      </c>
      <c r="P434" s="65"/>
      <c r="Q434" s="65"/>
    </row>
    <row r="435" spans="1:17" ht="18.75" x14ac:dyDescent="0.25">
      <c r="A435" s="11"/>
      <c r="B435" s="39">
        <v>444</v>
      </c>
      <c r="C435" s="65" t="s">
        <v>556</v>
      </c>
      <c r="D435" s="65" t="s">
        <v>865</v>
      </c>
      <c r="E435" s="47">
        <v>1112390900</v>
      </c>
      <c r="F435" s="87"/>
      <c r="G435" s="48">
        <v>2006</v>
      </c>
      <c r="H435" s="15">
        <f ca="1">IF(Tabla110[[#This Row],[FECHA DE NACIMIENTO]]="","",YEAR(NOW())-Tabla110[[#This Row],[FECHA DE NACIMIENTO]])</f>
        <v>20</v>
      </c>
      <c r="I435" s="65" t="s">
        <v>15</v>
      </c>
      <c r="J435" s="15" t="str">
        <f t="shared" si="12"/>
        <v>EX</v>
      </c>
      <c r="K435" s="15" t="str">
        <f>Tabla110[[#This Row],[FECHA DE NACIMIENTO]]&amp;J435</f>
        <v>2006EX</v>
      </c>
      <c r="L435" s="16" t="str">
        <f t="shared" si="13"/>
        <v>EXPERTOS 17 AÑOS Y MAS</v>
      </c>
      <c r="M435" s="65" t="s">
        <v>76</v>
      </c>
      <c r="N435" s="39">
        <v>444</v>
      </c>
      <c r="O435" s="19">
        <f>IFERROR(VLOOKUP(Tabla110[[#This Row],[NIVEL DE HABILIDAD]],CATEGORIAS!$M$3:$O$13,2,FALSE),"")</f>
        <v>85000</v>
      </c>
      <c r="P435" s="65"/>
      <c r="Q435" s="65" t="s">
        <v>213</v>
      </c>
    </row>
    <row r="436" spans="1:17" ht="18.75" x14ac:dyDescent="0.25">
      <c r="A436" s="11"/>
      <c r="B436" s="38">
        <v>445</v>
      </c>
      <c r="C436" s="65" t="s">
        <v>259</v>
      </c>
      <c r="D436" s="65" t="s">
        <v>590</v>
      </c>
      <c r="E436" s="47">
        <v>1112402690</v>
      </c>
      <c r="F436" s="87"/>
      <c r="G436" s="48">
        <v>2010</v>
      </c>
      <c r="H436" s="15">
        <f ca="1">IF(Tabla110[[#This Row],[FECHA DE NACIMIENTO]]="","",YEAR(NOW())-Tabla110[[#This Row],[FECHA DE NACIMIENTO]])</f>
        <v>16</v>
      </c>
      <c r="I436" s="65" t="s">
        <v>15</v>
      </c>
      <c r="J436" s="15" t="str">
        <f t="shared" si="12"/>
        <v>EX</v>
      </c>
      <c r="K436" s="15" t="str">
        <f>Tabla110[[#This Row],[FECHA DE NACIMIENTO]]&amp;J436</f>
        <v>2010EX</v>
      </c>
      <c r="L436" s="16" t="str">
        <f t="shared" si="13"/>
        <v>EXPERTOS 15 Y 16 AÑOS</v>
      </c>
      <c r="M436" s="65" t="s">
        <v>76</v>
      </c>
      <c r="N436" s="38">
        <v>445</v>
      </c>
      <c r="O436" s="19">
        <f>IFERROR(VLOOKUP(Tabla110[[#This Row],[NIVEL DE HABILIDAD]],CATEGORIAS!$M$3:$O$13,2,FALSE),"")</f>
        <v>85000</v>
      </c>
      <c r="P436" s="65" t="s">
        <v>177</v>
      </c>
      <c r="Q436" s="65"/>
    </row>
    <row r="437" spans="1:17" ht="18.75" x14ac:dyDescent="0.25">
      <c r="A437" s="11"/>
      <c r="B437" s="39">
        <v>446</v>
      </c>
      <c r="C437" s="65" t="s">
        <v>837</v>
      </c>
      <c r="D437" s="65" t="s">
        <v>866</v>
      </c>
      <c r="E437" s="47">
        <v>1112158947</v>
      </c>
      <c r="F437" s="87"/>
      <c r="G437" s="48">
        <v>2015</v>
      </c>
      <c r="H437" s="15">
        <f ca="1">IF(Tabla110[[#This Row],[FECHA DE NACIMIENTO]]="","",YEAR(NOW())-Tabla110[[#This Row],[FECHA DE NACIMIENTO]])</f>
        <v>11</v>
      </c>
      <c r="I437" s="65" t="s">
        <v>15</v>
      </c>
      <c r="J437" s="15" t="str">
        <f t="shared" si="12"/>
        <v>EX</v>
      </c>
      <c r="K437" s="15" t="str">
        <f>Tabla110[[#This Row],[FECHA DE NACIMIENTO]]&amp;J437</f>
        <v>2015EX</v>
      </c>
      <c r="L437" s="16" t="str">
        <f t="shared" si="13"/>
        <v>EXPERTOS 11 Y 12 AÑOS</v>
      </c>
      <c r="M437" s="65" t="s">
        <v>76</v>
      </c>
      <c r="N437" s="39">
        <v>446</v>
      </c>
      <c r="O437" s="19">
        <f>IFERROR(VLOOKUP(Tabla110[[#This Row],[NIVEL DE HABILIDAD]],CATEGORIAS!$M$3:$O$13,2,FALSE),"")</f>
        <v>85000</v>
      </c>
      <c r="P437" s="65"/>
      <c r="Q437" s="65"/>
    </row>
    <row r="438" spans="1:17" ht="18.75" x14ac:dyDescent="0.25">
      <c r="A438" s="11"/>
      <c r="B438" s="38">
        <v>447</v>
      </c>
      <c r="C438" s="65" t="s">
        <v>383</v>
      </c>
      <c r="D438" s="65" t="s">
        <v>867</v>
      </c>
      <c r="E438" s="47">
        <v>1116381707</v>
      </c>
      <c r="F438" s="87"/>
      <c r="G438" s="48">
        <v>2018</v>
      </c>
      <c r="H438" s="15">
        <f ca="1">IF(Tabla110[[#This Row],[FECHA DE NACIMIENTO]]="","",YEAR(NOW())-Tabla110[[#This Row],[FECHA DE NACIMIENTO]])</f>
        <v>8</v>
      </c>
      <c r="I438" s="65" t="s">
        <v>14</v>
      </c>
      <c r="J438" s="15" t="str">
        <f t="shared" si="12"/>
        <v>D</v>
      </c>
      <c r="K438" s="15" t="str">
        <f>Tabla110[[#This Row],[FECHA DE NACIMIENTO]]&amp;J438</f>
        <v>2018D</v>
      </c>
      <c r="L438" s="16" t="str">
        <f t="shared" si="13"/>
        <v>DAMAS 7 Y 8 AÑOS</v>
      </c>
      <c r="M438" s="65" t="s">
        <v>49</v>
      </c>
      <c r="N438" s="38">
        <v>447</v>
      </c>
      <c r="O438" s="19">
        <f>IFERROR(VLOOKUP(Tabla110[[#This Row],[NIVEL DE HABILIDAD]],CATEGORIAS!$M$3:$O$13,2,FALSE),"")</f>
        <v>85000</v>
      </c>
      <c r="P438" s="65"/>
      <c r="Q438" s="65"/>
    </row>
    <row r="439" spans="1:17" ht="18.75" x14ac:dyDescent="0.25">
      <c r="A439" s="11"/>
      <c r="B439" s="39">
        <v>448</v>
      </c>
      <c r="C439" s="65" t="s">
        <v>356</v>
      </c>
      <c r="D439" s="65" t="s">
        <v>868</v>
      </c>
      <c r="E439" s="47">
        <v>1109927939</v>
      </c>
      <c r="F439" s="87"/>
      <c r="G439" s="48">
        <v>2013</v>
      </c>
      <c r="H439" s="15">
        <f ca="1">IF(Tabla110[[#This Row],[FECHA DE NACIMIENTO]]="","",YEAR(NOW())-Tabla110[[#This Row],[FECHA DE NACIMIENTO]])</f>
        <v>13</v>
      </c>
      <c r="I439" s="65" t="s">
        <v>15</v>
      </c>
      <c r="J439" s="15" t="str">
        <f t="shared" si="12"/>
        <v>EX</v>
      </c>
      <c r="K439" s="15" t="str">
        <f>Tabla110[[#This Row],[FECHA DE NACIMIENTO]]&amp;J439</f>
        <v>2013EX</v>
      </c>
      <c r="L439" s="16" t="str">
        <f t="shared" si="13"/>
        <v>EXPERTOS 13 Y 14 AÑOS</v>
      </c>
      <c r="M439" s="65" t="s">
        <v>46</v>
      </c>
      <c r="N439" s="39">
        <v>448</v>
      </c>
      <c r="O439" s="19">
        <f>IFERROR(VLOOKUP(Tabla110[[#This Row],[NIVEL DE HABILIDAD]],CATEGORIAS!$M$3:$O$13,2,FALSE),"")</f>
        <v>85000</v>
      </c>
      <c r="P439" s="65"/>
      <c r="Q439" s="65"/>
    </row>
    <row r="440" spans="1:17" ht="18.75" x14ac:dyDescent="0.25">
      <c r="A440" s="11"/>
      <c r="B440" s="38">
        <v>449</v>
      </c>
      <c r="C440" s="65" t="s">
        <v>628</v>
      </c>
      <c r="D440" s="65" t="s">
        <v>393</v>
      </c>
      <c r="E440" s="47">
        <v>1109559181</v>
      </c>
      <c r="F440" s="87">
        <v>42247</v>
      </c>
      <c r="G440" s="48">
        <v>2015</v>
      </c>
      <c r="H440" s="15">
        <f ca="1">IF(Tabla110[[#This Row],[FECHA DE NACIMIENTO]]="","",YEAR(NOW())-Tabla110[[#This Row],[FECHA DE NACIMIENTO]])</f>
        <v>11</v>
      </c>
      <c r="I440" s="65" t="s">
        <v>14</v>
      </c>
      <c r="J440" s="15" t="str">
        <f t="shared" si="12"/>
        <v>D</v>
      </c>
      <c r="K440" s="15" t="str">
        <f>Tabla110[[#This Row],[FECHA DE NACIMIENTO]]&amp;J440</f>
        <v>2015D</v>
      </c>
      <c r="L440" s="16" t="str">
        <f t="shared" si="13"/>
        <v>DAMAS 11 Y 12 AÑOS</v>
      </c>
      <c r="M440" s="65" t="s">
        <v>45</v>
      </c>
      <c r="N440" s="38">
        <v>449</v>
      </c>
      <c r="O440" s="19">
        <f>IFERROR(VLOOKUP(Tabla110[[#This Row],[NIVEL DE HABILIDAD]],CATEGORIAS!$M$3:$O$13,2,FALSE),"")</f>
        <v>85000</v>
      </c>
      <c r="P440" s="65"/>
      <c r="Q440" s="65"/>
    </row>
    <row r="441" spans="1:17" ht="18.75" x14ac:dyDescent="0.25">
      <c r="A441" s="11"/>
      <c r="B441" s="39">
        <v>450</v>
      </c>
      <c r="C441" s="65" t="s">
        <v>869</v>
      </c>
      <c r="D441" s="65" t="s">
        <v>870</v>
      </c>
      <c r="E441" s="47">
        <v>1061742984</v>
      </c>
      <c r="F441" s="87"/>
      <c r="G441" s="48">
        <v>2009</v>
      </c>
      <c r="H441" s="15">
        <f ca="1">IF(Tabla110[[#This Row],[FECHA DE NACIMIENTO]]="","",YEAR(NOW())-Tabla110[[#This Row],[FECHA DE NACIMIENTO]])</f>
        <v>17</v>
      </c>
      <c r="I441" s="65" t="s">
        <v>15</v>
      </c>
      <c r="J441" s="15" t="str">
        <f t="shared" si="12"/>
        <v>EX</v>
      </c>
      <c r="K441" s="15" t="str">
        <f>Tabla110[[#This Row],[FECHA DE NACIMIENTO]]&amp;J441</f>
        <v>2009EX</v>
      </c>
      <c r="L441" s="16" t="str">
        <f t="shared" si="13"/>
        <v>EXPERTOS 17 AÑOS Y MAS</v>
      </c>
      <c r="M441" s="65" t="s">
        <v>111</v>
      </c>
      <c r="N441" s="39">
        <v>450</v>
      </c>
      <c r="O441" s="19">
        <f>IFERROR(VLOOKUP(Tabla110[[#This Row],[NIVEL DE HABILIDAD]],CATEGORIAS!$M$3:$O$13,2,FALSE),"")</f>
        <v>85000</v>
      </c>
      <c r="P441" s="65"/>
      <c r="Q441" s="65"/>
    </row>
    <row r="442" spans="1:17" ht="18.75" x14ac:dyDescent="0.25">
      <c r="A442" s="11"/>
      <c r="B442" s="38">
        <v>451</v>
      </c>
      <c r="C442" s="65" t="s">
        <v>527</v>
      </c>
      <c r="D442" s="65" t="s">
        <v>871</v>
      </c>
      <c r="E442" s="47">
        <v>1125229941</v>
      </c>
      <c r="F442" s="87"/>
      <c r="G442" s="48">
        <v>2012</v>
      </c>
      <c r="H442" s="15">
        <f ca="1">IF(Tabla110[[#This Row],[FECHA DE NACIMIENTO]]="","",YEAR(NOW())-Tabla110[[#This Row],[FECHA DE NACIMIENTO]])</f>
        <v>14</v>
      </c>
      <c r="I442" s="65" t="s">
        <v>14</v>
      </c>
      <c r="J442" s="15" t="str">
        <f t="shared" si="12"/>
        <v>D</v>
      </c>
      <c r="K442" s="15" t="str">
        <f>Tabla110[[#This Row],[FECHA DE NACIMIENTO]]&amp;J442</f>
        <v>2012D</v>
      </c>
      <c r="L442" s="16" t="str">
        <f t="shared" si="13"/>
        <v>DAMAS 13 Y 14 AÑOS</v>
      </c>
      <c r="M442" s="65" t="s">
        <v>75</v>
      </c>
      <c r="N442" s="38">
        <v>451</v>
      </c>
      <c r="O442" s="19">
        <f>IFERROR(VLOOKUP(Tabla110[[#This Row],[NIVEL DE HABILIDAD]],CATEGORIAS!$M$3:$O$13,2,FALSE),"")</f>
        <v>85000</v>
      </c>
      <c r="P442" s="65"/>
      <c r="Q442" s="65"/>
    </row>
    <row r="443" spans="1:17" ht="18.75" x14ac:dyDescent="0.25">
      <c r="A443" s="11"/>
      <c r="B443" s="39">
        <v>452</v>
      </c>
      <c r="C443" s="65" t="s">
        <v>872</v>
      </c>
      <c r="D443" s="65" t="s">
        <v>873</v>
      </c>
      <c r="E443" s="47">
        <v>14839066</v>
      </c>
      <c r="F443" s="87"/>
      <c r="G443" s="48">
        <v>1980</v>
      </c>
      <c r="H443" s="15">
        <f ca="1">IF(Tabla110[[#This Row],[FECHA DE NACIMIENTO]]="","",YEAR(NOW())-Tabla110[[#This Row],[FECHA DE NACIMIENTO]])</f>
        <v>46</v>
      </c>
      <c r="I443" s="65" t="s">
        <v>72</v>
      </c>
      <c r="J443" s="15" t="str">
        <f t="shared" si="12"/>
        <v>SM</v>
      </c>
      <c r="K443" s="15" t="str">
        <f>Tabla110[[#This Row],[FECHA DE NACIMIENTO]]&amp;J443</f>
        <v>1980SM</v>
      </c>
      <c r="L443" s="16" t="str">
        <f t="shared" si="13"/>
        <v>SENIOR MASTER</v>
      </c>
      <c r="M443" s="65" t="s">
        <v>75</v>
      </c>
      <c r="N443" s="39">
        <v>452</v>
      </c>
      <c r="O443" s="19">
        <f>IFERROR(VLOOKUP(Tabla110[[#This Row],[NIVEL DE HABILIDAD]],CATEGORIAS!$M$3:$O$13,2,FALSE),"")</f>
        <v>85000</v>
      </c>
      <c r="P443" s="65"/>
      <c r="Q443" s="65"/>
    </row>
    <row r="444" spans="1:17" ht="18.75" x14ac:dyDescent="0.25">
      <c r="A444" s="11"/>
      <c r="B444" s="38">
        <v>453</v>
      </c>
      <c r="C444" s="65" t="s">
        <v>874</v>
      </c>
      <c r="D444" s="65" t="s">
        <v>875</v>
      </c>
      <c r="E444" s="47">
        <v>1109924786</v>
      </c>
      <c r="F444" s="87"/>
      <c r="G444" s="48">
        <v>2011</v>
      </c>
      <c r="H444" s="15">
        <f ca="1">IF(Tabla110[[#This Row],[FECHA DE NACIMIENTO]]="","",YEAR(NOW())-Tabla110[[#This Row],[FECHA DE NACIMIENTO]])</f>
        <v>15</v>
      </c>
      <c r="I444" s="65" t="s">
        <v>9</v>
      </c>
      <c r="J444" s="15" t="str">
        <f t="shared" si="12"/>
        <v>OD</v>
      </c>
      <c r="K444" s="15" t="str">
        <f>Tabla110[[#This Row],[FECHA DE NACIMIENTO]]&amp;J444</f>
        <v>2011OD</v>
      </c>
      <c r="L444" s="16" t="str">
        <f t="shared" si="13"/>
        <v>OPEN DAMAS</v>
      </c>
      <c r="M444" s="65" t="s">
        <v>74</v>
      </c>
      <c r="N444" s="38">
        <v>453</v>
      </c>
      <c r="O444" s="19">
        <f>IFERROR(VLOOKUP(Tabla110[[#This Row],[NIVEL DE HABILIDAD]],CATEGORIAS!$M$3:$O$13,2,FALSE),"")</f>
        <v>85000</v>
      </c>
      <c r="P444" s="65"/>
      <c r="Q444" s="65"/>
    </row>
    <row r="445" spans="1:17" ht="18.75" x14ac:dyDescent="0.25">
      <c r="A445" s="11"/>
      <c r="B445" s="39">
        <v>454</v>
      </c>
      <c r="C445" s="65" t="s">
        <v>876</v>
      </c>
      <c r="D445" s="65" t="s">
        <v>877</v>
      </c>
      <c r="E445" s="47">
        <v>166783730</v>
      </c>
      <c r="F445" s="87">
        <v>25541</v>
      </c>
      <c r="G445" s="48">
        <v>1969</v>
      </c>
      <c r="H445" s="15">
        <f ca="1">IF(Tabla110[[#This Row],[FECHA DE NACIMIENTO]]="","",YEAR(NOW())-Tabla110[[#This Row],[FECHA DE NACIMIENTO]])</f>
        <v>57</v>
      </c>
      <c r="I445" s="65" t="s">
        <v>72</v>
      </c>
      <c r="J445" s="15" t="str">
        <f t="shared" si="12"/>
        <v>SM</v>
      </c>
      <c r="K445" s="15" t="str">
        <f>Tabla110[[#This Row],[FECHA DE NACIMIENTO]]&amp;J445</f>
        <v>1969SM</v>
      </c>
      <c r="L445" s="16" t="str">
        <f t="shared" si="13"/>
        <v>SENIOR MASTER</v>
      </c>
      <c r="M445" s="65" t="s">
        <v>112</v>
      </c>
      <c r="N445" s="39">
        <v>454</v>
      </c>
      <c r="O445" s="19">
        <f>IFERROR(VLOOKUP(Tabla110[[#This Row],[NIVEL DE HABILIDAD]],CATEGORIAS!$M$3:$O$13,2,FALSE),"")</f>
        <v>85000</v>
      </c>
      <c r="P445" s="65"/>
      <c r="Q445" s="65"/>
    </row>
    <row r="446" spans="1:17" ht="18.75" x14ac:dyDescent="0.25">
      <c r="A446" s="11"/>
      <c r="B446" s="38">
        <v>455</v>
      </c>
      <c r="C446" s="65" t="s">
        <v>878</v>
      </c>
      <c r="D446" s="65" t="s">
        <v>879</v>
      </c>
      <c r="E446" s="47">
        <v>1063811734</v>
      </c>
      <c r="F446" s="87"/>
      <c r="G446" s="48">
        <v>2010</v>
      </c>
      <c r="H446" s="15">
        <f ca="1">IF(Tabla110[[#This Row],[FECHA DE NACIMIENTO]]="","",YEAR(NOW())-Tabla110[[#This Row],[FECHA DE NACIMIENTO]])</f>
        <v>16</v>
      </c>
      <c r="I446" s="65" t="s">
        <v>15</v>
      </c>
      <c r="J446" s="15" t="str">
        <f t="shared" si="12"/>
        <v>EX</v>
      </c>
      <c r="K446" s="15" t="str">
        <f>Tabla110[[#This Row],[FECHA DE NACIMIENTO]]&amp;J446</f>
        <v>2010EX</v>
      </c>
      <c r="L446" s="16" t="str">
        <f t="shared" si="13"/>
        <v>EXPERTOS 15 Y 16 AÑOS</v>
      </c>
      <c r="M446" s="65" t="s">
        <v>111</v>
      </c>
      <c r="N446" s="38">
        <v>455</v>
      </c>
      <c r="O446" s="19">
        <f>IFERROR(VLOOKUP(Tabla110[[#This Row],[NIVEL DE HABILIDAD]],CATEGORIAS!$M$3:$O$13,2,FALSE),"")</f>
        <v>85000</v>
      </c>
      <c r="P446" s="65"/>
      <c r="Q446" s="65"/>
    </row>
    <row r="447" spans="1:17" ht="18.75" x14ac:dyDescent="0.25">
      <c r="A447" s="11"/>
      <c r="B447" s="39">
        <v>456</v>
      </c>
      <c r="C447" s="65" t="s">
        <v>550</v>
      </c>
      <c r="D447" s="65" t="s">
        <v>880</v>
      </c>
      <c r="E447" s="47" t="s">
        <v>881</v>
      </c>
      <c r="F447" s="87">
        <v>40391</v>
      </c>
      <c r="G447" s="48">
        <v>2010</v>
      </c>
      <c r="H447" s="15">
        <f ca="1">IF(Tabla110[[#This Row],[FECHA DE NACIMIENTO]]="","",YEAR(NOW())-Tabla110[[#This Row],[FECHA DE NACIMIENTO]])</f>
        <v>16</v>
      </c>
      <c r="I447" s="65" t="s">
        <v>15</v>
      </c>
      <c r="J447" s="15" t="str">
        <f t="shared" si="12"/>
        <v>EX</v>
      </c>
      <c r="K447" s="15" t="str">
        <f>Tabla110[[#This Row],[FECHA DE NACIMIENTO]]&amp;J447</f>
        <v>2010EX</v>
      </c>
      <c r="L447" s="16" t="str">
        <f t="shared" si="13"/>
        <v>EXPERTOS 15 Y 16 AÑOS</v>
      </c>
      <c r="M447" s="65" t="s">
        <v>46</v>
      </c>
      <c r="N447" s="39">
        <v>456</v>
      </c>
      <c r="O447" s="19">
        <f>IFERROR(VLOOKUP(Tabla110[[#This Row],[NIVEL DE HABILIDAD]],CATEGORIAS!$M$3:$O$13,2,FALSE),"")</f>
        <v>85000</v>
      </c>
      <c r="P447" s="65"/>
      <c r="Q447" s="65"/>
    </row>
    <row r="448" spans="1:17" ht="18.75" x14ac:dyDescent="0.25">
      <c r="A448" s="11"/>
      <c r="B448" s="38">
        <v>457</v>
      </c>
      <c r="C448" s="65" t="s">
        <v>882</v>
      </c>
      <c r="D448" s="65" t="s">
        <v>883</v>
      </c>
      <c r="E448" s="47">
        <v>1109929122</v>
      </c>
      <c r="F448" s="87">
        <v>41544</v>
      </c>
      <c r="G448" s="48">
        <v>2013</v>
      </c>
      <c r="H448" s="15">
        <f ca="1">IF(Tabla110[[#This Row],[FECHA DE NACIMIENTO]]="","",YEAR(NOW())-Tabla110[[#This Row],[FECHA DE NACIMIENTO]])</f>
        <v>13</v>
      </c>
      <c r="I448" s="65" t="s">
        <v>15</v>
      </c>
      <c r="J448" s="15" t="str">
        <f t="shared" si="12"/>
        <v>EX</v>
      </c>
      <c r="K448" s="15" t="str">
        <f>Tabla110[[#This Row],[FECHA DE NACIMIENTO]]&amp;J448</f>
        <v>2013EX</v>
      </c>
      <c r="L448" s="16" t="str">
        <f t="shared" si="13"/>
        <v>EXPERTOS 13 Y 14 AÑOS</v>
      </c>
      <c r="M448" s="65" t="s">
        <v>46</v>
      </c>
      <c r="N448" s="38">
        <v>457</v>
      </c>
      <c r="O448" s="19">
        <f>IFERROR(VLOOKUP(Tabla110[[#This Row],[NIVEL DE HABILIDAD]],CATEGORIAS!$M$3:$O$13,2,FALSE),"")</f>
        <v>85000</v>
      </c>
      <c r="P448" s="65"/>
      <c r="Q448" s="65"/>
    </row>
    <row r="449" spans="1:17" ht="18.75" x14ac:dyDescent="0.25">
      <c r="A449" s="11"/>
      <c r="B449" s="39">
        <v>458</v>
      </c>
      <c r="C449" s="65" t="s">
        <v>884</v>
      </c>
      <c r="D449" s="65" t="s">
        <v>885</v>
      </c>
      <c r="E449" s="47">
        <v>1030021649</v>
      </c>
      <c r="F449" s="87"/>
      <c r="G449" s="48">
        <v>2011</v>
      </c>
      <c r="H449" s="15">
        <f ca="1">IF(Tabla110[[#This Row],[FECHA DE NACIMIENTO]]="","",YEAR(NOW())-Tabla110[[#This Row],[FECHA DE NACIMIENTO]])</f>
        <v>15</v>
      </c>
      <c r="I449" s="65" t="s">
        <v>9</v>
      </c>
      <c r="J449" s="15" t="str">
        <f t="shared" si="12"/>
        <v>OD</v>
      </c>
      <c r="K449" s="15" t="str">
        <f>Tabla110[[#This Row],[FECHA DE NACIMIENTO]]&amp;J449</f>
        <v>2011OD</v>
      </c>
      <c r="L449" s="16" t="str">
        <f t="shared" si="13"/>
        <v>OPEN DAMAS</v>
      </c>
      <c r="M449" s="65" t="s">
        <v>50</v>
      </c>
      <c r="N449" s="39">
        <v>458</v>
      </c>
      <c r="O449" s="19">
        <f>IFERROR(VLOOKUP(Tabla110[[#This Row],[NIVEL DE HABILIDAD]],CATEGORIAS!$M$3:$O$13,2,FALSE),"")</f>
        <v>85000</v>
      </c>
      <c r="P449" s="65"/>
      <c r="Q449" s="65"/>
    </row>
    <row r="450" spans="1:17" ht="18.75" x14ac:dyDescent="0.25">
      <c r="A450" s="11"/>
      <c r="B450" s="38">
        <v>459</v>
      </c>
      <c r="C450" s="65" t="s">
        <v>886</v>
      </c>
      <c r="D450" s="65" t="s">
        <v>887</v>
      </c>
      <c r="E450" s="47">
        <v>1110297733</v>
      </c>
      <c r="F450" s="87">
        <v>39990</v>
      </c>
      <c r="G450" s="48">
        <v>2009</v>
      </c>
      <c r="H450" s="15">
        <f ca="1">IF(Tabla110[[#This Row],[FECHA DE NACIMIENTO]]="","",YEAR(NOW())-Tabla110[[#This Row],[FECHA DE NACIMIENTO]])</f>
        <v>17</v>
      </c>
      <c r="I450" s="65" t="s">
        <v>9</v>
      </c>
      <c r="J450" s="15" t="str">
        <f t="shared" si="12"/>
        <v>OD</v>
      </c>
      <c r="K450" s="15" t="str">
        <f>Tabla110[[#This Row],[FECHA DE NACIMIENTO]]&amp;J450</f>
        <v>2009OD</v>
      </c>
      <c r="L450" s="16" t="str">
        <f t="shared" si="13"/>
        <v>OPEN DAMAS</v>
      </c>
      <c r="M450" s="65" t="s">
        <v>50</v>
      </c>
      <c r="N450" s="38">
        <v>459</v>
      </c>
      <c r="O450" s="19">
        <f>IFERROR(VLOOKUP(Tabla110[[#This Row],[NIVEL DE HABILIDAD]],CATEGORIAS!$M$3:$O$13,2,FALSE),"")</f>
        <v>85000</v>
      </c>
      <c r="P450" s="65"/>
      <c r="Q450" s="65"/>
    </row>
    <row r="451" spans="1:17" ht="18.75" x14ac:dyDescent="0.25">
      <c r="A451" s="11"/>
      <c r="B451" s="39">
        <v>460</v>
      </c>
      <c r="C451" s="65" t="s">
        <v>888</v>
      </c>
      <c r="D451" s="65" t="s">
        <v>889</v>
      </c>
      <c r="E451" s="47">
        <v>1014482989</v>
      </c>
      <c r="F451" s="87"/>
      <c r="G451" s="48">
        <v>2009</v>
      </c>
      <c r="H451" s="15">
        <f ca="1">IF(Tabla110[[#This Row],[FECHA DE NACIMIENTO]]="","",YEAR(NOW())-Tabla110[[#This Row],[FECHA DE NACIMIENTO]])</f>
        <v>17</v>
      </c>
      <c r="I451" s="65" t="s">
        <v>15</v>
      </c>
      <c r="J451" s="15" t="str">
        <f t="shared" ref="J451:J513" si="14">VLOOKUP(I451,NH,2,0)</f>
        <v>EX</v>
      </c>
      <c r="K451" s="15" t="str">
        <f>Tabla110[[#This Row],[FECHA DE NACIMIENTO]]&amp;J451</f>
        <v>2009EX</v>
      </c>
      <c r="L451" s="16" t="str">
        <f t="shared" ref="L451:L513" si="15">IFERROR(VLOOKUP(K451,CATEGORIAS,2,0),"")</f>
        <v>EXPERTOS 17 AÑOS Y MAS</v>
      </c>
      <c r="M451" s="65" t="s">
        <v>49</v>
      </c>
      <c r="N451" s="39">
        <v>460</v>
      </c>
      <c r="O451" s="19">
        <f>IFERROR(VLOOKUP(Tabla110[[#This Row],[NIVEL DE HABILIDAD]],CATEGORIAS!$M$3:$O$13,2,FALSE),"")</f>
        <v>85000</v>
      </c>
      <c r="P451" s="65"/>
      <c r="Q451" s="65"/>
    </row>
    <row r="452" spans="1:17" ht="18.75" x14ac:dyDescent="0.25">
      <c r="A452" s="11"/>
      <c r="B452" s="38">
        <v>461</v>
      </c>
      <c r="C452" s="65" t="s">
        <v>890</v>
      </c>
      <c r="D452" s="65" t="s">
        <v>891</v>
      </c>
      <c r="E452" s="47">
        <v>94473971</v>
      </c>
      <c r="F452" s="87">
        <v>28676</v>
      </c>
      <c r="G452" s="48">
        <v>1978</v>
      </c>
      <c r="H452" s="15">
        <f ca="1">IF(Tabla110[[#This Row],[FECHA DE NACIMIENTO]]="","",YEAR(NOW())-Tabla110[[#This Row],[FECHA DE NACIMIENTO]])</f>
        <v>48</v>
      </c>
      <c r="I452" s="65" t="s">
        <v>72</v>
      </c>
      <c r="J452" s="15" t="str">
        <f t="shared" si="14"/>
        <v>SM</v>
      </c>
      <c r="K452" s="15" t="str">
        <f>Tabla110[[#This Row],[FECHA DE NACIMIENTO]]&amp;J452</f>
        <v>1978SM</v>
      </c>
      <c r="L452" s="16" t="str">
        <f t="shared" si="15"/>
        <v>SENIOR MASTER</v>
      </c>
      <c r="M452" s="65" t="s">
        <v>85</v>
      </c>
      <c r="N452" s="38">
        <v>461</v>
      </c>
      <c r="O452" s="19">
        <f>IFERROR(VLOOKUP(Tabla110[[#This Row],[NIVEL DE HABILIDAD]],CATEGORIAS!$M$3:$O$13,2,FALSE),"")</f>
        <v>85000</v>
      </c>
      <c r="P452" s="65"/>
      <c r="Q452" s="65"/>
    </row>
    <row r="453" spans="1:17" ht="18.75" x14ac:dyDescent="0.25">
      <c r="A453" s="11"/>
      <c r="B453" s="39">
        <v>462</v>
      </c>
      <c r="C453" s="65" t="s">
        <v>892</v>
      </c>
      <c r="D453" s="65" t="s">
        <v>893</v>
      </c>
      <c r="E453" s="47">
        <v>76332978</v>
      </c>
      <c r="F453" s="87"/>
      <c r="G453" s="48">
        <v>1979</v>
      </c>
      <c r="H453" s="15">
        <f ca="1">IF(Tabla110[[#This Row],[FECHA DE NACIMIENTO]]="","",YEAR(NOW())-Tabla110[[#This Row],[FECHA DE NACIMIENTO]])</f>
        <v>47</v>
      </c>
      <c r="I453" s="65" t="s">
        <v>72</v>
      </c>
      <c r="J453" s="15" t="str">
        <f t="shared" si="14"/>
        <v>SM</v>
      </c>
      <c r="K453" s="15" t="str">
        <f>Tabla110[[#This Row],[FECHA DE NACIMIENTO]]&amp;J453</f>
        <v>1979SM</v>
      </c>
      <c r="L453" s="16" t="str">
        <f t="shared" si="15"/>
        <v>SENIOR MASTER</v>
      </c>
      <c r="M453" s="65" t="s">
        <v>85</v>
      </c>
      <c r="N453" s="39">
        <v>462</v>
      </c>
      <c r="O453" s="19">
        <f>IFERROR(VLOOKUP(Tabla110[[#This Row],[NIVEL DE HABILIDAD]],CATEGORIAS!$M$3:$O$13,2,FALSE),"")</f>
        <v>85000</v>
      </c>
      <c r="P453" s="65"/>
      <c r="Q453" s="65"/>
    </row>
    <row r="454" spans="1:17" ht="18.75" x14ac:dyDescent="0.25">
      <c r="A454" s="11"/>
      <c r="B454" s="38">
        <v>463</v>
      </c>
      <c r="C454" s="65" t="s">
        <v>236</v>
      </c>
      <c r="D454" s="65" t="s">
        <v>894</v>
      </c>
      <c r="E454" s="47">
        <v>1127244291</v>
      </c>
      <c r="F454" s="87">
        <v>40214</v>
      </c>
      <c r="G454" s="48">
        <v>2010</v>
      </c>
      <c r="H454" s="15">
        <f ca="1">IF(Tabla110[[#This Row],[FECHA DE NACIMIENTO]]="","",YEAR(NOW())-Tabla110[[#This Row],[FECHA DE NACIMIENTO]])</f>
        <v>16</v>
      </c>
      <c r="I454" s="65" t="s">
        <v>1173</v>
      </c>
      <c r="J454" s="15" t="str">
        <f t="shared" si="14"/>
        <v>SR</v>
      </c>
      <c r="K454" s="15" t="str">
        <f>Tabla110[[#This Row],[FECHA DE NACIMIENTO]]&amp;J454</f>
        <v>2010SR</v>
      </c>
      <c r="L454" s="16" t="str">
        <f t="shared" si="15"/>
        <v>SUPER RACING</v>
      </c>
      <c r="M454" s="65" t="s">
        <v>46</v>
      </c>
      <c r="N454" s="38">
        <v>463</v>
      </c>
      <c r="O454" s="19">
        <f>IFERROR(VLOOKUP(Tabla110[[#This Row],[NIVEL DE HABILIDAD]],CATEGORIAS!$M$3:$O$13,2,FALSE),"")</f>
        <v>85000</v>
      </c>
      <c r="P454" s="65"/>
      <c r="Q454" s="65"/>
    </row>
    <row r="455" spans="1:17" ht="18.75" x14ac:dyDescent="0.25">
      <c r="A455" s="11"/>
      <c r="B455" s="39">
        <v>464</v>
      </c>
      <c r="C455" s="65" t="s">
        <v>895</v>
      </c>
      <c r="D455" s="65" t="s">
        <v>896</v>
      </c>
      <c r="E455" s="47">
        <v>1080068198</v>
      </c>
      <c r="F455" s="87">
        <v>43167</v>
      </c>
      <c r="G455" s="48">
        <v>2018</v>
      </c>
      <c r="H455" s="15">
        <f ca="1">IF(Tabla110[[#This Row],[FECHA DE NACIMIENTO]]="","",YEAR(NOW())-Tabla110[[#This Row],[FECHA DE NACIMIENTO]])</f>
        <v>8</v>
      </c>
      <c r="I455" s="65" t="s">
        <v>15</v>
      </c>
      <c r="J455" s="15" t="str">
        <f t="shared" si="14"/>
        <v>EX</v>
      </c>
      <c r="K455" s="15" t="str">
        <f>Tabla110[[#This Row],[FECHA DE NACIMIENTO]]&amp;J455</f>
        <v>2018EX</v>
      </c>
      <c r="L455" s="16" t="str">
        <f t="shared" si="15"/>
        <v>EXPERTOS 8 AÑOS Y MENOS</v>
      </c>
      <c r="M455" s="65" t="s">
        <v>111</v>
      </c>
      <c r="N455" s="39">
        <v>464</v>
      </c>
      <c r="O455" s="19">
        <f>IFERROR(VLOOKUP(Tabla110[[#This Row],[NIVEL DE HABILIDAD]],CATEGORIAS!$M$3:$O$13,2,FALSE),"")</f>
        <v>85000</v>
      </c>
      <c r="P455" s="65"/>
      <c r="Q455" s="65"/>
    </row>
    <row r="456" spans="1:17" ht="18.75" x14ac:dyDescent="0.25">
      <c r="A456" s="11"/>
      <c r="B456" s="38">
        <v>465</v>
      </c>
      <c r="C456" s="65" t="s">
        <v>275</v>
      </c>
      <c r="D456" s="65" t="s">
        <v>897</v>
      </c>
      <c r="E456" s="47">
        <v>1114160948</v>
      </c>
      <c r="F456" s="87">
        <v>42193</v>
      </c>
      <c r="G456" s="48">
        <v>2015</v>
      </c>
      <c r="H456" s="15">
        <f ca="1">IF(Tabla110[[#This Row],[FECHA DE NACIMIENTO]]="","",YEAR(NOW())-Tabla110[[#This Row],[FECHA DE NACIMIENTO]])</f>
        <v>11</v>
      </c>
      <c r="I456" s="65" t="s">
        <v>15</v>
      </c>
      <c r="J456" s="15" t="str">
        <f t="shared" si="14"/>
        <v>EX</v>
      </c>
      <c r="K456" s="15" t="str">
        <f>Tabla110[[#This Row],[FECHA DE NACIMIENTO]]&amp;J456</f>
        <v>2015EX</v>
      </c>
      <c r="L456" s="16" t="str">
        <f t="shared" si="15"/>
        <v>EXPERTOS 11 Y 12 AÑOS</v>
      </c>
      <c r="M456" s="65" t="s">
        <v>70</v>
      </c>
      <c r="N456" s="38">
        <v>465</v>
      </c>
      <c r="O456" s="19">
        <f>IFERROR(VLOOKUP(Tabla110[[#This Row],[NIVEL DE HABILIDAD]],CATEGORIAS!$M$3:$O$13,2,FALSE),"")</f>
        <v>85000</v>
      </c>
      <c r="P456" s="65"/>
      <c r="Q456" s="65"/>
    </row>
    <row r="457" spans="1:17" ht="18.75" x14ac:dyDescent="0.25">
      <c r="A457" s="11"/>
      <c r="B457" s="39">
        <v>466</v>
      </c>
      <c r="C457" s="65" t="s">
        <v>301</v>
      </c>
      <c r="D457" s="65" t="s">
        <v>897</v>
      </c>
      <c r="E457" s="47">
        <v>1114162282</v>
      </c>
      <c r="F457" s="87">
        <v>42921</v>
      </c>
      <c r="G457" s="48">
        <v>2017</v>
      </c>
      <c r="H457" s="15">
        <f ca="1">IF(Tabla110[[#This Row],[FECHA DE NACIMIENTO]]="","",YEAR(NOW())-Tabla110[[#This Row],[FECHA DE NACIMIENTO]])</f>
        <v>9</v>
      </c>
      <c r="I457" s="65" t="s">
        <v>15</v>
      </c>
      <c r="J457" s="15" t="str">
        <f t="shared" si="14"/>
        <v>EX</v>
      </c>
      <c r="K457" s="15" t="str">
        <f>Tabla110[[#This Row],[FECHA DE NACIMIENTO]]&amp;J457</f>
        <v>2017EX</v>
      </c>
      <c r="L457" s="16" t="str">
        <f t="shared" si="15"/>
        <v>EXPERTOS 9 Y 10 AÑOS</v>
      </c>
      <c r="M457" s="65" t="s">
        <v>70</v>
      </c>
      <c r="N457" s="39">
        <v>466</v>
      </c>
      <c r="O457" s="19">
        <f>IFERROR(VLOOKUP(Tabla110[[#This Row],[NIVEL DE HABILIDAD]],CATEGORIAS!$M$3:$O$13,2,FALSE),"")</f>
        <v>85000</v>
      </c>
      <c r="P457" s="65"/>
      <c r="Q457" s="65"/>
    </row>
    <row r="458" spans="1:17" ht="18.75" x14ac:dyDescent="0.25">
      <c r="A458" s="11"/>
      <c r="B458" s="38">
        <v>467</v>
      </c>
      <c r="C458" s="65" t="s">
        <v>455</v>
      </c>
      <c r="D458" s="65" t="s">
        <v>864</v>
      </c>
      <c r="E458" s="47">
        <v>1113867527</v>
      </c>
      <c r="F458" s="87">
        <v>42097</v>
      </c>
      <c r="G458" s="48">
        <v>2015</v>
      </c>
      <c r="H458" s="15">
        <f ca="1">IF(Tabla110[[#This Row],[FECHA DE NACIMIENTO]]="","",YEAR(NOW())-Tabla110[[#This Row],[FECHA DE NACIMIENTO]])</f>
        <v>11</v>
      </c>
      <c r="I458" s="65" t="s">
        <v>14</v>
      </c>
      <c r="J458" s="15" t="str">
        <f t="shared" si="14"/>
        <v>D</v>
      </c>
      <c r="K458" s="15" t="str">
        <f>Tabla110[[#This Row],[FECHA DE NACIMIENTO]]&amp;J458</f>
        <v>2015D</v>
      </c>
      <c r="L458" s="16" t="str">
        <f t="shared" si="15"/>
        <v>DAMAS 11 Y 12 AÑOS</v>
      </c>
      <c r="M458" s="65" t="s">
        <v>70</v>
      </c>
      <c r="N458" s="38">
        <v>467</v>
      </c>
      <c r="O458" s="19">
        <f>IFERROR(VLOOKUP(Tabla110[[#This Row],[NIVEL DE HABILIDAD]],CATEGORIAS!$M$3:$O$13,2,FALSE),"")</f>
        <v>85000</v>
      </c>
      <c r="P458" s="65"/>
      <c r="Q458" s="65"/>
    </row>
    <row r="459" spans="1:17" ht="18.75" x14ac:dyDescent="0.25">
      <c r="A459" s="11"/>
      <c r="B459" s="39">
        <v>468</v>
      </c>
      <c r="C459" s="65" t="s">
        <v>429</v>
      </c>
      <c r="D459" s="65" t="s">
        <v>898</v>
      </c>
      <c r="E459" s="47">
        <v>1089940663</v>
      </c>
      <c r="F459" s="87">
        <v>42493</v>
      </c>
      <c r="G459" s="48">
        <v>2016</v>
      </c>
      <c r="H459" s="15">
        <f ca="1">IF(Tabla110[[#This Row],[FECHA DE NACIMIENTO]]="","",YEAR(NOW())-Tabla110[[#This Row],[FECHA DE NACIMIENTO]])</f>
        <v>10</v>
      </c>
      <c r="I459" s="65" t="s">
        <v>15</v>
      </c>
      <c r="J459" s="15" t="str">
        <f t="shared" si="14"/>
        <v>EX</v>
      </c>
      <c r="K459" s="15" t="str">
        <f>Tabla110[[#This Row],[FECHA DE NACIMIENTO]]&amp;J459</f>
        <v>2016EX</v>
      </c>
      <c r="L459" s="16" t="str">
        <f t="shared" si="15"/>
        <v>EXPERTOS 9 Y 10 AÑOS</v>
      </c>
      <c r="M459" s="65" t="s">
        <v>70</v>
      </c>
      <c r="N459" s="39">
        <v>468</v>
      </c>
      <c r="O459" s="19">
        <f>IFERROR(VLOOKUP(Tabla110[[#This Row],[NIVEL DE HABILIDAD]],CATEGORIAS!$M$3:$O$13,2,FALSE),"")</f>
        <v>85000</v>
      </c>
      <c r="P459" s="65"/>
      <c r="Q459" s="65"/>
    </row>
    <row r="460" spans="1:17" ht="18.75" x14ac:dyDescent="0.25">
      <c r="A460" s="11"/>
      <c r="B460" s="38">
        <v>469</v>
      </c>
      <c r="C460" s="65" t="s">
        <v>899</v>
      </c>
      <c r="D460" s="65" t="s">
        <v>900</v>
      </c>
      <c r="E460" s="47">
        <v>6103892</v>
      </c>
      <c r="F460" s="87"/>
      <c r="G460" s="48">
        <v>1979</v>
      </c>
      <c r="H460" s="15">
        <f ca="1">IF(Tabla110[[#This Row],[FECHA DE NACIMIENTO]]="","",YEAR(NOW())-Tabla110[[#This Row],[FECHA DE NACIMIENTO]])</f>
        <v>47</v>
      </c>
      <c r="I460" s="65" t="s">
        <v>72</v>
      </c>
      <c r="J460" s="15" t="str">
        <f t="shared" si="14"/>
        <v>SM</v>
      </c>
      <c r="K460" s="15" t="str">
        <f>Tabla110[[#This Row],[FECHA DE NACIMIENTO]]&amp;J460</f>
        <v>1979SM</v>
      </c>
      <c r="L460" s="16" t="str">
        <f t="shared" si="15"/>
        <v>SENIOR MASTER</v>
      </c>
      <c r="M460" s="65" t="s">
        <v>180</v>
      </c>
      <c r="N460" s="38">
        <v>469</v>
      </c>
      <c r="O460" s="19">
        <f>IFERROR(VLOOKUP(Tabla110[[#This Row],[NIVEL DE HABILIDAD]],CATEGORIAS!$M$3:$O$13,2,FALSE),"")</f>
        <v>85000</v>
      </c>
      <c r="P460" s="65"/>
      <c r="Q460" s="65"/>
    </row>
    <row r="461" spans="1:17" ht="18.75" x14ac:dyDescent="0.25">
      <c r="A461" s="11"/>
      <c r="B461" s="39">
        <v>470</v>
      </c>
      <c r="C461" s="65" t="s">
        <v>872</v>
      </c>
      <c r="D461" s="65" t="s">
        <v>901</v>
      </c>
      <c r="E461" s="47">
        <v>1113693490</v>
      </c>
      <c r="F461" s="87"/>
      <c r="G461" s="48">
        <v>1998</v>
      </c>
      <c r="H461" s="15">
        <f ca="1">IF(Tabla110[[#This Row],[FECHA DE NACIMIENTO]]="","",YEAR(NOW())-Tabla110[[#This Row],[FECHA DE NACIMIENTO]])</f>
        <v>28</v>
      </c>
      <c r="I461" s="65" t="s">
        <v>10</v>
      </c>
      <c r="J461" s="15" t="str">
        <f t="shared" si="14"/>
        <v>OV</v>
      </c>
      <c r="K461" s="15" t="str">
        <f>Tabla110[[#This Row],[FECHA DE NACIMIENTO]]&amp;J461</f>
        <v>1998OV</v>
      </c>
      <c r="L461" s="16" t="str">
        <f t="shared" si="15"/>
        <v>OPEN VARONES</v>
      </c>
      <c r="M461" s="65" t="s">
        <v>51</v>
      </c>
      <c r="N461" s="39">
        <v>470</v>
      </c>
      <c r="O461" s="19">
        <f>IFERROR(VLOOKUP(Tabla110[[#This Row],[NIVEL DE HABILIDAD]],CATEGORIAS!$M$3:$O$13,2,FALSE),"")</f>
        <v>85000</v>
      </c>
      <c r="P461" s="65"/>
      <c r="Q461" s="65" t="s">
        <v>216</v>
      </c>
    </row>
    <row r="462" spans="1:17" ht="18.75" x14ac:dyDescent="0.25">
      <c r="A462" s="11"/>
      <c r="B462" s="38">
        <v>471</v>
      </c>
      <c r="C462" s="65" t="s">
        <v>902</v>
      </c>
      <c r="D462" s="65" t="s">
        <v>903</v>
      </c>
      <c r="E462" s="47">
        <v>1110046442</v>
      </c>
      <c r="F462" s="87">
        <v>39783</v>
      </c>
      <c r="G462" s="48">
        <v>2008</v>
      </c>
      <c r="H462" s="15">
        <f ca="1">IF(Tabla110[[#This Row],[FECHA DE NACIMIENTO]]="","",YEAR(NOW())-Tabla110[[#This Row],[FECHA DE NACIMIENTO]])</f>
        <v>18</v>
      </c>
      <c r="I462" s="65" t="s">
        <v>9</v>
      </c>
      <c r="J462" s="15" t="str">
        <f t="shared" si="14"/>
        <v>OD</v>
      </c>
      <c r="K462" s="15" t="str">
        <f>Tabla110[[#This Row],[FECHA DE NACIMIENTO]]&amp;J462</f>
        <v>2008OD</v>
      </c>
      <c r="L462" s="16" t="str">
        <f t="shared" si="15"/>
        <v>OPEN DAMAS</v>
      </c>
      <c r="M462" s="65" t="s">
        <v>51</v>
      </c>
      <c r="N462" s="38">
        <v>471</v>
      </c>
      <c r="O462" s="19">
        <f>IFERROR(VLOOKUP(Tabla110[[#This Row],[NIVEL DE HABILIDAD]],CATEGORIAS!$M$3:$O$13,2,FALSE),"")</f>
        <v>85000</v>
      </c>
      <c r="P462" s="65"/>
      <c r="Q462" s="65"/>
    </row>
    <row r="463" spans="1:17" ht="18.75" x14ac:dyDescent="0.25">
      <c r="A463" s="11"/>
      <c r="B463" s="39">
        <v>472</v>
      </c>
      <c r="C463" s="65" t="s">
        <v>904</v>
      </c>
      <c r="D463" s="65" t="s">
        <v>905</v>
      </c>
      <c r="E463" s="47"/>
      <c r="F463" s="87"/>
      <c r="G463" s="48">
        <v>2001</v>
      </c>
      <c r="H463" s="15">
        <f ca="1">IF(Tabla110[[#This Row],[FECHA DE NACIMIENTO]]="","",YEAR(NOW())-Tabla110[[#This Row],[FECHA DE NACIMIENTO]])</f>
        <v>25</v>
      </c>
      <c r="I463" s="65" t="s">
        <v>10</v>
      </c>
      <c r="J463" s="15" t="str">
        <f t="shared" si="14"/>
        <v>OV</v>
      </c>
      <c r="K463" s="15" t="str">
        <f>Tabla110[[#This Row],[FECHA DE NACIMIENTO]]&amp;J463</f>
        <v>2001OV</v>
      </c>
      <c r="L463" s="16" t="str">
        <f t="shared" si="15"/>
        <v>OPEN VARONES</v>
      </c>
      <c r="M463" s="65" t="s">
        <v>51</v>
      </c>
      <c r="N463" s="39">
        <v>472</v>
      </c>
      <c r="O463" s="19">
        <f>IFERROR(VLOOKUP(Tabla110[[#This Row],[NIVEL DE HABILIDAD]],CATEGORIAS!$M$3:$O$13,2,FALSE),"")</f>
        <v>85000</v>
      </c>
      <c r="P463" s="65"/>
      <c r="Q463" s="65"/>
    </row>
    <row r="464" spans="1:17" ht="18.75" x14ac:dyDescent="0.25">
      <c r="A464" s="11"/>
      <c r="B464" s="38">
        <v>473</v>
      </c>
      <c r="C464" s="65" t="s">
        <v>325</v>
      </c>
      <c r="D464" s="65" t="s">
        <v>906</v>
      </c>
      <c r="E464" s="47">
        <v>1108645528</v>
      </c>
      <c r="F464" s="87"/>
      <c r="G464" s="48">
        <v>2009</v>
      </c>
      <c r="H464" s="15">
        <f ca="1">IF(Tabla110[[#This Row],[FECHA DE NACIMIENTO]]="","",YEAR(NOW())-Tabla110[[#This Row],[FECHA DE NACIMIENTO]])</f>
        <v>17</v>
      </c>
      <c r="I464" s="65" t="s">
        <v>15</v>
      </c>
      <c r="J464" s="15" t="str">
        <f t="shared" si="14"/>
        <v>EX</v>
      </c>
      <c r="K464" s="15" t="str">
        <f>Tabla110[[#This Row],[FECHA DE NACIMIENTO]]&amp;J464</f>
        <v>2009EX</v>
      </c>
      <c r="L464" s="16" t="str">
        <f t="shared" si="15"/>
        <v>EXPERTOS 17 AÑOS Y MAS</v>
      </c>
      <c r="M464" s="65" t="s">
        <v>74</v>
      </c>
      <c r="N464" s="38">
        <v>473</v>
      </c>
      <c r="O464" s="19">
        <f>IFERROR(VLOOKUP(Tabla110[[#This Row],[NIVEL DE HABILIDAD]],CATEGORIAS!$M$3:$O$13,2,FALSE),"")</f>
        <v>85000</v>
      </c>
      <c r="P464" s="65"/>
      <c r="Q464" s="65"/>
    </row>
    <row r="465" spans="1:17" ht="18.75" x14ac:dyDescent="0.25">
      <c r="A465" s="11"/>
      <c r="B465" s="39">
        <v>474</v>
      </c>
      <c r="C465" s="65" t="s">
        <v>907</v>
      </c>
      <c r="D465" s="65" t="s">
        <v>908</v>
      </c>
      <c r="E465" s="47">
        <v>1014980461</v>
      </c>
      <c r="F465" s="87"/>
      <c r="G465" s="48">
        <v>2006</v>
      </c>
      <c r="H465" s="15">
        <f ca="1">IF(Tabla110[[#This Row],[FECHA DE NACIMIENTO]]="","",YEAR(NOW())-Tabla110[[#This Row],[FECHA DE NACIMIENTO]])</f>
        <v>20</v>
      </c>
      <c r="I465" s="65" t="s">
        <v>10</v>
      </c>
      <c r="J465" s="15" t="str">
        <f t="shared" si="14"/>
        <v>OV</v>
      </c>
      <c r="K465" s="15" t="str">
        <f>Tabla110[[#This Row],[FECHA DE NACIMIENTO]]&amp;J465</f>
        <v>2006OV</v>
      </c>
      <c r="L465" s="16" t="str">
        <f t="shared" si="15"/>
        <v>OPEN VARONES</v>
      </c>
      <c r="M465" s="65" t="s">
        <v>52</v>
      </c>
      <c r="N465" s="39">
        <v>474</v>
      </c>
      <c r="O465" s="19">
        <f>IFERROR(VLOOKUP(Tabla110[[#This Row],[NIVEL DE HABILIDAD]],CATEGORIAS!$M$3:$O$13,2,FALSE),"")</f>
        <v>85000</v>
      </c>
      <c r="P465" s="65"/>
      <c r="Q465" s="65"/>
    </row>
    <row r="466" spans="1:17" ht="18.75" x14ac:dyDescent="0.25">
      <c r="A466" s="11"/>
      <c r="B466" s="38">
        <v>475</v>
      </c>
      <c r="C466" s="65" t="s">
        <v>909</v>
      </c>
      <c r="D466" s="65" t="s">
        <v>910</v>
      </c>
      <c r="E466" s="47">
        <v>1061722843</v>
      </c>
      <c r="F466" s="87"/>
      <c r="G466" s="48">
        <v>2007</v>
      </c>
      <c r="H466" s="15">
        <f ca="1">IF(Tabla110[[#This Row],[FECHA DE NACIMIENTO]]="","",YEAR(NOW())-Tabla110[[#This Row],[FECHA DE NACIMIENTO]])</f>
        <v>19</v>
      </c>
      <c r="I466" s="65" t="s">
        <v>15</v>
      </c>
      <c r="J466" s="15" t="str">
        <f t="shared" si="14"/>
        <v>EX</v>
      </c>
      <c r="K466" s="15" t="str">
        <f>Tabla110[[#This Row],[FECHA DE NACIMIENTO]]&amp;J466</f>
        <v>2007EX</v>
      </c>
      <c r="L466" s="16" t="str">
        <f t="shared" si="15"/>
        <v>EXPERTOS 17 AÑOS Y MAS</v>
      </c>
      <c r="M466" s="65" t="s">
        <v>52</v>
      </c>
      <c r="N466" s="38">
        <v>475</v>
      </c>
      <c r="O466" s="19">
        <f>IFERROR(VLOOKUP(Tabla110[[#This Row],[NIVEL DE HABILIDAD]],CATEGORIAS!$M$3:$O$13,2,FALSE),"")</f>
        <v>85000</v>
      </c>
      <c r="P466" s="65"/>
      <c r="Q466" s="65"/>
    </row>
    <row r="467" spans="1:17" ht="18.75" x14ac:dyDescent="0.25">
      <c r="A467" s="11"/>
      <c r="B467" s="39">
        <v>476</v>
      </c>
      <c r="C467" s="65" t="s">
        <v>356</v>
      </c>
      <c r="D467" s="65" t="s">
        <v>911</v>
      </c>
      <c r="E467" s="47">
        <v>1107049855</v>
      </c>
      <c r="F467" s="87">
        <v>38938</v>
      </c>
      <c r="G467" s="48">
        <v>2006</v>
      </c>
      <c r="H467" s="15">
        <f ca="1">IF(Tabla110[[#This Row],[FECHA DE NACIMIENTO]]="","",YEAR(NOW())-Tabla110[[#This Row],[FECHA DE NACIMIENTO]])</f>
        <v>20</v>
      </c>
      <c r="I467" s="65" t="s">
        <v>178</v>
      </c>
      <c r="J467" s="15" t="e">
        <f t="shared" si="14"/>
        <v>#N/A</v>
      </c>
      <c r="K467" s="15" t="e">
        <f>Tabla110[[#This Row],[FECHA DE NACIMIENTO]]&amp;J467</f>
        <v>#N/A</v>
      </c>
      <c r="L467" s="16" t="str">
        <f t="shared" si="15"/>
        <v/>
      </c>
      <c r="M467" s="65" t="s">
        <v>45</v>
      </c>
      <c r="N467" s="39">
        <v>476</v>
      </c>
      <c r="O467" s="19" t="str">
        <f>IFERROR(VLOOKUP(Tabla110[[#This Row],[NIVEL DE HABILIDAD]],CATEGORIAS!$M$3:$O$13,2,FALSE),"")</f>
        <v/>
      </c>
      <c r="P467" s="65"/>
      <c r="Q467" s="65"/>
    </row>
    <row r="468" spans="1:17" ht="18.75" x14ac:dyDescent="0.25">
      <c r="A468" s="11"/>
      <c r="B468" s="38">
        <v>477</v>
      </c>
      <c r="C468" s="65" t="s">
        <v>912</v>
      </c>
      <c r="D468" s="65" t="s">
        <v>913</v>
      </c>
      <c r="E468" s="47">
        <v>1113623035</v>
      </c>
      <c r="F468" s="87"/>
      <c r="G468" s="48">
        <v>1986</v>
      </c>
      <c r="H468" s="15">
        <f ca="1">IF(Tabla110[[#This Row],[FECHA DE NACIMIENTO]]="","",YEAR(NOW())-Tabla110[[#This Row],[FECHA DE NACIMIENTO]])</f>
        <v>40</v>
      </c>
      <c r="I468" s="65" t="s">
        <v>178</v>
      </c>
      <c r="J468" s="15" t="e">
        <f t="shared" si="14"/>
        <v>#N/A</v>
      </c>
      <c r="K468" s="15" t="e">
        <f>Tabla110[[#This Row],[FECHA DE NACIMIENTO]]&amp;J468</f>
        <v>#N/A</v>
      </c>
      <c r="L468" s="16" t="str">
        <f t="shared" si="15"/>
        <v/>
      </c>
      <c r="M468" s="65" t="s">
        <v>44</v>
      </c>
      <c r="N468" s="38">
        <v>477</v>
      </c>
      <c r="O468" s="19" t="str">
        <f>IFERROR(VLOOKUP(Tabla110[[#This Row],[NIVEL DE HABILIDAD]],CATEGORIAS!$M$3:$O$13,2,FALSE),"")</f>
        <v/>
      </c>
      <c r="P468" s="65"/>
      <c r="Q468" s="65"/>
    </row>
    <row r="469" spans="1:17" ht="18.75" x14ac:dyDescent="0.25">
      <c r="A469" s="11"/>
      <c r="B469" s="39">
        <v>478</v>
      </c>
      <c r="C469" s="65" t="s">
        <v>914</v>
      </c>
      <c r="D469" s="65" t="s">
        <v>915</v>
      </c>
      <c r="E469" s="47">
        <v>1110295235</v>
      </c>
      <c r="F469" s="87"/>
      <c r="G469" s="48">
        <v>2007</v>
      </c>
      <c r="H469" s="15">
        <f ca="1">IF(Tabla110[[#This Row],[FECHA DE NACIMIENTO]]="","",YEAR(NOW())-Tabla110[[#This Row],[FECHA DE NACIMIENTO]])</f>
        <v>19</v>
      </c>
      <c r="I469" s="65" t="s">
        <v>178</v>
      </c>
      <c r="J469" s="15" t="e">
        <f t="shared" si="14"/>
        <v>#N/A</v>
      </c>
      <c r="K469" s="15" t="e">
        <f>Tabla110[[#This Row],[FECHA DE NACIMIENTO]]&amp;J469</f>
        <v>#N/A</v>
      </c>
      <c r="L469" s="16" t="str">
        <f t="shared" si="15"/>
        <v/>
      </c>
      <c r="M469" s="65" t="s">
        <v>51</v>
      </c>
      <c r="N469" s="39">
        <v>478</v>
      </c>
      <c r="O469" s="19" t="str">
        <f>IFERROR(VLOOKUP(Tabla110[[#This Row],[NIVEL DE HABILIDAD]],CATEGORIAS!$M$3:$O$13,2,FALSE),"")</f>
        <v/>
      </c>
      <c r="P469" s="65"/>
      <c r="Q469" s="65"/>
    </row>
    <row r="470" spans="1:17" ht="18.75" x14ac:dyDescent="0.25">
      <c r="A470" s="11"/>
      <c r="B470" s="38">
        <v>479</v>
      </c>
      <c r="C470" s="65" t="s">
        <v>550</v>
      </c>
      <c r="D470" s="65" t="s">
        <v>916</v>
      </c>
      <c r="E470" s="47">
        <v>1006011260</v>
      </c>
      <c r="F470" s="87"/>
      <c r="G470" s="48">
        <v>2003</v>
      </c>
      <c r="H470" s="15">
        <f ca="1">IF(Tabla110[[#This Row],[FECHA DE NACIMIENTO]]="","",YEAR(NOW())-Tabla110[[#This Row],[FECHA DE NACIMIENTO]])</f>
        <v>23</v>
      </c>
      <c r="I470" s="65" t="s">
        <v>178</v>
      </c>
      <c r="J470" s="15" t="e">
        <f t="shared" si="14"/>
        <v>#N/A</v>
      </c>
      <c r="K470" s="15" t="e">
        <f>Tabla110[[#This Row],[FECHA DE NACIMIENTO]]&amp;J470</f>
        <v>#N/A</v>
      </c>
      <c r="L470" s="16" t="str">
        <f t="shared" si="15"/>
        <v/>
      </c>
      <c r="M470" s="65" t="s">
        <v>51</v>
      </c>
      <c r="N470" s="38">
        <v>479</v>
      </c>
      <c r="O470" s="19" t="str">
        <f>IFERROR(VLOOKUP(Tabla110[[#This Row],[NIVEL DE HABILIDAD]],CATEGORIAS!$M$3:$O$13,2,FALSE),"")</f>
        <v/>
      </c>
      <c r="P470" s="65"/>
      <c r="Q470" s="65"/>
    </row>
    <row r="471" spans="1:17" ht="18.75" x14ac:dyDescent="0.25">
      <c r="A471" s="11"/>
      <c r="B471" s="39">
        <v>480</v>
      </c>
      <c r="C471" s="65" t="s">
        <v>325</v>
      </c>
      <c r="D471" s="65" t="s">
        <v>917</v>
      </c>
      <c r="E471" s="47">
        <v>1149936219</v>
      </c>
      <c r="F471" s="87">
        <v>43573</v>
      </c>
      <c r="G471" s="48">
        <v>2009</v>
      </c>
      <c r="H471" s="15">
        <f ca="1">IF(Tabla110[[#This Row],[FECHA DE NACIMIENTO]]="","",YEAR(NOW())-Tabla110[[#This Row],[FECHA DE NACIMIENTO]])</f>
        <v>17</v>
      </c>
      <c r="I471" s="65" t="s">
        <v>178</v>
      </c>
      <c r="J471" s="15" t="e">
        <f t="shared" si="14"/>
        <v>#N/A</v>
      </c>
      <c r="K471" s="15" t="e">
        <f>Tabla110[[#This Row],[FECHA DE NACIMIENTO]]&amp;J471</f>
        <v>#N/A</v>
      </c>
      <c r="L471" s="16" t="str">
        <f t="shared" si="15"/>
        <v/>
      </c>
      <c r="M471" s="65" t="s">
        <v>51</v>
      </c>
      <c r="N471" s="39">
        <v>480</v>
      </c>
      <c r="O471" s="19" t="str">
        <f>IFERROR(VLOOKUP(Tabla110[[#This Row],[NIVEL DE HABILIDAD]],CATEGORIAS!$M$3:$O$13,2,FALSE),"")</f>
        <v/>
      </c>
      <c r="P471" s="65"/>
      <c r="Q471" s="65"/>
    </row>
    <row r="472" spans="1:17" ht="18.75" x14ac:dyDescent="0.25">
      <c r="A472" s="11"/>
      <c r="B472" s="38">
        <v>481</v>
      </c>
      <c r="C472" s="65" t="s">
        <v>918</v>
      </c>
      <c r="D472" s="65" t="s">
        <v>919</v>
      </c>
      <c r="E472" s="47">
        <v>1085272545</v>
      </c>
      <c r="F472" s="87"/>
      <c r="G472" s="48">
        <v>2005</v>
      </c>
      <c r="H472" s="15">
        <f ca="1">IF(Tabla110[[#This Row],[FECHA DE NACIMIENTO]]="","",YEAR(NOW())-Tabla110[[#This Row],[FECHA DE NACIMIENTO]])</f>
        <v>21</v>
      </c>
      <c r="I472" s="65" t="s">
        <v>178</v>
      </c>
      <c r="J472" s="15" t="e">
        <f t="shared" si="14"/>
        <v>#N/A</v>
      </c>
      <c r="K472" s="15" t="e">
        <f>Tabla110[[#This Row],[FECHA DE NACIMIENTO]]&amp;J472</f>
        <v>#N/A</v>
      </c>
      <c r="L472" s="16" t="str">
        <f t="shared" si="15"/>
        <v/>
      </c>
      <c r="M472" s="65" t="s">
        <v>51</v>
      </c>
      <c r="N472" s="38">
        <v>481</v>
      </c>
      <c r="O472" s="19" t="str">
        <f>IFERROR(VLOOKUP(Tabla110[[#This Row],[NIVEL DE HABILIDAD]],CATEGORIAS!$M$3:$O$13,2,FALSE),"")</f>
        <v/>
      </c>
      <c r="P472" s="65"/>
      <c r="Q472" s="65"/>
    </row>
    <row r="473" spans="1:17" ht="18.75" x14ac:dyDescent="0.25">
      <c r="A473" s="11"/>
      <c r="B473" s="39">
        <v>482</v>
      </c>
      <c r="C473" s="65" t="s">
        <v>920</v>
      </c>
      <c r="D473" s="65" t="s">
        <v>921</v>
      </c>
      <c r="E473" s="47">
        <v>89007669</v>
      </c>
      <c r="F473" s="87"/>
      <c r="G473" s="48">
        <v>1977</v>
      </c>
      <c r="H473" s="15">
        <f ca="1">IF(Tabla110[[#This Row],[FECHA DE NACIMIENTO]]="","",YEAR(NOW())-Tabla110[[#This Row],[FECHA DE NACIMIENTO]])</f>
        <v>49</v>
      </c>
      <c r="I473" s="65" t="s">
        <v>72</v>
      </c>
      <c r="J473" s="15" t="str">
        <f t="shared" si="14"/>
        <v>SM</v>
      </c>
      <c r="K473" s="15" t="str">
        <f>Tabla110[[#This Row],[FECHA DE NACIMIENTO]]&amp;J473</f>
        <v>1977SM</v>
      </c>
      <c r="L473" s="16" t="str">
        <f t="shared" si="15"/>
        <v>SENIOR MASTER</v>
      </c>
      <c r="M473" s="65" t="s">
        <v>85</v>
      </c>
      <c r="N473" s="39">
        <v>482</v>
      </c>
      <c r="O473" s="19">
        <f>IFERROR(VLOOKUP(Tabla110[[#This Row],[NIVEL DE HABILIDAD]],CATEGORIAS!$M$3:$O$13,2,FALSE),"")</f>
        <v>85000</v>
      </c>
      <c r="P473" s="65"/>
      <c r="Q473" s="65"/>
    </row>
    <row r="474" spans="1:17" ht="18.75" x14ac:dyDescent="0.25">
      <c r="A474" s="11"/>
      <c r="B474" s="38">
        <v>483</v>
      </c>
      <c r="C474" s="65" t="s">
        <v>922</v>
      </c>
      <c r="D474" s="65" t="s">
        <v>923</v>
      </c>
      <c r="E474" s="47">
        <v>1007914525</v>
      </c>
      <c r="F474" s="87"/>
      <c r="G474" s="48">
        <v>2001</v>
      </c>
      <c r="H474" s="15">
        <f ca="1">IF(Tabla110[[#This Row],[FECHA DE NACIMIENTO]]="","",YEAR(NOW())-Tabla110[[#This Row],[FECHA DE NACIMIENTO]])</f>
        <v>25</v>
      </c>
      <c r="I474" s="65" t="s">
        <v>15</v>
      </c>
      <c r="J474" s="15" t="str">
        <f t="shared" si="14"/>
        <v>EX</v>
      </c>
      <c r="K474" s="15" t="str">
        <f>Tabla110[[#This Row],[FECHA DE NACIMIENTO]]&amp;J474</f>
        <v>2001EX</v>
      </c>
      <c r="L474" s="16" t="str">
        <f t="shared" si="15"/>
        <v>EXPERTOS 17 AÑOS Y MAS</v>
      </c>
      <c r="M474" s="65" t="s">
        <v>46</v>
      </c>
      <c r="N474" s="38">
        <v>483</v>
      </c>
      <c r="O474" s="19">
        <f>IFERROR(VLOOKUP(Tabla110[[#This Row],[NIVEL DE HABILIDAD]],CATEGORIAS!$M$3:$O$13,2,FALSE),"")</f>
        <v>85000</v>
      </c>
      <c r="P474" s="65"/>
      <c r="Q474" s="65"/>
    </row>
    <row r="475" spans="1:17" ht="18.75" x14ac:dyDescent="0.25">
      <c r="A475" s="11"/>
      <c r="B475" s="39">
        <v>484</v>
      </c>
      <c r="C475" s="65" t="s">
        <v>354</v>
      </c>
      <c r="D475" s="65" t="s">
        <v>924</v>
      </c>
      <c r="E475" s="47">
        <v>1030140855</v>
      </c>
      <c r="F475" s="87"/>
      <c r="G475" s="48">
        <v>2009</v>
      </c>
      <c r="H475" s="15">
        <f ca="1">IF(Tabla110[[#This Row],[FECHA DE NACIMIENTO]]="","",YEAR(NOW())-Tabla110[[#This Row],[FECHA DE NACIMIENTO]])</f>
        <v>17</v>
      </c>
      <c r="I475" s="65" t="s">
        <v>15</v>
      </c>
      <c r="J475" s="15" t="str">
        <f t="shared" si="14"/>
        <v>EX</v>
      </c>
      <c r="K475" s="15" t="str">
        <f>Tabla110[[#This Row],[FECHA DE NACIMIENTO]]&amp;J475</f>
        <v>2009EX</v>
      </c>
      <c r="L475" s="16" t="str">
        <f t="shared" si="15"/>
        <v>EXPERTOS 17 AÑOS Y MAS</v>
      </c>
      <c r="M475" s="65" t="s">
        <v>74</v>
      </c>
      <c r="N475" s="39">
        <v>484</v>
      </c>
      <c r="O475" s="19">
        <f>IFERROR(VLOOKUP(Tabla110[[#This Row],[NIVEL DE HABILIDAD]],CATEGORIAS!$M$3:$O$13,2,FALSE),"")</f>
        <v>85000</v>
      </c>
      <c r="P475" s="65"/>
      <c r="Q475" s="65"/>
    </row>
    <row r="476" spans="1:17" ht="18.75" x14ac:dyDescent="0.25">
      <c r="A476" s="11"/>
      <c r="B476" s="38">
        <v>485</v>
      </c>
      <c r="C476" s="65" t="s">
        <v>301</v>
      </c>
      <c r="D476" s="65" t="s">
        <v>925</v>
      </c>
      <c r="E476" s="47"/>
      <c r="F476" s="87">
        <v>42867</v>
      </c>
      <c r="G476" s="48">
        <v>2017</v>
      </c>
      <c r="H476" s="15">
        <f ca="1">IF(Tabla110[[#This Row],[FECHA DE NACIMIENTO]]="","",YEAR(NOW())-Tabla110[[#This Row],[FECHA DE NACIMIENTO]])</f>
        <v>9</v>
      </c>
      <c r="I476" s="65" t="s">
        <v>15</v>
      </c>
      <c r="J476" s="15" t="str">
        <f t="shared" si="14"/>
        <v>EX</v>
      </c>
      <c r="K476" s="15" t="str">
        <f>Tabla110[[#This Row],[FECHA DE NACIMIENTO]]&amp;J476</f>
        <v>2017EX</v>
      </c>
      <c r="L476" s="16" t="str">
        <f t="shared" si="15"/>
        <v>EXPERTOS 9 Y 10 AÑOS</v>
      </c>
      <c r="M476" s="65" t="s">
        <v>110</v>
      </c>
      <c r="N476" s="38">
        <v>485</v>
      </c>
      <c r="O476" s="19">
        <f>IFERROR(VLOOKUP(Tabla110[[#This Row],[NIVEL DE HABILIDAD]],CATEGORIAS!$M$3:$O$13,2,FALSE),"")</f>
        <v>85000</v>
      </c>
      <c r="P476" s="65"/>
      <c r="Q476" s="65"/>
    </row>
    <row r="477" spans="1:17" ht="18.75" x14ac:dyDescent="0.25">
      <c r="A477" s="11"/>
      <c r="B477" s="39">
        <v>486</v>
      </c>
      <c r="C477" s="65" t="s">
        <v>709</v>
      </c>
      <c r="D477" s="65" t="s">
        <v>926</v>
      </c>
      <c r="E477" s="47">
        <v>1107856863</v>
      </c>
      <c r="F477" s="87">
        <v>39989</v>
      </c>
      <c r="G477" s="48">
        <v>2009</v>
      </c>
      <c r="H477" s="15">
        <f ca="1">IF(Tabla110[[#This Row],[FECHA DE NACIMIENTO]]="","",YEAR(NOW())-Tabla110[[#This Row],[FECHA DE NACIMIENTO]])</f>
        <v>17</v>
      </c>
      <c r="I477" s="65" t="s">
        <v>9</v>
      </c>
      <c r="J477" s="15" t="str">
        <f t="shared" si="14"/>
        <v>OD</v>
      </c>
      <c r="K477" s="15" t="str">
        <f>Tabla110[[#This Row],[FECHA DE NACIMIENTO]]&amp;J477</f>
        <v>2009OD</v>
      </c>
      <c r="L477" s="16" t="str">
        <f t="shared" si="15"/>
        <v>OPEN DAMAS</v>
      </c>
      <c r="M477" s="65" t="s">
        <v>46</v>
      </c>
      <c r="N477" s="39">
        <v>486</v>
      </c>
      <c r="O477" s="19">
        <f>IFERROR(VLOOKUP(Tabla110[[#This Row],[NIVEL DE HABILIDAD]],CATEGORIAS!$M$3:$O$13,2,FALSE),"")</f>
        <v>85000</v>
      </c>
      <c r="P477" s="65"/>
      <c r="Q477" s="65"/>
    </row>
    <row r="478" spans="1:17" ht="18.75" x14ac:dyDescent="0.25">
      <c r="A478" s="11"/>
      <c r="B478" s="38">
        <v>487</v>
      </c>
      <c r="C478" s="65" t="s">
        <v>760</v>
      </c>
      <c r="D478" s="65" t="s">
        <v>927</v>
      </c>
      <c r="E478" s="47"/>
      <c r="F478" s="87"/>
      <c r="G478" s="48">
        <v>2003</v>
      </c>
      <c r="H478" s="15">
        <f ca="1">IF(Tabla110[[#This Row],[FECHA DE NACIMIENTO]]="","",YEAR(NOW())-Tabla110[[#This Row],[FECHA DE NACIMIENTO]])</f>
        <v>23</v>
      </c>
      <c r="I478" s="65" t="s">
        <v>10</v>
      </c>
      <c r="J478" s="15" t="str">
        <f t="shared" si="14"/>
        <v>OV</v>
      </c>
      <c r="K478" s="15" t="str">
        <f>Tabla110[[#This Row],[FECHA DE NACIMIENTO]]&amp;J478</f>
        <v>2003OV</v>
      </c>
      <c r="L478" s="16" t="str">
        <f t="shared" si="15"/>
        <v>OPEN VARONES</v>
      </c>
      <c r="M478" s="65" t="s">
        <v>52</v>
      </c>
      <c r="N478" s="38">
        <v>487</v>
      </c>
      <c r="O478" s="19">
        <f>IFERROR(VLOOKUP(Tabla110[[#This Row],[NIVEL DE HABILIDAD]],CATEGORIAS!$M$3:$O$13,2,FALSE),"")</f>
        <v>85000</v>
      </c>
      <c r="P478" s="65"/>
      <c r="Q478" s="65"/>
    </row>
    <row r="479" spans="1:17" ht="18.75" x14ac:dyDescent="0.25">
      <c r="A479" s="11"/>
      <c r="B479" s="39">
        <v>488</v>
      </c>
      <c r="C479" s="65" t="s">
        <v>928</v>
      </c>
      <c r="D479" s="65" t="s">
        <v>929</v>
      </c>
      <c r="E479" s="47">
        <v>1120571216</v>
      </c>
      <c r="F479" s="87"/>
      <c r="G479" s="48">
        <v>2009</v>
      </c>
      <c r="H479" s="15">
        <f ca="1">IF(Tabla110[[#This Row],[FECHA DE NACIMIENTO]]="","",YEAR(NOW())-Tabla110[[#This Row],[FECHA DE NACIMIENTO]])</f>
        <v>17</v>
      </c>
      <c r="I479" s="65" t="s">
        <v>9</v>
      </c>
      <c r="J479" s="15" t="str">
        <f t="shared" si="14"/>
        <v>OD</v>
      </c>
      <c r="K479" s="15" t="str">
        <f>Tabla110[[#This Row],[FECHA DE NACIMIENTO]]&amp;J479</f>
        <v>2009OD</v>
      </c>
      <c r="L479" s="16" t="str">
        <f t="shared" si="15"/>
        <v>OPEN DAMAS</v>
      </c>
      <c r="M479" s="65" t="s">
        <v>46</v>
      </c>
      <c r="N479" s="39">
        <v>488</v>
      </c>
      <c r="O479" s="19">
        <f>IFERROR(VLOOKUP(Tabla110[[#This Row],[NIVEL DE HABILIDAD]],CATEGORIAS!$M$3:$O$13,2,FALSE),"")</f>
        <v>85000</v>
      </c>
      <c r="P479" s="65"/>
      <c r="Q479" s="65"/>
    </row>
    <row r="480" spans="1:17" ht="18.75" x14ac:dyDescent="0.25">
      <c r="A480" s="11"/>
      <c r="B480" s="38">
        <v>489</v>
      </c>
      <c r="C480" s="65" t="s">
        <v>930</v>
      </c>
      <c r="D480" s="65" t="s">
        <v>931</v>
      </c>
      <c r="E480" s="47">
        <v>5207106</v>
      </c>
      <c r="F480" s="87"/>
      <c r="G480" s="48">
        <v>1980</v>
      </c>
      <c r="H480" s="15">
        <f ca="1">IF(Tabla110[[#This Row],[FECHA DE NACIMIENTO]]="","",YEAR(NOW())-Tabla110[[#This Row],[FECHA DE NACIMIENTO]])</f>
        <v>46</v>
      </c>
      <c r="I480" s="65" t="s">
        <v>72</v>
      </c>
      <c r="J480" s="15" t="str">
        <f t="shared" si="14"/>
        <v>SM</v>
      </c>
      <c r="K480" s="15" t="str">
        <f>Tabla110[[#This Row],[FECHA DE NACIMIENTO]]&amp;J480</f>
        <v>1980SM</v>
      </c>
      <c r="L480" s="16" t="str">
        <f t="shared" si="15"/>
        <v>SENIOR MASTER</v>
      </c>
      <c r="M480" s="65" t="s">
        <v>184</v>
      </c>
      <c r="N480" s="38">
        <v>489</v>
      </c>
      <c r="O480" s="19">
        <f>IFERROR(VLOOKUP(Tabla110[[#This Row],[NIVEL DE HABILIDAD]],CATEGORIAS!$M$3:$O$13,2,FALSE),"")</f>
        <v>85000</v>
      </c>
      <c r="P480" s="65"/>
      <c r="Q480" s="65"/>
    </row>
    <row r="481" spans="1:17" ht="18.75" x14ac:dyDescent="0.25">
      <c r="A481" s="11"/>
      <c r="B481" s="39">
        <v>490</v>
      </c>
      <c r="C481" s="65" t="s">
        <v>455</v>
      </c>
      <c r="D481" s="65" t="s">
        <v>932</v>
      </c>
      <c r="E481" s="47">
        <v>1110372303</v>
      </c>
      <c r="F481" s="87">
        <v>40421</v>
      </c>
      <c r="G481" s="48">
        <v>2010</v>
      </c>
      <c r="H481" s="15">
        <f ca="1">IF(Tabla110[[#This Row],[FECHA DE NACIMIENTO]]="","",YEAR(NOW())-Tabla110[[#This Row],[FECHA DE NACIMIENTO]])</f>
        <v>16</v>
      </c>
      <c r="I481" s="65" t="s">
        <v>9</v>
      </c>
      <c r="J481" s="15" t="str">
        <f t="shared" si="14"/>
        <v>OD</v>
      </c>
      <c r="K481" s="15" t="str">
        <f>Tabla110[[#This Row],[FECHA DE NACIMIENTO]]&amp;J481</f>
        <v>2010OD</v>
      </c>
      <c r="L481" s="16" t="str">
        <f t="shared" si="15"/>
        <v>OPEN DAMAS</v>
      </c>
      <c r="M481" s="65" t="s">
        <v>41</v>
      </c>
      <c r="N481" s="39">
        <v>490</v>
      </c>
      <c r="O481" s="19">
        <f>IFERROR(VLOOKUP(Tabla110[[#This Row],[NIVEL DE HABILIDAD]],CATEGORIAS!$M$3:$O$13,2,FALSE),"")</f>
        <v>85000</v>
      </c>
      <c r="P481" s="65"/>
      <c r="Q481" s="65"/>
    </row>
    <row r="482" spans="1:17" ht="18.75" x14ac:dyDescent="0.25">
      <c r="A482" s="11"/>
      <c r="B482" s="38">
        <v>491</v>
      </c>
      <c r="C482" s="65" t="s">
        <v>364</v>
      </c>
      <c r="D482" s="65" t="s">
        <v>933</v>
      </c>
      <c r="E482" s="47">
        <v>1107849753</v>
      </c>
      <c r="F482" s="87">
        <v>39378</v>
      </c>
      <c r="G482" s="48">
        <v>2007</v>
      </c>
      <c r="H482" s="15">
        <f ca="1">IF(Tabla110[[#This Row],[FECHA DE NACIMIENTO]]="","",YEAR(NOW())-Tabla110[[#This Row],[FECHA DE NACIMIENTO]])</f>
        <v>19</v>
      </c>
      <c r="I482" s="65" t="s">
        <v>10</v>
      </c>
      <c r="J482" s="15" t="str">
        <f t="shared" si="14"/>
        <v>OV</v>
      </c>
      <c r="K482" s="15" t="str">
        <f>Tabla110[[#This Row],[FECHA DE NACIMIENTO]]&amp;J482</f>
        <v>2007OV</v>
      </c>
      <c r="L482" s="16" t="str">
        <f t="shared" si="15"/>
        <v>OPEN VARONES</v>
      </c>
      <c r="M482" s="65" t="s">
        <v>82</v>
      </c>
      <c r="N482" s="38">
        <v>491</v>
      </c>
      <c r="O482" s="19">
        <f>IFERROR(VLOOKUP(Tabla110[[#This Row],[NIVEL DE HABILIDAD]],CATEGORIAS!$M$3:$O$13,2,FALSE),"")</f>
        <v>85000</v>
      </c>
      <c r="P482" s="65"/>
      <c r="Q482" s="65"/>
    </row>
    <row r="483" spans="1:17" ht="18.75" x14ac:dyDescent="0.25">
      <c r="A483" s="11"/>
      <c r="B483" s="39">
        <v>492</v>
      </c>
      <c r="C483" s="65" t="s">
        <v>934</v>
      </c>
      <c r="D483" s="65" t="s">
        <v>935</v>
      </c>
      <c r="E483" s="47"/>
      <c r="F483" s="87"/>
      <c r="G483" s="48">
        <v>1980</v>
      </c>
      <c r="H483" s="15">
        <f ca="1">IF(Tabla110[[#This Row],[FECHA DE NACIMIENTO]]="","",YEAR(NOW())-Tabla110[[#This Row],[FECHA DE NACIMIENTO]])</f>
        <v>46</v>
      </c>
      <c r="I483" s="65" t="s">
        <v>72</v>
      </c>
      <c r="J483" s="15" t="str">
        <f t="shared" si="14"/>
        <v>SM</v>
      </c>
      <c r="K483" s="15" t="str">
        <f>Tabla110[[#This Row],[FECHA DE NACIMIENTO]]&amp;J483</f>
        <v>1980SM</v>
      </c>
      <c r="L483" s="16" t="str">
        <f t="shared" si="15"/>
        <v>SENIOR MASTER</v>
      </c>
      <c r="M483" s="65" t="s">
        <v>76</v>
      </c>
      <c r="N483" s="39">
        <v>492</v>
      </c>
      <c r="O483" s="19">
        <f>IFERROR(VLOOKUP(Tabla110[[#This Row],[NIVEL DE HABILIDAD]],CATEGORIAS!$M$3:$O$13,2,FALSE),"")</f>
        <v>85000</v>
      </c>
      <c r="P483" s="65"/>
      <c r="Q483" s="65"/>
    </row>
    <row r="484" spans="1:17" ht="18.75" x14ac:dyDescent="0.25">
      <c r="A484" s="11"/>
      <c r="B484" s="38">
        <v>493</v>
      </c>
      <c r="C484" s="65" t="s">
        <v>356</v>
      </c>
      <c r="D484" s="65" t="s">
        <v>936</v>
      </c>
      <c r="E484" s="47">
        <v>1060592984</v>
      </c>
      <c r="F484" s="87"/>
      <c r="G484" s="48">
        <v>2011</v>
      </c>
      <c r="H484" s="15">
        <f ca="1">IF(Tabla110[[#This Row],[FECHA DE NACIMIENTO]]="","",YEAR(NOW())-Tabla110[[#This Row],[FECHA DE NACIMIENTO]])</f>
        <v>15</v>
      </c>
      <c r="I484" s="65" t="s">
        <v>15</v>
      </c>
      <c r="J484" s="15" t="str">
        <f t="shared" si="14"/>
        <v>EX</v>
      </c>
      <c r="K484" s="15" t="str">
        <f>Tabla110[[#This Row],[FECHA DE NACIMIENTO]]&amp;J484</f>
        <v>2011EX</v>
      </c>
      <c r="L484" s="16" t="str">
        <f t="shared" si="15"/>
        <v>EXPERTOS 15 Y 16 AÑOS</v>
      </c>
      <c r="M484" s="65" t="s">
        <v>79</v>
      </c>
      <c r="N484" s="38">
        <v>493</v>
      </c>
      <c r="O484" s="19">
        <f>IFERROR(VLOOKUP(Tabla110[[#This Row],[NIVEL DE HABILIDAD]],CATEGORIAS!$M$3:$O$13,2,FALSE),"")</f>
        <v>85000</v>
      </c>
      <c r="P484" s="65"/>
      <c r="Q484" s="65"/>
    </row>
    <row r="485" spans="1:17" ht="18.75" x14ac:dyDescent="0.25">
      <c r="A485" s="11"/>
      <c r="B485" s="91">
        <v>494</v>
      </c>
      <c r="C485" s="65" t="s">
        <v>1175</v>
      </c>
      <c r="D485" s="65" t="s">
        <v>1176</v>
      </c>
      <c r="E485" s="65">
        <v>1035011037</v>
      </c>
      <c r="F485" s="87">
        <v>42967</v>
      </c>
      <c r="G485" s="48">
        <f>YEAR(Tabla110[[#This Row],[SEXO]])</f>
        <v>2017</v>
      </c>
      <c r="H485" s="15">
        <f ca="1">IF(Tabla110[[#This Row],[FECHA DE NACIMIENTO]]="","",YEAR(NOW())-Tabla110[[#This Row],[FECHA DE NACIMIENTO]])</f>
        <v>9</v>
      </c>
      <c r="I485" s="65" t="s">
        <v>14</v>
      </c>
      <c r="J485" s="15" t="str">
        <f t="shared" si="14"/>
        <v>D</v>
      </c>
      <c r="K485" s="15" t="str">
        <f>Tabla110[[#This Row],[FECHA DE NACIMIENTO]]&amp;J485</f>
        <v>2017D</v>
      </c>
      <c r="L485" s="16" t="str">
        <f t="shared" si="15"/>
        <v>DAMAS 9 Y 10 AÑOS</v>
      </c>
      <c r="M485" s="65" t="s">
        <v>1177</v>
      </c>
      <c r="N485" s="39">
        <v>494</v>
      </c>
      <c r="O485" s="19">
        <f>IFERROR(VLOOKUP(Tabla110[[#This Row],[NIVEL DE HABILIDAD]],CATEGORIAS!$M$3:$O$13,2,FALSE),"")</f>
        <v>85000</v>
      </c>
      <c r="P485" s="65"/>
      <c r="Q485" s="65"/>
    </row>
    <row r="486" spans="1:17" ht="18.75" x14ac:dyDescent="0.25">
      <c r="A486" s="11"/>
      <c r="B486" s="39">
        <v>495</v>
      </c>
      <c r="C486" s="65" t="s">
        <v>522</v>
      </c>
      <c r="D486" s="65" t="s">
        <v>937</v>
      </c>
      <c r="E486" s="47">
        <v>1059249435</v>
      </c>
      <c r="F486" s="87"/>
      <c r="G486" s="48">
        <v>2018</v>
      </c>
      <c r="H486" s="15">
        <f ca="1">IF(Tabla110[[#This Row],[FECHA DE NACIMIENTO]]="","",YEAR(NOW())-Tabla110[[#This Row],[FECHA DE NACIMIENTO]])</f>
        <v>8</v>
      </c>
      <c r="I486" s="65" t="s">
        <v>14</v>
      </c>
      <c r="J486" s="15" t="str">
        <f t="shared" si="14"/>
        <v>D</v>
      </c>
      <c r="K486" s="15" t="str">
        <f>Tabla110[[#This Row],[FECHA DE NACIMIENTO]]&amp;J486</f>
        <v>2018D</v>
      </c>
      <c r="L486" s="16" t="str">
        <f t="shared" si="15"/>
        <v>DAMAS 7 Y 8 AÑOS</v>
      </c>
      <c r="M486" s="65" t="s">
        <v>109</v>
      </c>
      <c r="N486" s="39">
        <v>495</v>
      </c>
      <c r="O486" s="19">
        <f>IFERROR(VLOOKUP(Tabla110[[#This Row],[NIVEL DE HABILIDAD]],CATEGORIAS!$M$3:$O$13,2,FALSE),"")</f>
        <v>85000</v>
      </c>
      <c r="P486" s="65"/>
      <c r="Q486" s="65"/>
    </row>
    <row r="487" spans="1:17" ht="18.75" x14ac:dyDescent="0.25">
      <c r="A487" s="11"/>
      <c r="B487" s="39">
        <v>496</v>
      </c>
      <c r="C487" s="65" t="s">
        <v>1166</v>
      </c>
      <c r="D487" s="65" t="s">
        <v>1170</v>
      </c>
      <c r="E487" s="47"/>
      <c r="F487" s="87"/>
      <c r="G487" s="48">
        <v>1996</v>
      </c>
      <c r="H487" s="15">
        <f ca="1">IF(Tabla110[[#This Row],[FECHA DE NACIMIENTO]]="","",YEAR(NOW())-Tabla110[[#This Row],[FECHA DE NACIMIENTO]])</f>
        <v>30</v>
      </c>
      <c r="I487" s="65" t="s">
        <v>10</v>
      </c>
      <c r="J487" s="15" t="str">
        <f t="shared" si="14"/>
        <v>OV</v>
      </c>
      <c r="K487" s="15" t="str">
        <f>Tabla110[[#This Row],[FECHA DE NACIMIENTO]]&amp;J487</f>
        <v>1996OV</v>
      </c>
      <c r="L487" s="16" t="str">
        <f t="shared" si="15"/>
        <v/>
      </c>
      <c r="M487" s="65" t="s">
        <v>79</v>
      </c>
      <c r="N487" s="39">
        <v>496</v>
      </c>
      <c r="O487" s="19">
        <f>IFERROR(VLOOKUP(Tabla110[[#This Row],[NIVEL DE HABILIDAD]],CATEGORIAS!$M$3:$O$13,2,FALSE),"")</f>
        <v>85000</v>
      </c>
      <c r="P487" s="65"/>
      <c r="Q487" s="65"/>
    </row>
    <row r="488" spans="1:17" ht="18.75" x14ac:dyDescent="0.25">
      <c r="A488" s="11"/>
      <c r="B488" s="91">
        <v>497</v>
      </c>
      <c r="C488" s="65" t="s">
        <v>701</v>
      </c>
      <c r="D488" s="65" t="s">
        <v>1226</v>
      </c>
      <c r="E488" s="65">
        <v>1092861383</v>
      </c>
      <c r="F488" s="87">
        <v>42986</v>
      </c>
      <c r="G488" s="48">
        <f>YEAR(Tabla110[[#This Row],[SEXO]])</f>
        <v>2017</v>
      </c>
      <c r="H488" s="15">
        <f ca="1">IF(Tabla110[[#This Row],[FECHA DE NACIMIENTO]]="","",YEAR(NOW())-Tabla110[[#This Row],[FECHA DE NACIMIENTO]])</f>
        <v>9</v>
      </c>
      <c r="I488" s="65" t="s">
        <v>14</v>
      </c>
      <c r="J488" s="15" t="str">
        <f t="shared" si="14"/>
        <v>D</v>
      </c>
      <c r="K488" s="15" t="str">
        <f>Tabla110[[#This Row],[FECHA DE NACIMIENTO]]&amp;J488</f>
        <v>2017D</v>
      </c>
      <c r="L488" s="16" t="str">
        <f t="shared" si="15"/>
        <v>DAMAS 9 Y 10 AÑOS</v>
      </c>
      <c r="M488" s="65" t="s">
        <v>1227</v>
      </c>
      <c r="N488" s="39">
        <v>497</v>
      </c>
      <c r="O488" s="19">
        <f>IFERROR(VLOOKUP(Tabla110[[#This Row],[NIVEL DE HABILIDAD]],CATEGORIAS!$M$3:$O$13,2,FALSE),"")</f>
        <v>85000</v>
      </c>
      <c r="P488" s="65"/>
      <c r="Q488" s="65"/>
    </row>
    <row r="489" spans="1:17" ht="18.75" x14ac:dyDescent="0.25">
      <c r="A489" s="11"/>
      <c r="B489" s="91">
        <v>498</v>
      </c>
      <c r="C489" s="65" t="s">
        <v>1243</v>
      </c>
      <c r="D489" s="65" t="s">
        <v>739</v>
      </c>
      <c r="E489" s="65">
        <v>1109678212</v>
      </c>
      <c r="F489" s="87">
        <v>41489</v>
      </c>
      <c r="G489" s="48">
        <f>YEAR(Tabla110[[#This Row],[SEXO]])</f>
        <v>2013</v>
      </c>
      <c r="H489" s="15">
        <f ca="1">IF(Tabla110[[#This Row],[FECHA DE NACIMIENTO]]="","",YEAR(NOW())-Tabla110[[#This Row],[FECHA DE NACIMIENTO]])</f>
        <v>13</v>
      </c>
      <c r="I489" s="65" t="s">
        <v>14</v>
      </c>
      <c r="J489" s="15" t="str">
        <f t="shared" si="14"/>
        <v>D</v>
      </c>
      <c r="K489" s="15" t="str">
        <f>Tabla110[[#This Row],[FECHA DE NACIMIENTO]]&amp;J489</f>
        <v>2013D</v>
      </c>
      <c r="L489" s="16" t="str">
        <f t="shared" si="15"/>
        <v>DAMAS 13 Y 14 AÑOS</v>
      </c>
      <c r="M489" s="65" t="s">
        <v>51</v>
      </c>
      <c r="N489" s="39">
        <v>498</v>
      </c>
      <c r="O489" s="19">
        <f>IFERROR(VLOOKUP(Tabla110[[#This Row],[NIVEL DE HABILIDAD]],CATEGORIAS!$M$3:$O$13,2,FALSE),"")</f>
        <v>85000</v>
      </c>
      <c r="P489" s="65"/>
      <c r="Q489" s="65"/>
    </row>
    <row r="490" spans="1:17" ht="18.75" x14ac:dyDescent="0.25">
      <c r="A490" s="11"/>
      <c r="B490" s="91">
        <v>499</v>
      </c>
      <c r="C490" s="65" t="s">
        <v>1274</v>
      </c>
      <c r="D490" s="65" t="s">
        <v>1316</v>
      </c>
      <c r="E490" s="65">
        <v>1106230078</v>
      </c>
      <c r="F490" s="87">
        <v>42152</v>
      </c>
      <c r="G490" s="48">
        <f>YEAR(Tabla110[[#This Row],[SEXO]])</f>
        <v>2015</v>
      </c>
      <c r="H490" s="15">
        <f ca="1">IF(Tabla110[[#This Row],[FECHA DE NACIMIENTO]]="","",YEAR(NOW())-Tabla110[[#This Row],[FECHA DE NACIMIENTO]])</f>
        <v>11</v>
      </c>
      <c r="I490" s="65" t="s">
        <v>14</v>
      </c>
      <c r="J490" s="15" t="str">
        <f t="shared" si="14"/>
        <v>D</v>
      </c>
      <c r="K490" s="15" t="str">
        <f>Tabla110[[#This Row],[FECHA DE NACIMIENTO]]&amp;J490</f>
        <v>2015D</v>
      </c>
      <c r="L490" s="16" t="str">
        <f t="shared" si="15"/>
        <v>DAMAS 11 Y 12 AÑOS</v>
      </c>
      <c r="M490" s="65" t="s">
        <v>1328</v>
      </c>
      <c r="N490" s="39">
        <v>499</v>
      </c>
      <c r="O490" s="19">
        <f>IFERROR(VLOOKUP(Tabla110[[#This Row],[NIVEL DE HABILIDAD]],CATEGORIAS!$M$3:$O$13,2,FALSE),"")</f>
        <v>85000</v>
      </c>
      <c r="P490" s="65"/>
      <c r="Q490" s="65"/>
    </row>
    <row r="491" spans="1:17" ht="21" x14ac:dyDescent="0.25">
      <c r="A491" s="11"/>
      <c r="B491" s="95">
        <v>500</v>
      </c>
      <c r="C491" s="65" t="s">
        <v>236</v>
      </c>
      <c r="D491" s="65" t="s">
        <v>1458</v>
      </c>
      <c r="E491" s="65">
        <v>1109574131</v>
      </c>
      <c r="F491" s="89">
        <v>44643</v>
      </c>
      <c r="G491" s="48">
        <f>YEAR(Tabla110[[#This Row],[SEXO]])</f>
        <v>2022</v>
      </c>
      <c r="H491" s="78">
        <f ca="1">IF(Tabla110[[#This Row],[FECHA DE NACIMIENTO]]="","",YEAR(NOW())-Tabla110[[#This Row],[FECHA DE NACIMIENTO]])</f>
        <v>4</v>
      </c>
      <c r="I491" s="65" t="s">
        <v>12</v>
      </c>
      <c r="J491" s="79" t="str">
        <f t="shared" si="14"/>
        <v>S</v>
      </c>
      <c r="K491" s="79" t="str">
        <f>Tabla110[[#This Row],[FECHA DE NACIMIENTO]]&amp;J491</f>
        <v>2022S</v>
      </c>
      <c r="L491" s="80" t="str">
        <f t="shared" si="15"/>
        <v>STRIDERS 4 AÑOS</v>
      </c>
      <c r="M491" s="65" t="s">
        <v>55</v>
      </c>
      <c r="N491" s="81">
        <v>500</v>
      </c>
      <c r="O491" s="82">
        <f>IFERROR(VLOOKUP(Tabla110[[#This Row],[NIVEL DE HABILIDAD]],CATEGORIAS!$M$3:$O$13,2,FALSE),"")</f>
        <v>85000</v>
      </c>
      <c r="P491" s="75"/>
      <c r="Q491" s="75"/>
    </row>
    <row r="492" spans="1:17" ht="18.75" x14ac:dyDescent="0.25">
      <c r="A492" s="11"/>
      <c r="B492" s="39">
        <v>501</v>
      </c>
      <c r="C492" s="65" t="s">
        <v>1164</v>
      </c>
      <c r="D492" s="65" t="s">
        <v>1169</v>
      </c>
      <c r="E492" s="47"/>
      <c r="F492" s="87"/>
      <c r="G492" s="48">
        <v>2022</v>
      </c>
      <c r="H492" s="15">
        <f ca="1">IF(Tabla110[[#This Row],[FECHA DE NACIMIENTO]]="","",YEAR(NOW())-Tabla110[[#This Row],[FECHA DE NACIMIENTO]])</f>
        <v>4</v>
      </c>
      <c r="I492" s="65" t="s">
        <v>12</v>
      </c>
      <c r="J492" s="15" t="str">
        <f t="shared" si="14"/>
        <v>S</v>
      </c>
      <c r="K492" s="15" t="str">
        <f>Tabla110[[#This Row],[FECHA DE NACIMIENTO]]&amp;J492</f>
        <v>2022S</v>
      </c>
      <c r="L492" s="16" t="str">
        <f t="shared" si="15"/>
        <v>STRIDERS 4 AÑOS</v>
      </c>
      <c r="M492" s="65" t="s">
        <v>55</v>
      </c>
      <c r="N492" s="39">
        <v>501</v>
      </c>
      <c r="O492" s="19">
        <f>IFERROR(VLOOKUP(Tabla110[[#This Row],[NIVEL DE HABILIDAD]],CATEGORIAS!$M$3:$O$13,2,FALSE),"")</f>
        <v>85000</v>
      </c>
      <c r="P492" s="65"/>
      <c r="Q492" s="65"/>
    </row>
    <row r="493" spans="1:17" ht="18.75" x14ac:dyDescent="0.25">
      <c r="A493" s="11"/>
      <c r="B493" s="39">
        <v>502</v>
      </c>
      <c r="C493" s="65" t="s">
        <v>1165</v>
      </c>
      <c r="D493" s="65" t="s">
        <v>296</v>
      </c>
      <c r="E493" s="47"/>
      <c r="F493" s="87">
        <v>44514</v>
      </c>
      <c r="G493" s="48">
        <v>2021</v>
      </c>
      <c r="H493" s="15">
        <f ca="1">IF(Tabla110[[#This Row],[FECHA DE NACIMIENTO]]="","",YEAR(NOW())-Tabla110[[#This Row],[FECHA DE NACIMIENTO]])</f>
        <v>5</v>
      </c>
      <c r="I493" s="65" t="s">
        <v>12</v>
      </c>
      <c r="J493" s="15" t="str">
        <f t="shared" si="14"/>
        <v>S</v>
      </c>
      <c r="K493" s="15" t="str">
        <f>Tabla110[[#This Row],[FECHA DE NACIMIENTO]]&amp;J493</f>
        <v>2021S</v>
      </c>
      <c r="L493" s="16" t="str">
        <f t="shared" si="15"/>
        <v>STRIDERS 5 AÑOS</v>
      </c>
      <c r="M493" s="65" t="s">
        <v>55</v>
      </c>
      <c r="N493" s="39">
        <v>502</v>
      </c>
      <c r="O493" s="19">
        <f>IFERROR(VLOOKUP(Tabla110[[#This Row],[NIVEL DE HABILIDAD]],CATEGORIAS!$M$3:$O$13,2,FALSE),"")</f>
        <v>85000</v>
      </c>
      <c r="P493" s="65"/>
      <c r="Q493" s="65"/>
    </row>
    <row r="494" spans="1:17" ht="18.75" x14ac:dyDescent="0.25">
      <c r="A494" s="11"/>
      <c r="B494" s="91">
        <v>521</v>
      </c>
      <c r="C494" s="65" t="s">
        <v>285</v>
      </c>
      <c r="D494" s="65" t="s">
        <v>1280</v>
      </c>
      <c r="E494" s="65">
        <v>1091914372</v>
      </c>
      <c r="F494" s="87">
        <v>41460</v>
      </c>
      <c r="G494" s="48">
        <f>YEAR(Tabla110[[#This Row],[SEXO]])</f>
        <v>2013</v>
      </c>
      <c r="H494" s="15">
        <f ca="1">IF(Tabla110[[#This Row],[FECHA DE NACIMIENTO]]="","",YEAR(NOW())-Tabla110[[#This Row],[FECHA DE NACIMIENTO]])</f>
        <v>13</v>
      </c>
      <c r="I494" s="65" t="s">
        <v>14</v>
      </c>
      <c r="J494" s="15" t="str">
        <f t="shared" si="14"/>
        <v>D</v>
      </c>
      <c r="K494" s="15" t="str">
        <f>Tabla110[[#This Row],[FECHA DE NACIMIENTO]]&amp;J494</f>
        <v>2013D</v>
      </c>
      <c r="L494" s="16" t="str">
        <f t="shared" si="15"/>
        <v>DAMAS 13 Y 14 AÑOS</v>
      </c>
      <c r="M494" s="65" t="s">
        <v>46</v>
      </c>
      <c r="N494" s="39">
        <v>521</v>
      </c>
      <c r="O494" s="19">
        <f>IFERROR(VLOOKUP(Tabla110[[#This Row],[NIVEL DE HABILIDAD]],CATEGORIAS!$M$3:$O$13,2,FALSE),"")</f>
        <v>85000</v>
      </c>
      <c r="P494" s="65"/>
      <c r="Q494" s="65"/>
    </row>
    <row r="495" spans="1:17" ht="18.75" x14ac:dyDescent="0.25">
      <c r="A495" s="11"/>
      <c r="B495" s="91">
        <v>531</v>
      </c>
      <c r="C495" s="65" t="s">
        <v>648</v>
      </c>
      <c r="D495" s="65" t="s">
        <v>1334</v>
      </c>
      <c r="E495" s="65">
        <v>1114892282</v>
      </c>
      <c r="F495" s="87">
        <v>41178</v>
      </c>
      <c r="G495" s="48">
        <f>YEAR(Tabla110[[#This Row],[SEXO]])</f>
        <v>2012</v>
      </c>
      <c r="H495" s="15">
        <f ca="1">IF(Tabla110[[#This Row],[FECHA DE NACIMIENTO]]="","",YEAR(NOW())-Tabla110[[#This Row],[FECHA DE NACIMIENTO]])</f>
        <v>14</v>
      </c>
      <c r="I495" s="65" t="s">
        <v>14</v>
      </c>
      <c r="J495" s="15" t="str">
        <f t="shared" si="14"/>
        <v>D</v>
      </c>
      <c r="K495" s="15" t="str">
        <f>Tabla110[[#This Row],[FECHA DE NACIMIENTO]]&amp;J495</f>
        <v>2012D</v>
      </c>
      <c r="L495" s="16" t="str">
        <f t="shared" si="15"/>
        <v>DAMAS 13 Y 14 AÑOS</v>
      </c>
      <c r="M495" s="65" t="s">
        <v>1344</v>
      </c>
      <c r="N495" s="39">
        <v>531</v>
      </c>
      <c r="O495" s="19">
        <f>IFERROR(VLOOKUP(Tabla110[[#This Row],[NIVEL DE HABILIDAD]],CATEGORIAS!$M$3:$O$13,2,FALSE),"")</f>
        <v>85000</v>
      </c>
      <c r="P495" s="65"/>
      <c r="Q495" s="65"/>
    </row>
    <row r="496" spans="1:17" ht="18.75" x14ac:dyDescent="0.25">
      <c r="A496" s="11"/>
      <c r="B496" s="91">
        <v>532</v>
      </c>
      <c r="C496" s="65" t="s">
        <v>369</v>
      </c>
      <c r="D496" s="65" t="s">
        <v>1358</v>
      </c>
      <c r="E496" s="65">
        <v>1113867795</v>
      </c>
      <c r="F496" s="87">
        <v>42254</v>
      </c>
      <c r="G496" s="48">
        <f>YEAR(Tabla110[[#This Row],[SEXO]])</f>
        <v>2015</v>
      </c>
      <c r="H496" s="15">
        <f ca="1">IF(Tabla110[[#This Row],[FECHA DE NACIMIENTO]]="","",YEAR(NOW())-Tabla110[[#This Row],[FECHA DE NACIMIENTO]])</f>
        <v>11</v>
      </c>
      <c r="I496" s="65" t="s">
        <v>14</v>
      </c>
      <c r="J496" s="15" t="str">
        <f t="shared" si="14"/>
        <v>D</v>
      </c>
      <c r="K496" s="15" t="str">
        <f>Tabla110[[#This Row],[FECHA DE NACIMIENTO]]&amp;J496</f>
        <v>2015D</v>
      </c>
      <c r="L496" s="16" t="str">
        <f t="shared" si="15"/>
        <v>DAMAS 11 Y 12 AÑOS</v>
      </c>
      <c r="M496" s="65" t="s">
        <v>70</v>
      </c>
      <c r="N496" s="39">
        <v>532</v>
      </c>
      <c r="O496" s="19">
        <f>IFERROR(VLOOKUP(Tabla110[[#This Row],[NIVEL DE HABILIDAD]],CATEGORIAS!$M$3:$O$13,2,FALSE),"")</f>
        <v>85000</v>
      </c>
      <c r="P496" s="65"/>
      <c r="Q496" s="65"/>
    </row>
    <row r="497" spans="1:17" ht="18.75" x14ac:dyDescent="0.25">
      <c r="A497" s="11"/>
      <c r="B497" s="92">
        <v>535</v>
      </c>
      <c r="C497" s="65" t="s">
        <v>1359</v>
      </c>
      <c r="D497" s="65" t="s">
        <v>269</v>
      </c>
      <c r="E497" s="65">
        <v>1109565426</v>
      </c>
      <c r="F497" s="87">
        <v>43101</v>
      </c>
      <c r="G497" s="48">
        <f>YEAR(Tabla110[[#This Row],[SEXO]])</f>
        <v>2018</v>
      </c>
      <c r="H497" s="15">
        <f ca="1">IF(Tabla110[[#This Row],[FECHA DE NACIMIENTO]]="","",YEAR(NOW())-Tabla110[[#This Row],[FECHA DE NACIMIENTO]])</f>
        <v>8</v>
      </c>
      <c r="I497" s="65" t="s">
        <v>14</v>
      </c>
      <c r="J497" s="15" t="str">
        <f t="shared" si="14"/>
        <v>D</v>
      </c>
      <c r="K497" s="15" t="str">
        <f>Tabla110[[#This Row],[FECHA DE NACIMIENTO]]&amp;J497</f>
        <v>2018D</v>
      </c>
      <c r="L497" s="16" t="str">
        <f t="shared" si="15"/>
        <v>DAMAS 7 Y 8 AÑOS</v>
      </c>
      <c r="M497" s="65" t="s">
        <v>52</v>
      </c>
      <c r="N497" s="39">
        <v>535</v>
      </c>
      <c r="O497" s="19">
        <f>IFERROR(VLOOKUP(Tabla110[[#This Row],[NIVEL DE HABILIDAD]],CATEGORIAS!$M$3:$O$13,2,FALSE),"")</f>
        <v>85000</v>
      </c>
      <c r="P497" s="65"/>
      <c r="Q497" s="65"/>
    </row>
    <row r="498" spans="1:17" ht="18.75" x14ac:dyDescent="0.25">
      <c r="A498" s="11"/>
      <c r="B498" s="91">
        <v>536</v>
      </c>
      <c r="C498" s="65" t="s">
        <v>837</v>
      </c>
      <c r="D498" s="65" t="s">
        <v>1179</v>
      </c>
      <c r="E498" s="65">
        <v>1142521095</v>
      </c>
      <c r="F498" s="87">
        <v>41790</v>
      </c>
      <c r="G498" s="48">
        <f>YEAR(Tabla110[[#This Row],[SEXO]])</f>
        <v>2014</v>
      </c>
      <c r="H498" s="15">
        <f ca="1">IF(Tabla110[[#This Row],[FECHA DE NACIMIENTO]]="","",YEAR(NOW())-Tabla110[[#This Row],[FECHA DE NACIMIENTO]])</f>
        <v>12</v>
      </c>
      <c r="I498" s="65" t="s">
        <v>15</v>
      </c>
      <c r="J498" s="15" t="str">
        <f t="shared" si="14"/>
        <v>EX</v>
      </c>
      <c r="K498" s="15" t="str">
        <f>Tabla110[[#This Row],[FECHA DE NACIMIENTO]]&amp;J498</f>
        <v>2014EX</v>
      </c>
      <c r="L498" s="16" t="str">
        <f t="shared" si="15"/>
        <v>EXPERTOS 11 Y 12 AÑOS</v>
      </c>
      <c r="M498" s="65" t="s">
        <v>1177</v>
      </c>
      <c r="N498" s="39">
        <v>536</v>
      </c>
      <c r="O498" s="19">
        <f>IFERROR(VLOOKUP(Tabla110[[#This Row],[NIVEL DE HABILIDAD]],CATEGORIAS!$M$3:$O$13,2,FALSE),"")</f>
        <v>85000</v>
      </c>
      <c r="P498" s="65"/>
      <c r="Q498" s="65"/>
    </row>
    <row r="499" spans="1:17" ht="18.75" x14ac:dyDescent="0.25">
      <c r="A499" s="11"/>
      <c r="B499" s="91">
        <v>537</v>
      </c>
      <c r="C499" s="65" t="s">
        <v>299</v>
      </c>
      <c r="D499" s="65" t="s">
        <v>1223</v>
      </c>
      <c r="E499" s="65" t="s">
        <v>1224</v>
      </c>
      <c r="F499" s="87">
        <v>42806</v>
      </c>
      <c r="G499" s="48">
        <f>YEAR(Tabla110[[#This Row],[SEXO]])</f>
        <v>2017</v>
      </c>
      <c r="H499" s="15">
        <f ca="1">IF(Tabla110[[#This Row],[FECHA DE NACIMIENTO]]="","",YEAR(NOW())-Tabla110[[#This Row],[FECHA DE NACIMIENTO]])</f>
        <v>9</v>
      </c>
      <c r="I499" s="65" t="s">
        <v>15</v>
      </c>
      <c r="J499" s="15" t="str">
        <f t="shared" si="14"/>
        <v>EX</v>
      </c>
      <c r="K499" s="15" t="str">
        <f>Tabla110[[#This Row],[FECHA DE NACIMIENTO]]&amp;J499</f>
        <v>2017EX</v>
      </c>
      <c r="L499" s="16" t="str">
        <f t="shared" si="15"/>
        <v>EXPERTOS 9 Y 10 AÑOS</v>
      </c>
      <c r="M499" s="65" t="s">
        <v>1227</v>
      </c>
      <c r="N499" s="39">
        <v>537</v>
      </c>
      <c r="O499" s="19">
        <f>IFERROR(VLOOKUP(Tabla110[[#This Row],[NIVEL DE HABILIDAD]],CATEGORIAS!$M$3:$O$13,2,FALSE),"")</f>
        <v>85000</v>
      </c>
      <c r="P499" s="65"/>
      <c r="Q499" s="65"/>
    </row>
    <row r="500" spans="1:17" ht="18.75" x14ac:dyDescent="0.25">
      <c r="A500" s="11"/>
      <c r="B500" s="91">
        <v>538</v>
      </c>
      <c r="C500" s="65" t="s">
        <v>303</v>
      </c>
      <c r="D500" s="65" t="s">
        <v>1229</v>
      </c>
      <c r="E500" s="65">
        <v>1142520916</v>
      </c>
      <c r="F500" s="87">
        <v>41719</v>
      </c>
      <c r="G500" s="48">
        <f>YEAR(Tabla110[[#This Row],[SEXO]])</f>
        <v>2014</v>
      </c>
      <c r="H500" s="15">
        <f ca="1">IF(Tabla110[[#This Row],[FECHA DE NACIMIENTO]]="","",YEAR(NOW())-Tabla110[[#This Row],[FECHA DE NACIMIENTO]])</f>
        <v>12</v>
      </c>
      <c r="I500" s="65" t="s">
        <v>15</v>
      </c>
      <c r="J500" s="15" t="str">
        <f t="shared" si="14"/>
        <v>EX</v>
      </c>
      <c r="K500" s="15" t="str">
        <f>Tabla110[[#This Row],[FECHA DE NACIMIENTO]]&amp;J500</f>
        <v>2014EX</v>
      </c>
      <c r="L500" s="16" t="str">
        <f t="shared" si="15"/>
        <v>EXPERTOS 11 Y 12 AÑOS</v>
      </c>
      <c r="M500" s="65" t="s">
        <v>1231</v>
      </c>
      <c r="N500" s="39">
        <v>538</v>
      </c>
      <c r="O500" s="19">
        <f>IFERROR(VLOOKUP(Tabla110[[#This Row],[NIVEL DE HABILIDAD]],CATEGORIAS!$M$3:$O$13,2,FALSE),"")</f>
        <v>85000</v>
      </c>
      <c r="P500" s="65"/>
      <c r="Q500" s="65"/>
    </row>
    <row r="501" spans="1:17" ht="18.75" x14ac:dyDescent="0.25">
      <c r="A501" s="11"/>
      <c r="B501" s="91">
        <v>539</v>
      </c>
      <c r="C501" s="65" t="s">
        <v>1238</v>
      </c>
      <c r="D501" s="65" t="s">
        <v>1239</v>
      </c>
      <c r="E501" s="65">
        <v>1097915248</v>
      </c>
      <c r="F501" s="87">
        <v>40669</v>
      </c>
      <c r="G501" s="48">
        <f>YEAR(Tabla110[[#This Row],[SEXO]])</f>
        <v>2011</v>
      </c>
      <c r="H501" s="15">
        <f ca="1">IF(Tabla110[[#This Row],[FECHA DE NACIMIENTO]]="","",YEAR(NOW())-Tabla110[[#This Row],[FECHA DE NACIMIENTO]])</f>
        <v>15</v>
      </c>
      <c r="I501" s="65" t="s">
        <v>15</v>
      </c>
      <c r="J501" s="15" t="str">
        <f t="shared" si="14"/>
        <v>EX</v>
      </c>
      <c r="K501" s="15" t="str">
        <f>Tabla110[[#This Row],[FECHA DE NACIMIENTO]]&amp;J501</f>
        <v>2011EX</v>
      </c>
      <c r="L501" s="16" t="str">
        <f t="shared" si="15"/>
        <v>EXPERTOS 15 Y 16 AÑOS</v>
      </c>
      <c r="M501" s="65" t="s">
        <v>1232</v>
      </c>
      <c r="N501" s="39">
        <v>539</v>
      </c>
      <c r="O501" s="19">
        <f>IFERROR(VLOOKUP(Tabla110[[#This Row],[NIVEL DE HABILIDAD]],CATEGORIAS!$M$3:$O$13,2,FALSE),"")</f>
        <v>85000</v>
      </c>
      <c r="P501" s="65"/>
      <c r="Q501" s="65"/>
    </row>
    <row r="502" spans="1:17" ht="18.75" x14ac:dyDescent="0.25">
      <c r="A502" s="11"/>
      <c r="B502" s="91">
        <v>540</v>
      </c>
      <c r="C502" s="65" t="s">
        <v>1307</v>
      </c>
      <c r="D502" s="65" t="s">
        <v>1308</v>
      </c>
      <c r="E502" s="65">
        <v>1201469801</v>
      </c>
      <c r="F502" s="87">
        <v>42255</v>
      </c>
      <c r="G502" s="48">
        <f>YEAR(Tabla110[[#This Row],[SEXO]])</f>
        <v>2015</v>
      </c>
      <c r="H502" s="15">
        <f ca="1">IF(Tabla110[[#This Row],[FECHA DE NACIMIENTO]]="","",YEAR(NOW())-Tabla110[[#This Row],[FECHA DE NACIMIENTO]])</f>
        <v>11</v>
      </c>
      <c r="I502" s="65" t="s">
        <v>15</v>
      </c>
      <c r="J502" s="15" t="str">
        <f t="shared" si="14"/>
        <v>EX</v>
      </c>
      <c r="K502" s="15" t="str">
        <f>Tabla110[[#This Row],[FECHA DE NACIMIENTO]]&amp;J502</f>
        <v>2015EX</v>
      </c>
      <c r="L502" s="16" t="str">
        <f t="shared" si="15"/>
        <v>EXPERTOS 11 Y 12 AÑOS</v>
      </c>
      <c r="M502" s="65" t="s">
        <v>1328</v>
      </c>
      <c r="N502" s="39">
        <v>540</v>
      </c>
      <c r="O502" s="19">
        <f>IFERROR(VLOOKUP(Tabla110[[#This Row],[NIVEL DE HABILIDAD]],CATEGORIAS!$M$3:$O$13,2,FALSE),"")</f>
        <v>85000</v>
      </c>
      <c r="P502" s="65"/>
      <c r="Q502" s="65"/>
    </row>
    <row r="503" spans="1:17" ht="18.75" x14ac:dyDescent="0.25">
      <c r="A503" s="11"/>
      <c r="B503" s="91">
        <v>541</v>
      </c>
      <c r="C503" s="65" t="s">
        <v>1309</v>
      </c>
      <c r="D503" s="65" t="s">
        <v>1310</v>
      </c>
      <c r="E503" s="65" t="s">
        <v>1271</v>
      </c>
      <c r="F503" s="87">
        <v>40550</v>
      </c>
      <c r="G503" s="48">
        <f>YEAR(Tabla110[[#This Row],[SEXO]])</f>
        <v>2011</v>
      </c>
      <c r="H503" s="15">
        <f ca="1">IF(Tabla110[[#This Row],[FECHA DE NACIMIENTO]]="","",YEAR(NOW())-Tabla110[[#This Row],[FECHA DE NACIMIENTO]])</f>
        <v>15</v>
      </c>
      <c r="I503" s="65" t="s">
        <v>15</v>
      </c>
      <c r="J503" s="15" t="str">
        <f t="shared" si="14"/>
        <v>EX</v>
      </c>
      <c r="K503" s="15" t="str">
        <f>Tabla110[[#This Row],[FECHA DE NACIMIENTO]]&amp;J503</f>
        <v>2011EX</v>
      </c>
      <c r="L503" s="16" t="str">
        <f t="shared" si="15"/>
        <v>EXPERTOS 15 Y 16 AÑOS</v>
      </c>
      <c r="M503" s="65" t="s">
        <v>1328</v>
      </c>
      <c r="N503" s="39">
        <v>541</v>
      </c>
      <c r="O503" s="19">
        <f>IFERROR(VLOOKUP(Tabla110[[#This Row],[NIVEL DE HABILIDAD]],CATEGORIAS!$M$3:$O$13,2,FALSE),"")</f>
        <v>85000</v>
      </c>
      <c r="P503" s="65"/>
      <c r="Q503" s="65"/>
    </row>
    <row r="504" spans="1:17" ht="18.75" x14ac:dyDescent="0.25">
      <c r="A504" s="11"/>
      <c r="B504" s="91">
        <v>542</v>
      </c>
      <c r="C504" s="65" t="s">
        <v>1314</v>
      </c>
      <c r="D504" s="65" t="s">
        <v>1272</v>
      </c>
      <c r="E504" s="65">
        <v>1030615197</v>
      </c>
      <c r="F504" s="87">
        <v>40431</v>
      </c>
      <c r="G504" s="48">
        <f>YEAR(Tabla110[[#This Row],[SEXO]])</f>
        <v>2010</v>
      </c>
      <c r="H504" s="15">
        <f ca="1">IF(Tabla110[[#This Row],[FECHA DE NACIMIENTO]]="","",YEAR(NOW())-Tabla110[[#This Row],[FECHA DE NACIMIENTO]])</f>
        <v>16</v>
      </c>
      <c r="I504" s="65" t="s">
        <v>15</v>
      </c>
      <c r="J504" s="15" t="str">
        <f t="shared" si="14"/>
        <v>EX</v>
      </c>
      <c r="K504" s="15" t="str">
        <f>Tabla110[[#This Row],[FECHA DE NACIMIENTO]]&amp;J504</f>
        <v>2010EX</v>
      </c>
      <c r="L504" s="16" t="str">
        <f t="shared" si="15"/>
        <v>EXPERTOS 15 Y 16 AÑOS</v>
      </c>
      <c r="M504" s="65" t="s">
        <v>1328</v>
      </c>
      <c r="N504" s="39">
        <v>542</v>
      </c>
      <c r="O504" s="19">
        <f>IFERROR(VLOOKUP(Tabla110[[#This Row],[NIVEL DE HABILIDAD]],CATEGORIAS!$M$3:$O$13,2,FALSE),"")</f>
        <v>85000</v>
      </c>
      <c r="P504" s="65"/>
      <c r="Q504" s="65"/>
    </row>
    <row r="505" spans="1:17" ht="18.75" x14ac:dyDescent="0.25">
      <c r="A505" s="11"/>
      <c r="B505" s="91">
        <v>543</v>
      </c>
      <c r="C505" s="65" t="s">
        <v>236</v>
      </c>
      <c r="D505" s="65" t="s">
        <v>1273</v>
      </c>
      <c r="E505" s="65">
        <v>1201463630</v>
      </c>
      <c r="F505" s="87">
        <v>40264</v>
      </c>
      <c r="G505" s="48">
        <f>YEAR(Tabla110[[#This Row],[SEXO]])</f>
        <v>2010</v>
      </c>
      <c r="H505" s="15">
        <f ca="1">IF(Tabla110[[#This Row],[FECHA DE NACIMIENTO]]="","",YEAR(NOW())-Tabla110[[#This Row],[FECHA DE NACIMIENTO]])</f>
        <v>16</v>
      </c>
      <c r="I505" s="65" t="s">
        <v>15</v>
      </c>
      <c r="J505" s="15" t="str">
        <f t="shared" si="14"/>
        <v>EX</v>
      </c>
      <c r="K505" s="15" t="str">
        <f>Tabla110[[#This Row],[FECHA DE NACIMIENTO]]&amp;J505</f>
        <v>2010EX</v>
      </c>
      <c r="L505" s="16" t="str">
        <f t="shared" si="15"/>
        <v>EXPERTOS 15 Y 16 AÑOS</v>
      </c>
      <c r="M505" s="65" t="s">
        <v>1328</v>
      </c>
      <c r="N505" s="39">
        <v>543</v>
      </c>
      <c r="O505" s="19">
        <f>IFERROR(VLOOKUP(Tabla110[[#This Row],[NIVEL DE HABILIDAD]],CATEGORIAS!$M$3:$O$13,2,FALSE),"")</f>
        <v>85000</v>
      </c>
      <c r="P505" s="65"/>
      <c r="Q505" s="65"/>
    </row>
    <row r="506" spans="1:17" ht="18.75" x14ac:dyDescent="0.25">
      <c r="A506" s="11"/>
      <c r="B506" s="91">
        <v>544</v>
      </c>
      <c r="C506" s="65" t="s">
        <v>429</v>
      </c>
      <c r="D506" s="65" t="s">
        <v>1281</v>
      </c>
      <c r="E506" s="65">
        <v>1043319385</v>
      </c>
      <c r="F506" s="87">
        <v>41938</v>
      </c>
      <c r="G506" s="48">
        <f>YEAR(Tabla110[[#This Row],[SEXO]])</f>
        <v>2014</v>
      </c>
      <c r="H506" s="15">
        <f ca="1">IF(Tabla110[[#This Row],[FECHA DE NACIMIENTO]]="","",YEAR(NOW())-Tabla110[[#This Row],[FECHA DE NACIMIENTO]])</f>
        <v>12</v>
      </c>
      <c r="I506" s="65" t="s">
        <v>15</v>
      </c>
      <c r="J506" s="15" t="str">
        <f t="shared" si="14"/>
        <v>EX</v>
      </c>
      <c r="K506" s="15" t="str">
        <f>Tabla110[[#This Row],[FECHA DE NACIMIENTO]]&amp;J506</f>
        <v>2014EX</v>
      </c>
      <c r="L506" s="16" t="str">
        <f t="shared" si="15"/>
        <v>EXPERTOS 11 Y 12 AÑOS</v>
      </c>
      <c r="M506" s="65" t="s">
        <v>1283</v>
      </c>
      <c r="N506" s="39">
        <v>544</v>
      </c>
      <c r="O506" s="19">
        <f>IFERROR(VLOOKUP(Tabla110[[#This Row],[NIVEL DE HABILIDAD]],CATEGORIAS!$M$3:$O$13,2,FALSE),"")</f>
        <v>85000</v>
      </c>
      <c r="P506" s="65"/>
      <c r="Q506" s="65"/>
    </row>
    <row r="507" spans="1:17" ht="18.75" x14ac:dyDescent="0.25">
      <c r="A507" s="11"/>
      <c r="B507" s="91">
        <v>545</v>
      </c>
      <c r="C507" s="65" t="s">
        <v>256</v>
      </c>
      <c r="D507" s="65" t="s">
        <v>1282</v>
      </c>
      <c r="E507" s="65">
        <v>1089613844</v>
      </c>
      <c r="F507" s="87">
        <v>40922</v>
      </c>
      <c r="G507" s="48">
        <f>YEAR(Tabla110[[#This Row],[SEXO]])</f>
        <v>2012</v>
      </c>
      <c r="H507" s="15">
        <f ca="1">IF(Tabla110[[#This Row],[FECHA DE NACIMIENTO]]="","",YEAR(NOW())-Tabla110[[#This Row],[FECHA DE NACIMIENTO]])</f>
        <v>14</v>
      </c>
      <c r="I507" s="65" t="s">
        <v>15</v>
      </c>
      <c r="J507" s="15" t="str">
        <f t="shared" si="14"/>
        <v>EX</v>
      </c>
      <c r="K507" s="15" t="str">
        <f>Tabla110[[#This Row],[FECHA DE NACIMIENTO]]&amp;J507</f>
        <v>2012EX</v>
      </c>
      <c r="L507" s="16" t="str">
        <f t="shared" si="15"/>
        <v>EXPERTOS 13 Y 14 AÑOS</v>
      </c>
      <c r="M507" s="65" t="s">
        <v>1283</v>
      </c>
      <c r="N507" s="39">
        <v>545</v>
      </c>
      <c r="O507" s="19">
        <f>IFERROR(VLOOKUP(Tabla110[[#This Row],[NIVEL DE HABILIDAD]],CATEGORIAS!$M$3:$O$13,2,FALSE),"")</f>
        <v>85000</v>
      </c>
      <c r="P507" s="65"/>
      <c r="Q507" s="65"/>
    </row>
    <row r="508" spans="1:17" ht="18.75" x14ac:dyDescent="0.25">
      <c r="A508" s="11"/>
      <c r="B508" s="83">
        <v>546</v>
      </c>
      <c r="C508" s="65" t="s">
        <v>1463</v>
      </c>
      <c r="D508" s="65" t="s">
        <v>1464</v>
      </c>
      <c r="E508" s="65">
        <v>1061720824</v>
      </c>
      <c r="F508" s="96">
        <v>32593</v>
      </c>
      <c r="G508" s="48">
        <f>YEAR(Tabla110[[#This Row],[SEXO]])</f>
        <v>1989</v>
      </c>
      <c r="H508" s="102">
        <f ca="1">IF(Tabla110[[#This Row],[FECHA DE NACIMIENTO]]="","",YEAR(NOW())-Tabla110[[#This Row],[FECHA DE NACIMIENTO]])</f>
        <v>37</v>
      </c>
      <c r="I508" s="65" t="s">
        <v>72</v>
      </c>
      <c r="J508" s="15" t="str">
        <f t="shared" si="14"/>
        <v>SM</v>
      </c>
      <c r="K508" s="15" t="str">
        <f>Tabla110[[#This Row],[FECHA DE NACIMIENTO]]&amp;J508</f>
        <v>1989SM</v>
      </c>
      <c r="L508" s="16" t="str">
        <f t="shared" si="15"/>
        <v>SENIOR MASTER</v>
      </c>
      <c r="M508" s="65" t="s">
        <v>111</v>
      </c>
      <c r="N508" s="81">
        <v>546</v>
      </c>
      <c r="O508" s="19">
        <f>IFERROR(VLOOKUP(Tabla110[[#This Row],[NIVEL DE HABILIDAD]],CATEGORIAS!$M$3:$O$13,2,FALSE),"")</f>
        <v>85000</v>
      </c>
      <c r="P508" s="65"/>
      <c r="Q508" s="65"/>
    </row>
    <row r="509" spans="1:17" ht="18.75" x14ac:dyDescent="0.25">
      <c r="A509" s="11"/>
      <c r="B509" s="91">
        <v>547</v>
      </c>
      <c r="C509" s="65" t="s">
        <v>1284</v>
      </c>
      <c r="D509" s="65" t="s">
        <v>1285</v>
      </c>
      <c r="E509" s="65">
        <v>1112403387</v>
      </c>
      <c r="F509" s="87">
        <v>40856</v>
      </c>
      <c r="G509" s="48">
        <f>YEAR(Tabla110[[#This Row],[SEXO]])</f>
        <v>2011</v>
      </c>
      <c r="H509" s="15">
        <f ca="1">IF(Tabla110[[#This Row],[FECHA DE NACIMIENTO]]="","",YEAR(NOW())-Tabla110[[#This Row],[FECHA DE NACIMIENTO]])</f>
        <v>15</v>
      </c>
      <c r="I509" s="65" t="s">
        <v>15</v>
      </c>
      <c r="J509" s="15" t="str">
        <f t="shared" si="14"/>
        <v>EX</v>
      </c>
      <c r="K509" s="15" t="str">
        <f>Tabla110[[#This Row],[FECHA DE NACIMIENTO]]&amp;J509</f>
        <v>2011EX</v>
      </c>
      <c r="L509" s="16" t="str">
        <f t="shared" si="15"/>
        <v>EXPERTOS 15 Y 16 AÑOS</v>
      </c>
      <c r="M509" s="65" t="s">
        <v>1283</v>
      </c>
      <c r="N509" s="39">
        <v>547</v>
      </c>
      <c r="O509" s="19">
        <f>IFERROR(VLOOKUP(Tabla110[[#This Row],[NIVEL DE HABILIDAD]],CATEGORIAS!$M$3:$O$13,2,FALSE),"")</f>
        <v>85000</v>
      </c>
      <c r="P509" s="65"/>
      <c r="Q509" s="65"/>
    </row>
    <row r="510" spans="1:17" ht="18.75" x14ac:dyDescent="0.25">
      <c r="A510" s="11"/>
      <c r="B510" s="91">
        <v>548</v>
      </c>
      <c r="C510" s="65" t="s">
        <v>1349</v>
      </c>
      <c r="D510" s="65" t="s">
        <v>1350</v>
      </c>
      <c r="E510" s="65">
        <v>1081280444</v>
      </c>
      <c r="F510" s="87">
        <v>40237</v>
      </c>
      <c r="G510" s="48">
        <f>YEAR(Tabla110[[#This Row],[SEXO]])</f>
        <v>2010</v>
      </c>
      <c r="H510" s="15">
        <f ca="1">IF(Tabla110[[#This Row],[FECHA DE NACIMIENTO]]="","",YEAR(NOW())-Tabla110[[#This Row],[FECHA DE NACIMIENTO]])</f>
        <v>16</v>
      </c>
      <c r="I510" s="65" t="s">
        <v>15</v>
      </c>
      <c r="J510" s="15" t="str">
        <f t="shared" si="14"/>
        <v>EX</v>
      </c>
      <c r="K510" s="15" t="str">
        <f>Tabla110[[#This Row],[FECHA DE NACIMIENTO]]&amp;J510</f>
        <v>2010EX</v>
      </c>
      <c r="L510" s="16" t="str">
        <f t="shared" si="15"/>
        <v>EXPERTOS 15 Y 16 AÑOS</v>
      </c>
      <c r="M510" s="65" t="s">
        <v>1352</v>
      </c>
      <c r="N510" s="39">
        <v>548</v>
      </c>
      <c r="O510" s="19">
        <f>IFERROR(VLOOKUP(Tabla110[[#This Row],[NIVEL DE HABILIDAD]],CATEGORIAS!$M$3:$O$13,2,FALSE),"")</f>
        <v>85000</v>
      </c>
      <c r="P510" s="65"/>
      <c r="Q510" s="65"/>
    </row>
    <row r="511" spans="1:17" ht="18.75" x14ac:dyDescent="0.25">
      <c r="A511" s="11"/>
      <c r="B511" s="91">
        <v>549</v>
      </c>
      <c r="C511" s="65" t="s">
        <v>789</v>
      </c>
      <c r="D511" s="65" t="s">
        <v>1367</v>
      </c>
      <c r="E511" s="65">
        <v>1107858475</v>
      </c>
      <c r="F511" s="87">
        <v>40121</v>
      </c>
      <c r="G511" s="48">
        <f>YEAR(Tabla110[[#This Row],[SEXO]])</f>
        <v>2009</v>
      </c>
      <c r="H511" s="15">
        <f ca="1">IF(Tabla110[[#This Row],[FECHA DE NACIMIENTO]]="","",YEAR(NOW())-Tabla110[[#This Row],[FECHA DE NACIMIENTO]])</f>
        <v>17</v>
      </c>
      <c r="I511" s="65" t="s">
        <v>15</v>
      </c>
      <c r="J511" s="15" t="str">
        <f t="shared" si="14"/>
        <v>EX</v>
      </c>
      <c r="K511" s="15" t="str">
        <f>Tabla110[[#This Row],[FECHA DE NACIMIENTO]]&amp;J511</f>
        <v>2009EX</v>
      </c>
      <c r="L511" s="16" t="str">
        <f t="shared" si="15"/>
        <v>EXPERTOS 17 AÑOS Y MAS</v>
      </c>
      <c r="M511" s="65" t="s">
        <v>112</v>
      </c>
      <c r="N511" s="39">
        <v>549</v>
      </c>
      <c r="O511" s="19">
        <f>IFERROR(VLOOKUP(Tabla110[[#This Row],[NIVEL DE HABILIDAD]],CATEGORIAS!$M$3:$O$13,2,FALSE),"")</f>
        <v>85000</v>
      </c>
      <c r="P511" s="65"/>
      <c r="Q511" s="65"/>
    </row>
    <row r="512" spans="1:17" ht="18.75" x14ac:dyDescent="0.25">
      <c r="A512" s="11"/>
      <c r="B512" s="92">
        <v>550</v>
      </c>
      <c r="C512" s="65" t="s">
        <v>1028</v>
      </c>
      <c r="D512" s="65" t="s">
        <v>1383</v>
      </c>
      <c r="E512" s="65">
        <v>0</v>
      </c>
      <c r="F512" s="87">
        <v>41637</v>
      </c>
      <c r="G512" s="48">
        <f>YEAR(Tabla110[[#This Row],[SEXO]])</f>
        <v>2013</v>
      </c>
      <c r="H512" s="15">
        <f ca="1">IF(Tabla110[[#This Row],[FECHA DE NACIMIENTO]]="","",YEAR(NOW())-Tabla110[[#This Row],[FECHA DE NACIMIENTO]])</f>
        <v>13</v>
      </c>
      <c r="I512" s="65" t="s">
        <v>15</v>
      </c>
      <c r="J512" s="15" t="str">
        <f t="shared" si="14"/>
        <v>EX</v>
      </c>
      <c r="K512" s="15" t="str">
        <f>Tabla110[[#This Row],[FECHA DE NACIMIENTO]]&amp;J512</f>
        <v>2013EX</v>
      </c>
      <c r="L512" s="16" t="str">
        <f t="shared" si="15"/>
        <v>EXPERTOS 13 Y 14 AÑOS</v>
      </c>
      <c r="M512" s="65" t="s">
        <v>1384</v>
      </c>
      <c r="N512" s="39">
        <v>550</v>
      </c>
      <c r="O512" s="19">
        <f>IFERROR(VLOOKUP(Tabla110[[#This Row],[NIVEL DE HABILIDAD]],CATEGORIAS!$M$3:$O$13,2,FALSE),"")</f>
        <v>85000</v>
      </c>
      <c r="P512" s="65"/>
      <c r="Q512" s="65"/>
    </row>
    <row r="513" spans="1:17" ht="18.75" x14ac:dyDescent="0.25">
      <c r="A513" s="11"/>
      <c r="B513" s="38">
        <v>555</v>
      </c>
      <c r="C513" s="65" t="s">
        <v>556</v>
      </c>
      <c r="D513" s="65" t="s">
        <v>938</v>
      </c>
      <c r="E513" s="47">
        <v>1023163268</v>
      </c>
      <c r="F513" s="87">
        <v>38718</v>
      </c>
      <c r="G513" s="48">
        <v>2005</v>
      </c>
      <c r="H513" s="15">
        <f ca="1">IF(Tabla110[[#This Row],[FECHA DE NACIMIENTO]]="","",YEAR(NOW())-Tabla110[[#This Row],[FECHA DE NACIMIENTO]])</f>
        <v>21</v>
      </c>
      <c r="I513" s="65" t="s">
        <v>15</v>
      </c>
      <c r="J513" s="15" t="str">
        <f t="shared" si="14"/>
        <v>EX</v>
      </c>
      <c r="K513" s="15" t="str">
        <f>Tabla110[[#This Row],[FECHA DE NACIMIENTO]]&amp;J513</f>
        <v>2005EX</v>
      </c>
      <c r="L513" s="16" t="str">
        <f t="shared" si="15"/>
        <v>EXPERTOS 17 AÑOS Y MAS</v>
      </c>
      <c r="M513" s="65" t="s">
        <v>55</v>
      </c>
      <c r="N513" s="38">
        <v>555</v>
      </c>
      <c r="O513" s="19">
        <f>IFERROR(VLOOKUP(Tabla110[[#This Row],[NIVEL DE HABILIDAD]],CATEGORIAS!$M$3:$O$13,2,FALSE),"")</f>
        <v>85000</v>
      </c>
      <c r="P513" s="65"/>
      <c r="Q513" s="65"/>
    </row>
    <row r="514" spans="1:17" ht="18.75" x14ac:dyDescent="0.25">
      <c r="A514" s="11"/>
      <c r="B514" s="91">
        <v>561</v>
      </c>
      <c r="C514" s="65" t="s">
        <v>1178</v>
      </c>
      <c r="D514" s="65" t="s">
        <v>1174</v>
      </c>
      <c r="E514" s="65">
        <v>13071816</v>
      </c>
      <c r="F514" s="87">
        <v>29884</v>
      </c>
      <c r="G514" s="48">
        <f>YEAR(Tabla110[[#This Row],[SEXO]])</f>
        <v>1981</v>
      </c>
      <c r="H514" s="15">
        <f ca="1">IF(Tabla110[[#This Row],[FECHA DE NACIMIENTO]]="","",YEAR(NOW())-Tabla110[[#This Row],[FECHA DE NACIMIENTO]])</f>
        <v>45</v>
      </c>
      <c r="I514" s="65" t="s">
        <v>72</v>
      </c>
      <c r="J514" s="15" t="str">
        <f t="shared" ref="J514:J577" si="16">VLOOKUP(I514,NH,2,0)</f>
        <v>SM</v>
      </c>
      <c r="K514" s="15" t="str">
        <f>Tabla110[[#This Row],[FECHA DE NACIMIENTO]]&amp;J514</f>
        <v>1981SM</v>
      </c>
      <c r="L514" s="16" t="str">
        <f t="shared" ref="L514:L577" si="17">IFERROR(VLOOKUP(K514,CATEGORIAS,2,0),"")</f>
        <v>SENIOR MASTER</v>
      </c>
      <c r="M514" s="65" t="s">
        <v>50</v>
      </c>
      <c r="N514" s="39">
        <v>561</v>
      </c>
      <c r="O514" s="19">
        <f>IFERROR(VLOOKUP(Tabla110[[#This Row],[NIVEL DE HABILIDAD]],CATEGORIAS!$M$3:$O$13,2,FALSE),"")</f>
        <v>85000</v>
      </c>
      <c r="P514" s="65"/>
      <c r="Q514" s="65"/>
    </row>
    <row r="515" spans="1:17" ht="18.75" x14ac:dyDescent="0.25">
      <c r="A515" s="11"/>
      <c r="B515" s="91">
        <v>562</v>
      </c>
      <c r="C515" s="65" t="s">
        <v>1181</v>
      </c>
      <c r="D515" s="65" t="s">
        <v>1182</v>
      </c>
      <c r="E515" s="65">
        <v>93235154</v>
      </c>
      <c r="F515" s="87">
        <v>30680</v>
      </c>
      <c r="G515" s="48">
        <f>YEAR(Tabla110[[#This Row],[SEXO]])</f>
        <v>1983</v>
      </c>
      <c r="H515" s="15">
        <f ca="1">IF(Tabla110[[#This Row],[FECHA DE NACIMIENTO]]="","",YEAR(NOW())-Tabla110[[#This Row],[FECHA DE NACIMIENTO]])</f>
        <v>43</v>
      </c>
      <c r="I515" s="65" t="s">
        <v>72</v>
      </c>
      <c r="J515" s="15" t="str">
        <f t="shared" si="16"/>
        <v>SM</v>
      </c>
      <c r="K515" s="15" t="str">
        <f>Tabla110[[#This Row],[FECHA DE NACIMIENTO]]&amp;J515</f>
        <v>1983SM</v>
      </c>
      <c r="L515" s="16" t="str">
        <f t="shared" si="17"/>
        <v>SENIOR MASTER</v>
      </c>
      <c r="M515" s="65" t="s">
        <v>79</v>
      </c>
      <c r="N515" s="39">
        <v>562</v>
      </c>
      <c r="O515" s="19">
        <f>IFERROR(VLOOKUP(Tabla110[[#This Row],[NIVEL DE HABILIDAD]],CATEGORIAS!$M$3:$O$13,2,FALSE),"")</f>
        <v>85000</v>
      </c>
      <c r="P515" s="65"/>
      <c r="Q515" s="65"/>
    </row>
    <row r="516" spans="1:17" ht="18.75" x14ac:dyDescent="0.25">
      <c r="A516" s="11"/>
      <c r="B516" s="91">
        <v>563</v>
      </c>
      <c r="C516" s="65" t="s">
        <v>1364</v>
      </c>
      <c r="D516" s="65" t="s">
        <v>1351</v>
      </c>
      <c r="E516" s="65">
        <v>98393450</v>
      </c>
      <c r="F516" s="87">
        <v>27183</v>
      </c>
      <c r="G516" s="48">
        <f>YEAR(Tabla110[[#This Row],[SEXO]])</f>
        <v>1974</v>
      </c>
      <c r="H516" s="15">
        <f ca="1">IF(Tabla110[[#This Row],[FECHA DE NACIMIENTO]]="","",YEAR(NOW())-Tabla110[[#This Row],[FECHA DE NACIMIENTO]])</f>
        <v>52</v>
      </c>
      <c r="I516" s="65" t="s">
        <v>72</v>
      </c>
      <c r="J516" s="15" t="str">
        <f t="shared" si="16"/>
        <v>SM</v>
      </c>
      <c r="K516" s="15" t="str">
        <f>Tabla110[[#This Row],[FECHA DE NACIMIENTO]]&amp;J516</f>
        <v>1974SM</v>
      </c>
      <c r="L516" s="16" t="str">
        <f t="shared" si="17"/>
        <v>SENIOR MASTER</v>
      </c>
      <c r="M516" s="65" t="s">
        <v>1352</v>
      </c>
      <c r="N516" s="39">
        <v>563</v>
      </c>
      <c r="O516" s="19">
        <f>IFERROR(VLOOKUP(Tabla110[[#This Row],[NIVEL DE HABILIDAD]],CATEGORIAS!$M$3:$O$13,2,FALSE),"")</f>
        <v>85000</v>
      </c>
      <c r="P516" s="65"/>
      <c r="Q516" s="65"/>
    </row>
    <row r="517" spans="1:17" ht="18.75" x14ac:dyDescent="0.25">
      <c r="A517" s="11"/>
      <c r="B517" s="91">
        <v>564</v>
      </c>
      <c r="C517" s="65" t="s">
        <v>1347</v>
      </c>
      <c r="D517" s="65" t="s">
        <v>1348</v>
      </c>
      <c r="E517" s="65">
        <v>1062956915</v>
      </c>
      <c r="F517" s="87">
        <v>36839</v>
      </c>
      <c r="G517" s="48">
        <f>YEAR(Tabla110[[#This Row],[SEXO]])</f>
        <v>2000</v>
      </c>
      <c r="H517" s="15">
        <f ca="1">IF(Tabla110[[#This Row],[FECHA DE NACIMIENTO]]="","",YEAR(NOW())-Tabla110[[#This Row],[FECHA DE NACIMIENTO]])</f>
        <v>26</v>
      </c>
      <c r="I517" s="65" t="s">
        <v>9</v>
      </c>
      <c r="J517" s="15" t="str">
        <f t="shared" si="16"/>
        <v>OD</v>
      </c>
      <c r="K517" s="15" t="str">
        <f>Tabla110[[#This Row],[FECHA DE NACIMIENTO]]&amp;J517</f>
        <v>2000OD</v>
      </c>
      <c r="L517" s="16" t="str">
        <f t="shared" si="17"/>
        <v>OPEN DAMAS</v>
      </c>
      <c r="M517" s="65" t="s">
        <v>111</v>
      </c>
      <c r="N517" s="39">
        <v>564</v>
      </c>
      <c r="O517" s="19">
        <f>IFERROR(VLOOKUP(Tabla110[[#This Row],[NIVEL DE HABILIDAD]],CATEGORIAS!$M$3:$O$13,2,FALSE),"")</f>
        <v>85000</v>
      </c>
      <c r="P517" s="65"/>
      <c r="Q517" s="65"/>
    </row>
    <row r="518" spans="1:17" ht="18.75" x14ac:dyDescent="0.25">
      <c r="A518" s="11"/>
      <c r="B518" s="91">
        <v>565</v>
      </c>
      <c r="C518" s="65" t="s">
        <v>356</v>
      </c>
      <c r="D518" s="65" t="s">
        <v>1197</v>
      </c>
      <c r="E518" s="65">
        <v>1019153754</v>
      </c>
      <c r="F518" s="87">
        <v>39630</v>
      </c>
      <c r="G518" s="48">
        <f>YEAR(Tabla110[[#This Row],[SEXO]])</f>
        <v>2008</v>
      </c>
      <c r="H518" s="15">
        <f ca="1">IF(Tabla110[[#This Row],[FECHA DE NACIMIENTO]]="","",YEAR(NOW())-Tabla110[[#This Row],[FECHA DE NACIMIENTO]])</f>
        <v>18</v>
      </c>
      <c r="I518" s="65" t="s">
        <v>10</v>
      </c>
      <c r="J518" s="15" t="str">
        <f t="shared" si="16"/>
        <v>OV</v>
      </c>
      <c r="K518" s="15" t="str">
        <f>Tabla110[[#This Row],[FECHA DE NACIMIENTO]]&amp;J518</f>
        <v>2008OV</v>
      </c>
      <c r="L518" s="16" t="str">
        <f t="shared" si="17"/>
        <v>OPEN VARONES</v>
      </c>
      <c r="M518" s="65" t="s">
        <v>1198</v>
      </c>
      <c r="N518" s="39">
        <v>565</v>
      </c>
      <c r="O518" s="19">
        <f>IFERROR(VLOOKUP(Tabla110[[#This Row],[NIVEL DE HABILIDAD]],CATEGORIAS!$M$3:$O$13,2,FALSE),"")</f>
        <v>85000</v>
      </c>
      <c r="P518" s="65"/>
      <c r="Q518" s="65"/>
    </row>
    <row r="519" spans="1:17" ht="18.75" x14ac:dyDescent="0.25">
      <c r="A519" s="11"/>
      <c r="B519" s="91">
        <v>566</v>
      </c>
      <c r="C519" s="65" t="s">
        <v>1365</v>
      </c>
      <c r="D519" s="65" t="s">
        <v>1366</v>
      </c>
      <c r="E519" s="65">
        <v>1110293056</v>
      </c>
      <c r="F519" s="87">
        <v>39026</v>
      </c>
      <c r="G519" s="48">
        <f>YEAR(Tabla110[[#This Row],[SEXO]])</f>
        <v>2006</v>
      </c>
      <c r="H519" s="15">
        <f ca="1">IF(Tabla110[[#This Row],[FECHA DE NACIMIENTO]]="","",YEAR(NOW())-Tabla110[[#This Row],[FECHA DE NACIMIENTO]])</f>
        <v>20</v>
      </c>
      <c r="I519" s="65" t="s">
        <v>10</v>
      </c>
      <c r="J519" s="15" t="str">
        <f t="shared" si="16"/>
        <v>OV</v>
      </c>
      <c r="K519" s="15" t="str">
        <f>Tabla110[[#This Row],[FECHA DE NACIMIENTO]]&amp;J519</f>
        <v>2006OV</v>
      </c>
      <c r="L519" s="16" t="str">
        <f t="shared" si="17"/>
        <v>OPEN VARONES</v>
      </c>
      <c r="M519" s="65" t="s">
        <v>112</v>
      </c>
      <c r="N519" s="39">
        <v>566</v>
      </c>
      <c r="O519" s="19">
        <f>IFERROR(VLOOKUP(Tabla110[[#This Row],[NIVEL DE HABILIDAD]],CATEGORIAS!$M$3:$O$13,2,FALSE),"")</f>
        <v>85000</v>
      </c>
      <c r="P519" s="65"/>
      <c r="Q519" s="65"/>
    </row>
    <row r="520" spans="1:17" ht="18.75" x14ac:dyDescent="0.25">
      <c r="A520" s="11"/>
      <c r="B520" s="91">
        <v>567</v>
      </c>
      <c r="C520" s="65" t="s">
        <v>470</v>
      </c>
      <c r="D520" s="65" t="s">
        <v>1381</v>
      </c>
      <c r="E520" s="65">
        <v>1023084712</v>
      </c>
      <c r="F520" s="87">
        <v>39591</v>
      </c>
      <c r="G520" s="48">
        <f>YEAR(Tabla110[[#This Row],[SEXO]])</f>
        <v>2008</v>
      </c>
      <c r="H520" s="15">
        <f ca="1">IF(Tabla110[[#This Row],[FECHA DE NACIMIENTO]]="","",YEAR(NOW())-Tabla110[[#This Row],[FECHA DE NACIMIENTO]])</f>
        <v>18</v>
      </c>
      <c r="I520" s="65" t="s">
        <v>10</v>
      </c>
      <c r="J520" s="15" t="str">
        <f t="shared" si="16"/>
        <v>OV</v>
      </c>
      <c r="K520" s="15" t="str">
        <f>Tabla110[[#This Row],[FECHA DE NACIMIENTO]]&amp;J520</f>
        <v>2008OV</v>
      </c>
      <c r="L520" s="16" t="str">
        <f t="shared" si="17"/>
        <v>OPEN VARONES</v>
      </c>
      <c r="M520" s="65" t="s">
        <v>1382</v>
      </c>
      <c r="N520" s="39">
        <v>567</v>
      </c>
      <c r="O520" s="19">
        <f>IFERROR(VLOOKUP(Tabla110[[#This Row],[NIVEL DE HABILIDAD]],CATEGORIAS!$M$3:$O$13,2,FALSE),"")</f>
        <v>85000</v>
      </c>
      <c r="P520" s="65"/>
      <c r="Q520" s="65"/>
    </row>
    <row r="521" spans="1:17" ht="18.75" x14ac:dyDescent="0.25">
      <c r="A521" s="11"/>
      <c r="B521" s="91">
        <v>568</v>
      </c>
      <c r="C521" s="65" t="s">
        <v>1127</v>
      </c>
      <c r="D521" s="65" t="s">
        <v>1082</v>
      </c>
      <c r="E521" s="65">
        <v>1006071554</v>
      </c>
      <c r="F521" s="87">
        <v>37427</v>
      </c>
      <c r="G521" s="48">
        <f>YEAR(Tabla110[[#This Row],[SEXO]])</f>
        <v>2002</v>
      </c>
      <c r="H521" s="15">
        <f ca="1">IF(Tabla110[[#This Row],[FECHA DE NACIMIENTO]]="","",YEAR(NOW())-Tabla110[[#This Row],[FECHA DE NACIMIENTO]])</f>
        <v>24</v>
      </c>
      <c r="I521" s="65" t="s">
        <v>10</v>
      </c>
      <c r="J521" s="15" t="str">
        <f t="shared" si="16"/>
        <v>OV</v>
      </c>
      <c r="K521" s="15" t="str">
        <f>Tabla110[[#This Row],[FECHA DE NACIMIENTO]]&amp;J521</f>
        <v>2002OV</v>
      </c>
      <c r="L521" s="16" t="str">
        <f t="shared" si="17"/>
        <v>OPEN VARONES</v>
      </c>
      <c r="M521" s="65" t="s">
        <v>77</v>
      </c>
      <c r="N521" s="39">
        <v>568</v>
      </c>
      <c r="O521" s="19">
        <f>IFERROR(VLOOKUP(Tabla110[[#This Row],[NIVEL DE HABILIDAD]],CATEGORIAS!$M$3:$O$13,2,FALSE),"")</f>
        <v>85000</v>
      </c>
      <c r="P521" s="65"/>
      <c r="Q521" s="65"/>
    </row>
    <row r="522" spans="1:17" ht="18.75" x14ac:dyDescent="0.25">
      <c r="A522" s="11"/>
      <c r="B522" s="91">
        <v>569</v>
      </c>
      <c r="C522" s="65" t="s">
        <v>766</v>
      </c>
      <c r="D522" s="65" t="s">
        <v>1386</v>
      </c>
      <c r="E522" s="65">
        <v>1081058574</v>
      </c>
      <c r="F522" s="87">
        <v>40627</v>
      </c>
      <c r="G522" s="48">
        <f>YEAR(Tabla110[[#This Row],[SEXO]])</f>
        <v>2011</v>
      </c>
      <c r="H522" s="15">
        <f ca="1">IF(Tabla110[[#This Row],[FECHA DE NACIMIENTO]]="","",YEAR(NOW())-Tabla110[[#This Row],[FECHA DE NACIMIENTO]])</f>
        <v>15</v>
      </c>
      <c r="I522" s="65" t="s">
        <v>1173</v>
      </c>
      <c r="J522" s="15" t="str">
        <f t="shared" si="16"/>
        <v>SR</v>
      </c>
      <c r="K522" s="15" t="str">
        <f>Tabla110[[#This Row],[FECHA DE NACIMIENTO]]&amp;J522</f>
        <v>2011SR</v>
      </c>
      <c r="L522" s="16" t="str">
        <f t="shared" si="17"/>
        <v>SUPER RACING</v>
      </c>
      <c r="M522" s="65" t="s">
        <v>1387</v>
      </c>
      <c r="N522" s="39">
        <v>569</v>
      </c>
      <c r="O522" s="19">
        <f>IFERROR(VLOOKUP(Tabla110[[#This Row],[NIVEL DE HABILIDAD]],CATEGORIAS!$M$3:$O$13,2,FALSE),"")</f>
        <v>85000</v>
      </c>
      <c r="P522" s="65"/>
      <c r="Q522" s="65"/>
    </row>
    <row r="523" spans="1:17" ht="18.75" x14ac:dyDescent="0.25">
      <c r="A523" s="11"/>
      <c r="B523" s="91">
        <v>570</v>
      </c>
      <c r="C523" s="65" t="s">
        <v>429</v>
      </c>
      <c r="D523" s="65" t="s">
        <v>1436</v>
      </c>
      <c r="E523" s="65">
        <v>1081288251</v>
      </c>
      <c r="F523" s="87">
        <v>44300</v>
      </c>
      <c r="G523" s="48">
        <f>YEAR(Tabla110[[#This Row],[SEXO]])</f>
        <v>2021</v>
      </c>
      <c r="H523" s="15">
        <f ca="1">IF(Tabla110[[#This Row],[FECHA DE NACIMIENTO]]="","",YEAR(NOW())-Tabla110[[#This Row],[FECHA DE NACIMIENTO]])</f>
        <v>5</v>
      </c>
      <c r="I523" s="65" t="s">
        <v>12</v>
      </c>
      <c r="J523" s="15" t="str">
        <f t="shared" si="16"/>
        <v>S</v>
      </c>
      <c r="K523" s="15" t="str">
        <f>Tabla110[[#This Row],[FECHA DE NACIMIENTO]]&amp;J523</f>
        <v>2021S</v>
      </c>
      <c r="L523" s="16" t="str">
        <f t="shared" si="17"/>
        <v>STRIDERS 5 AÑOS</v>
      </c>
      <c r="M523" s="65" t="s">
        <v>1437</v>
      </c>
      <c r="N523" s="39">
        <v>570</v>
      </c>
      <c r="O523" s="19">
        <f>IFERROR(VLOOKUP(Tabla110[[#This Row],[NIVEL DE HABILIDAD]],CATEGORIAS!$M$3:$O$13,2,FALSE),"")</f>
        <v>85000</v>
      </c>
      <c r="P523" s="65"/>
      <c r="Q523" s="65"/>
    </row>
    <row r="524" spans="1:17" ht="18.75" x14ac:dyDescent="0.25">
      <c r="A524" s="11"/>
      <c r="B524" s="39">
        <v>601</v>
      </c>
      <c r="C524" s="65" t="s">
        <v>312</v>
      </c>
      <c r="D524" s="65" t="s">
        <v>939</v>
      </c>
      <c r="E524" s="47">
        <v>1114011198</v>
      </c>
      <c r="F524" s="87">
        <v>42118</v>
      </c>
      <c r="G524" s="48">
        <v>2015</v>
      </c>
      <c r="H524" s="15">
        <f ca="1">IF(Tabla110[[#This Row],[FECHA DE NACIMIENTO]]="","",YEAR(NOW())-Tabla110[[#This Row],[FECHA DE NACIMIENTO]])</f>
        <v>11</v>
      </c>
      <c r="I524" s="65" t="s">
        <v>13</v>
      </c>
      <c r="J524" s="15" t="str">
        <f t="shared" si="16"/>
        <v>N</v>
      </c>
      <c r="K524" s="15" t="str">
        <f>Tabla110[[#This Row],[FECHA DE NACIMIENTO]]&amp;J524</f>
        <v>2015N</v>
      </c>
      <c r="L524" s="16" t="str">
        <f t="shared" si="17"/>
        <v>NOVATOS 11 Y 12 AÑOS</v>
      </c>
      <c r="M524" s="65" t="s">
        <v>44</v>
      </c>
      <c r="N524" s="39">
        <v>601</v>
      </c>
      <c r="O524" s="19">
        <f>IFERROR(VLOOKUP(Tabla110[[#This Row],[NIVEL DE HABILIDAD]],CATEGORIAS!$M$3:$O$13,2,FALSE),"")</f>
        <v>85000</v>
      </c>
      <c r="P524" s="65"/>
      <c r="Q524" s="65"/>
    </row>
    <row r="525" spans="1:17" ht="18.75" x14ac:dyDescent="0.25">
      <c r="A525" s="11"/>
      <c r="B525" s="38">
        <v>602</v>
      </c>
      <c r="C525" s="27" t="s">
        <v>339</v>
      </c>
      <c r="D525" s="27" t="s">
        <v>940</v>
      </c>
      <c r="E525" s="28">
        <v>1109121451</v>
      </c>
      <c r="F525" s="87">
        <v>43473</v>
      </c>
      <c r="G525" s="29">
        <v>2019</v>
      </c>
      <c r="H525" s="15">
        <f ca="1">IF(Tabla110[[#This Row],[FECHA DE NACIMIENTO]]="","",YEAR(NOW())-Tabla110[[#This Row],[FECHA DE NACIMIENTO]])</f>
        <v>7</v>
      </c>
      <c r="I525" s="65" t="s">
        <v>13</v>
      </c>
      <c r="J525" s="15" t="str">
        <f t="shared" si="16"/>
        <v>N</v>
      </c>
      <c r="K525" s="15" t="str">
        <f>Tabla110[[#This Row],[FECHA DE NACIMIENTO]]&amp;J525</f>
        <v>2019N</v>
      </c>
      <c r="L525" s="16" t="str">
        <f t="shared" si="17"/>
        <v>NOVATOS 7 Y 8 AÑOS</v>
      </c>
      <c r="M525" s="65" t="s">
        <v>51</v>
      </c>
      <c r="N525" s="38">
        <v>602</v>
      </c>
      <c r="O525" s="19">
        <f>IFERROR(VLOOKUP(Tabla110[[#This Row],[NIVEL DE HABILIDAD]],CATEGORIAS!$M$3:$O$13,2,FALSE),"")</f>
        <v>85000</v>
      </c>
      <c r="P525" s="27"/>
      <c r="Q525" s="27"/>
    </row>
    <row r="526" spans="1:17" ht="18.75" x14ac:dyDescent="0.25">
      <c r="A526" s="11"/>
      <c r="B526" s="39">
        <v>603</v>
      </c>
      <c r="C526" s="27" t="s">
        <v>941</v>
      </c>
      <c r="D526" s="27" t="s">
        <v>942</v>
      </c>
      <c r="E526" s="28">
        <v>1232803273</v>
      </c>
      <c r="F526" s="87">
        <v>43081</v>
      </c>
      <c r="G526" s="29">
        <v>2017</v>
      </c>
      <c r="H526" s="15">
        <f ca="1">IF(Tabla110[[#This Row],[FECHA DE NACIMIENTO]]="","",YEAR(NOW())-Tabla110[[#This Row],[FECHA DE NACIMIENTO]])</f>
        <v>9</v>
      </c>
      <c r="I526" s="65" t="s">
        <v>13</v>
      </c>
      <c r="J526" s="15" t="str">
        <f t="shared" si="16"/>
        <v>N</v>
      </c>
      <c r="K526" s="15" t="str">
        <f>Tabla110[[#This Row],[FECHA DE NACIMIENTO]]&amp;J526</f>
        <v>2017N</v>
      </c>
      <c r="L526" s="16" t="str">
        <f t="shared" si="17"/>
        <v>NOVATOS 9 Y 10 AÑOS</v>
      </c>
      <c r="M526" s="65" t="s">
        <v>46</v>
      </c>
      <c r="N526" s="39">
        <v>603</v>
      </c>
      <c r="O526" s="19">
        <f>IFERROR(VLOOKUP(Tabla110[[#This Row],[NIVEL DE HABILIDAD]],CATEGORIAS!$M$3:$O$13,2,FALSE),"")</f>
        <v>85000</v>
      </c>
      <c r="P526" s="27"/>
      <c r="Q526" s="27"/>
    </row>
    <row r="527" spans="1:17" ht="18.75" x14ac:dyDescent="0.25">
      <c r="A527" s="11"/>
      <c r="B527" s="38">
        <v>604</v>
      </c>
      <c r="C527" s="27" t="s">
        <v>380</v>
      </c>
      <c r="D527" s="27" t="s">
        <v>943</v>
      </c>
      <c r="E527" s="28">
        <v>1110302982</v>
      </c>
      <c r="F527" s="87"/>
      <c r="G527" s="29">
        <v>2016</v>
      </c>
      <c r="H527" s="15">
        <f ca="1">IF(Tabla110[[#This Row],[FECHA DE NACIMIENTO]]="","",YEAR(NOW())-Tabla110[[#This Row],[FECHA DE NACIMIENTO]])</f>
        <v>10</v>
      </c>
      <c r="I527" s="27" t="s">
        <v>67</v>
      </c>
      <c r="J527" s="15" t="str">
        <f t="shared" si="16"/>
        <v>P</v>
      </c>
      <c r="K527" s="15" t="str">
        <f>Tabla110[[#This Row],[FECHA DE NACIMIENTO]]&amp;J527</f>
        <v>2016P</v>
      </c>
      <c r="L527" s="16" t="str">
        <f t="shared" si="17"/>
        <v>PRINCIPIANTES 9 Y 10 AÑOS</v>
      </c>
      <c r="M527" s="65" t="s">
        <v>46</v>
      </c>
      <c r="N527" s="38">
        <v>604</v>
      </c>
      <c r="O527" s="19">
        <f>IFERROR(VLOOKUP(Tabla110[[#This Row],[NIVEL DE HABILIDAD]],CATEGORIAS!$M$3:$O$13,2,FALSE),"")</f>
        <v>85000</v>
      </c>
      <c r="P527" s="27"/>
      <c r="Q527" s="27"/>
    </row>
    <row r="528" spans="1:17" ht="18.75" x14ac:dyDescent="0.25">
      <c r="A528" s="11"/>
      <c r="B528" s="39">
        <v>605</v>
      </c>
      <c r="C528" s="65" t="s">
        <v>410</v>
      </c>
      <c r="D528" s="65" t="s">
        <v>944</v>
      </c>
      <c r="E528" s="28">
        <v>1111564623</v>
      </c>
      <c r="F528" s="87">
        <v>42465</v>
      </c>
      <c r="G528" s="29">
        <v>2016</v>
      </c>
      <c r="H528" s="15">
        <f ca="1">IF(Tabla110[[#This Row],[FECHA DE NACIMIENTO]]="","",YEAR(NOW())-Tabla110[[#This Row],[FECHA DE NACIMIENTO]])</f>
        <v>10</v>
      </c>
      <c r="I528" s="65" t="s">
        <v>67</v>
      </c>
      <c r="J528" s="15" t="str">
        <f t="shared" si="16"/>
        <v>P</v>
      </c>
      <c r="K528" s="15" t="str">
        <f>Tabla110[[#This Row],[FECHA DE NACIMIENTO]]&amp;J528</f>
        <v>2016P</v>
      </c>
      <c r="L528" s="16" t="str">
        <f t="shared" si="17"/>
        <v>PRINCIPIANTES 9 Y 10 AÑOS</v>
      </c>
      <c r="M528" s="65" t="s">
        <v>46</v>
      </c>
      <c r="N528" s="39">
        <v>605</v>
      </c>
      <c r="O528" s="19">
        <f>IFERROR(VLOOKUP(Tabla110[[#This Row],[NIVEL DE HABILIDAD]],CATEGORIAS!$M$3:$O$13,2,FALSE),"")</f>
        <v>85000</v>
      </c>
      <c r="P528" s="27"/>
      <c r="Q528" s="27"/>
    </row>
    <row r="529" spans="1:17" ht="18.75" x14ac:dyDescent="0.25">
      <c r="A529" s="11"/>
      <c r="B529" s="38">
        <v>606</v>
      </c>
      <c r="C529" s="27" t="s">
        <v>386</v>
      </c>
      <c r="D529" s="27" t="s">
        <v>945</v>
      </c>
      <c r="E529" s="28">
        <v>1109563969</v>
      </c>
      <c r="F529" s="87">
        <v>43035</v>
      </c>
      <c r="G529" s="29">
        <v>2017</v>
      </c>
      <c r="H529" s="15">
        <f ca="1">IF(Tabla110[[#This Row],[FECHA DE NACIMIENTO]]="","",YEAR(NOW())-Tabla110[[#This Row],[FECHA DE NACIMIENTO]])</f>
        <v>9</v>
      </c>
      <c r="I529" s="65" t="s">
        <v>13</v>
      </c>
      <c r="J529" s="15" t="str">
        <f t="shared" si="16"/>
        <v>N</v>
      </c>
      <c r="K529" s="15" t="str">
        <f>Tabla110[[#This Row],[FECHA DE NACIMIENTO]]&amp;J529</f>
        <v>2017N</v>
      </c>
      <c r="L529" s="16" t="str">
        <f t="shared" si="17"/>
        <v>NOVATOS 9 Y 10 AÑOS</v>
      </c>
      <c r="M529" s="65" t="s">
        <v>46</v>
      </c>
      <c r="N529" s="38">
        <v>606</v>
      </c>
      <c r="O529" s="19">
        <f>IFERROR(VLOOKUP(Tabla110[[#This Row],[NIVEL DE HABILIDAD]],CATEGORIAS!$M$3:$O$13,2,FALSE),"")</f>
        <v>85000</v>
      </c>
      <c r="P529" s="27"/>
      <c r="Q529" s="65" t="s">
        <v>214</v>
      </c>
    </row>
    <row r="530" spans="1:17" ht="18.75" x14ac:dyDescent="0.25">
      <c r="A530" s="11"/>
      <c r="B530" s="39">
        <v>607</v>
      </c>
      <c r="C530" s="27" t="s">
        <v>343</v>
      </c>
      <c r="D530" s="27" t="s">
        <v>946</v>
      </c>
      <c r="E530" s="28">
        <v>1109930170</v>
      </c>
      <c r="F530" s="87">
        <v>42066</v>
      </c>
      <c r="G530" s="29">
        <v>2014</v>
      </c>
      <c r="H530" s="15">
        <f ca="1">IF(Tabla110[[#This Row],[FECHA DE NACIMIENTO]]="","",YEAR(NOW())-Tabla110[[#This Row],[FECHA DE NACIMIENTO]])</f>
        <v>12</v>
      </c>
      <c r="I530" s="65" t="s">
        <v>13</v>
      </c>
      <c r="J530" s="15" t="str">
        <f t="shared" si="16"/>
        <v>N</v>
      </c>
      <c r="K530" s="15" t="str">
        <f>Tabla110[[#This Row],[FECHA DE NACIMIENTO]]&amp;J530</f>
        <v>2014N</v>
      </c>
      <c r="L530" s="16" t="str">
        <f t="shared" si="17"/>
        <v>NOVATOS 11 Y 12 AÑOS</v>
      </c>
      <c r="M530" s="65" t="s">
        <v>46</v>
      </c>
      <c r="N530" s="38">
        <v>607</v>
      </c>
      <c r="O530" s="19">
        <f>IFERROR(VLOOKUP(Tabla110[[#This Row],[NIVEL DE HABILIDAD]],CATEGORIAS!$M$3:$O$13,2,FALSE),"")</f>
        <v>85000</v>
      </c>
      <c r="P530" s="27"/>
      <c r="Q530" s="65"/>
    </row>
    <row r="531" spans="1:17" ht="18.75" x14ac:dyDescent="0.25">
      <c r="A531" s="11"/>
      <c r="B531" s="38">
        <v>608</v>
      </c>
      <c r="C531" s="27" t="s">
        <v>319</v>
      </c>
      <c r="D531" s="27" t="s">
        <v>947</v>
      </c>
      <c r="E531" s="28">
        <v>1109925915</v>
      </c>
      <c r="F531" s="87"/>
      <c r="G531" s="29">
        <v>2012</v>
      </c>
      <c r="H531" s="15">
        <f ca="1">IF(Tabla110[[#This Row],[FECHA DE NACIMIENTO]]="","",YEAR(NOW())-Tabla110[[#This Row],[FECHA DE NACIMIENTO]])</f>
        <v>14</v>
      </c>
      <c r="I531" s="65" t="s">
        <v>13</v>
      </c>
      <c r="J531" s="15" t="str">
        <f t="shared" si="16"/>
        <v>N</v>
      </c>
      <c r="K531" s="15" t="str">
        <f>Tabla110[[#This Row],[FECHA DE NACIMIENTO]]&amp;J531</f>
        <v>2012N</v>
      </c>
      <c r="L531" s="16" t="str">
        <f t="shared" si="17"/>
        <v>NOVATOS 13 Y 14 AÑOS</v>
      </c>
      <c r="M531" s="65" t="s">
        <v>46</v>
      </c>
      <c r="N531" s="38">
        <v>608</v>
      </c>
      <c r="O531" s="19">
        <f>IFERROR(VLOOKUP(Tabla110[[#This Row],[NIVEL DE HABILIDAD]],CATEGORIAS!$M$3:$O$13,2,FALSE),"")</f>
        <v>85000</v>
      </c>
      <c r="P531" s="27"/>
      <c r="Q531" s="27"/>
    </row>
    <row r="532" spans="1:17" ht="18.75" x14ac:dyDescent="0.25">
      <c r="A532" s="11"/>
      <c r="B532" s="39">
        <v>609</v>
      </c>
      <c r="C532" s="65" t="s">
        <v>948</v>
      </c>
      <c r="D532" s="65" t="s">
        <v>949</v>
      </c>
      <c r="E532" s="28">
        <v>1150939155</v>
      </c>
      <c r="F532" s="87">
        <v>40130</v>
      </c>
      <c r="G532" s="29">
        <v>2009</v>
      </c>
      <c r="H532" s="15">
        <f ca="1">IF(Tabla110[[#This Row],[FECHA DE NACIMIENTO]]="","",YEAR(NOW())-Tabla110[[#This Row],[FECHA DE NACIMIENTO]])</f>
        <v>17</v>
      </c>
      <c r="I532" s="65" t="s">
        <v>13</v>
      </c>
      <c r="J532" s="15" t="str">
        <f t="shared" si="16"/>
        <v>N</v>
      </c>
      <c r="K532" s="15" t="str">
        <f>Tabla110[[#This Row],[FECHA DE NACIMIENTO]]&amp;J532</f>
        <v>2009N</v>
      </c>
      <c r="L532" s="16" t="str">
        <f t="shared" si="17"/>
        <v>NOVATOS 15 AÑOS Y MAS</v>
      </c>
      <c r="M532" s="65" t="s">
        <v>46</v>
      </c>
      <c r="N532" s="39">
        <v>609</v>
      </c>
      <c r="O532" s="19">
        <f>IFERROR(VLOOKUP(Tabla110[[#This Row],[NIVEL DE HABILIDAD]],CATEGORIAS!$M$3:$O$13,2,FALSE),"")</f>
        <v>85000</v>
      </c>
      <c r="P532" s="27"/>
      <c r="Q532" s="27"/>
    </row>
    <row r="533" spans="1:17" ht="18.75" x14ac:dyDescent="0.25">
      <c r="A533" s="11"/>
      <c r="B533" s="38">
        <v>610</v>
      </c>
      <c r="C533" s="27" t="s">
        <v>753</v>
      </c>
      <c r="D533" s="27" t="s">
        <v>950</v>
      </c>
      <c r="E533" s="28">
        <v>1107522925</v>
      </c>
      <c r="F533" s="87"/>
      <c r="G533" s="29">
        <v>2017</v>
      </c>
      <c r="H533" s="15">
        <f ca="1">IF(Tabla110[[#This Row],[FECHA DE NACIMIENTO]]="","",YEAR(NOW())-Tabla110[[#This Row],[FECHA DE NACIMIENTO]])</f>
        <v>9</v>
      </c>
      <c r="I533" s="27" t="s">
        <v>13</v>
      </c>
      <c r="J533" s="15" t="str">
        <f t="shared" si="16"/>
        <v>N</v>
      </c>
      <c r="K533" s="15" t="str">
        <f>Tabla110[[#This Row],[FECHA DE NACIMIENTO]]&amp;J533</f>
        <v>2017N</v>
      </c>
      <c r="L533" s="16" t="str">
        <f t="shared" si="17"/>
        <v>NOVATOS 9 Y 10 AÑOS</v>
      </c>
      <c r="M533" s="27" t="s">
        <v>80</v>
      </c>
      <c r="N533" s="38">
        <v>610</v>
      </c>
      <c r="O533" s="19">
        <f>IFERROR(VLOOKUP(Tabla110[[#This Row],[NIVEL DE HABILIDAD]],CATEGORIAS!$M$3:$O$13,2,FALSE),"")</f>
        <v>85000</v>
      </c>
      <c r="P533" s="27"/>
      <c r="Q533" s="27"/>
    </row>
    <row r="534" spans="1:17" ht="18.75" x14ac:dyDescent="0.25">
      <c r="A534" s="11"/>
      <c r="B534" s="39">
        <v>611</v>
      </c>
      <c r="C534" s="27" t="s">
        <v>951</v>
      </c>
      <c r="D534" s="27" t="s">
        <v>952</v>
      </c>
      <c r="E534" s="28">
        <v>1013023609</v>
      </c>
      <c r="F534" s="87"/>
      <c r="G534" s="29">
        <v>2015</v>
      </c>
      <c r="H534" s="15">
        <f ca="1">IF(Tabla110[[#This Row],[FECHA DE NACIMIENTO]]="","",YEAR(NOW())-Tabla110[[#This Row],[FECHA DE NACIMIENTO]])</f>
        <v>11</v>
      </c>
      <c r="I534" s="27" t="s">
        <v>67</v>
      </c>
      <c r="J534" s="15" t="str">
        <f t="shared" si="16"/>
        <v>P</v>
      </c>
      <c r="K534" s="15" t="str">
        <f>Tabla110[[#This Row],[FECHA DE NACIMIENTO]]&amp;J534</f>
        <v>2015P</v>
      </c>
      <c r="L534" s="16" t="str">
        <f t="shared" si="17"/>
        <v>PRINCIPIANTES 11 Y 12 AÑOS</v>
      </c>
      <c r="M534" s="27" t="s">
        <v>166</v>
      </c>
      <c r="N534" s="39">
        <v>611</v>
      </c>
      <c r="O534" s="19">
        <f>IFERROR(VLOOKUP(Tabla110[[#This Row],[NIVEL DE HABILIDAD]],CATEGORIAS!$M$3:$O$13,2,FALSE),"")</f>
        <v>85000</v>
      </c>
      <c r="P534" s="27"/>
      <c r="Q534" s="27"/>
    </row>
    <row r="535" spans="1:17" ht="18.75" x14ac:dyDescent="0.25">
      <c r="A535" s="11"/>
      <c r="B535" s="38">
        <v>612</v>
      </c>
      <c r="C535" s="27" t="s">
        <v>236</v>
      </c>
      <c r="D535" s="27" t="s">
        <v>953</v>
      </c>
      <c r="E535" s="28">
        <v>1109674901</v>
      </c>
      <c r="F535" s="87">
        <v>40820</v>
      </c>
      <c r="G535" s="29">
        <v>2011</v>
      </c>
      <c r="H535" s="15">
        <f ca="1">IF(Tabla110[[#This Row],[FECHA DE NACIMIENTO]]="","",YEAR(NOW())-Tabla110[[#This Row],[FECHA DE NACIMIENTO]])</f>
        <v>15</v>
      </c>
      <c r="I535" s="27" t="s">
        <v>13</v>
      </c>
      <c r="J535" s="15" t="str">
        <f t="shared" si="16"/>
        <v>N</v>
      </c>
      <c r="K535" s="15" t="str">
        <f>Tabla110[[#This Row],[FECHA DE NACIMIENTO]]&amp;J535</f>
        <v>2011N</v>
      </c>
      <c r="L535" s="16" t="str">
        <f t="shared" si="17"/>
        <v>NOVATOS 15 AÑOS Y MAS</v>
      </c>
      <c r="M535" s="27" t="s">
        <v>77</v>
      </c>
      <c r="N535" s="38">
        <v>612</v>
      </c>
      <c r="O535" s="19">
        <f>IFERROR(VLOOKUP(Tabla110[[#This Row],[NIVEL DE HABILIDAD]],CATEGORIAS!$M$3:$O$13,2,FALSE),"")</f>
        <v>85000</v>
      </c>
      <c r="P535" s="27"/>
      <c r="Q535" s="27"/>
    </row>
    <row r="536" spans="1:17" ht="18.75" x14ac:dyDescent="0.25">
      <c r="A536" s="11"/>
      <c r="B536" s="36">
        <v>613</v>
      </c>
      <c r="C536" s="27" t="s">
        <v>954</v>
      </c>
      <c r="D536" s="65" t="s">
        <v>1444</v>
      </c>
      <c r="E536" s="28">
        <v>1109550545</v>
      </c>
      <c r="F536" s="87"/>
      <c r="G536" s="29">
        <v>2011</v>
      </c>
      <c r="H536" s="15">
        <f ca="1">IF(Tabla110[[#This Row],[FECHA DE NACIMIENTO]]="","",YEAR(NOW())-Tabla110[[#This Row],[FECHA DE NACIMIENTO]])</f>
        <v>15</v>
      </c>
      <c r="I536" s="65" t="s">
        <v>13</v>
      </c>
      <c r="J536" s="15" t="str">
        <f t="shared" si="16"/>
        <v>N</v>
      </c>
      <c r="K536" s="15" t="str">
        <f>Tabla110[[#This Row],[FECHA DE NACIMIENTO]]&amp;J536</f>
        <v>2011N</v>
      </c>
      <c r="L536" s="16" t="str">
        <f t="shared" si="17"/>
        <v>NOVATOS 15 AÑOS Y MAS</v>
      </c>
      <c r="M536" s="65" t="s">
        <v>167</v>
      </c>
      <c r="N536" s="39">
        <v>613</v>
      </c>
      <c r="O536" s="19">
        <f>IFERROR(VLOOKUP(Tabla110[[#This Row],[NIVEL DE HABILIDAD]],CATEGORIAS!$M$3:$O$13,2,FALSE),"")</f>
        <v>85000</v>
      </c>
      <c r="P536" s="27"/>
      <c r="Q536" s="27"/>
    </row>
    <row r="537" spans="1:17" ht="18.75" x14ac:dyDescent="0.25">
      <c r="A537" s="11"/>
      <c r="B537" s="36">
        <v>614</v>
      </c>
      <c r="C537" s="27" t="s">
        <v>319</v>
      </c>
      <c r="D537" s="27" t="s">
        <v>955</v>
      </c>
      <c r="E537" s="28"/>
      <c r="F537" s="87"/>
      <c r="G537" s="29">
        <v>2014</v>
      </c>
      <c r="H537" s="15">
        <f ca="1">IF(Tabla110[[#This Row],[FECHA DE NACIMIENTO]]="","",YEAR(NOW())-Tabla110[[#This Row],[FECHA DE NACIMIENTO]])</f>
        <v>12</v>
      </c>
      <c r="I537" s="65" t="s">
        <v>67</v>
      </c>
      <c r="J537" s="15" t="str">
        <f t="shared" si="16"/>
        <v>P</v>
      </c>
      <c r="K537" s="15" t="str">
        <f>Tabla110[[#This Row],[FECHA DE NACIMIENTO]]&amp;J537</f>
        <v>2014P</v>
      </c>
      <c r="L537" s="16" t="str">
        <f t="shared" si="17"/>
        <v>PRINCIPIANTES 11 Y 12 AÑOS</v>
      </c>
      <c r="M537" s="65" t="s">
        <v>167</v>
      </c>
      <c r="N537" s="38">
        <v>614</v>
      </c>
      <c r="O537" s="19">
        <f>IFERROR(VLOOKUP(Tabla110[[#This Row],[NIVEL DE HABILIDAD]],CATEGORIAS!$M$3:$O$13,2,FALSE),"")</f>
        <v>85000</v>
      </c>
      <c r="P537" s="27"/>
      <c r="Q537" s="27"/>
    </row>
    <row r="538" spans="1:17" ht="18.75" x14ac:dyDescent="0.25">
      <c r="A538" s="11"/>
      <c r="B538" s="36">
        <v>615</v>
      </c>
      <c r="C538" s="27" t="s">
        <v>570</v>
      </c>
      <c r="D538" s="27" t="s">
        <v>956</v>
      </c>
      <c r="E538" s="28"/>
      <c r="F538" s="87"/>
      <c r="G538" s="29">
        <v>2014</v>
      </c>
      <c r="H538" s="15">
        <f ca="1">IF(Tabla110[[#This Row],[FECHA DE NACIMIENTO]]="","",YEAR(NOW())-Tabla110[[#This Row],[FECHA DE NACIMIENTO]])</f>
        <v>12</v>
      </c>
      <c r="I538" s="65" t="s">
        <v>13</v>
      </c>
      <c r="J538" s="15" t="str">
        <f t="shared" si="16"/>
        <v>N</v>
      </c>
      <c r="K538" s="15" t="str">
        <f>Tabla110[[#This Row],[FECHA DE NACIMIENTO]]&amp;J538</f>
        <v>2014N</v>
      </c>
      <c r="L538" s="16" t="str">
        <f t="shared" si="17"/>
        <v>NOVATOS 11 Y 12 AÑOS</v>
      </c>
      <c r="M538" s="65" t="s">
        <v>50</v>
      </c>
      <c r="N538" s="39">
        <v>615</v>
      </c>
      <c r="O538" s="19">
        <f>IFERROR(VLOOKUP(Tabla110[[#This Row],[NIVEL DE HABILIDAD]],CATEGORIAS!$M$3:$O$13,2,FALSE),"")</f>
        <v>85000</v>
      </c>
      <c r="P538" s="27"/>
      <c r="Q538" s="27"/>
    </row>
    <row r="539" spans="1:17" ht="18.75" x14ac:dyDescent="0.25">
      <c r="A539" s="11"/>
      <c r="B539" s="38">
        <v>616</v>
      </c>
      <c r="C539" s="27" t="s">
        <v>957</v>
      </c>
      <c r="D539" s="27" t="s">
        <v>958</v>
      </c>
      <c r="E539" s="28"/>
      <c r="F539" s="87"/>
      <c r="G539" s="29">
        <v>2019</v>
      </c>
      <c r="H539" s="15">
        <f ca="1">IF(Tabla110[[#This Row],[FECHA DE NACIMIENTO]]="","",YEAR(NOW())-Tabla110[[#This Row],[FECHA DE NACIMIENTO]])</f>
        <v>7</v>
      </c>
      <c r="I539" s="27" t="s">
        <v>13</v>
      </c>
      <c r="J539" s="15" t="str">
        <f t="shared" si="16"/>
        <v>N</v>
      </c>
      <c r="K539" s="15" t="str">
        <f>Tabla110[[#This Row],[FECHA DE NACIMIENTO]]&amp;J539</f>
        <v>2019N</v>
      </c>
      <c r="L539" s="16" t="str">
        <f t="shared" si="17"/>
        <v>NOVATOS 7 Y 8 AÑOS</v>
      </c>
      <c r="M539" s="27" t="s">
        <v>43</v>
      </c>
      <c r="N539" s="38">
        <v>616</v>
      </c>
      <c r="O539" s="19">
        <f>IFERROR(VLOOKUP(Tabla110[[#This Row],[NIVEL DE HABILIDAD]],CATEGORIAS!$M$3:$O$13,2,FALSE),"")</f>
        <v>85000</v>
      </c>
      <c r="P539" s="27"/>
      <c r="Q539" s="27"/>
    </row>
    <row r="540" spans="1:17" ht="18.75" x14ac:dyDescent="0.25">
      <c r="A540" s="11"/>
      <c r="B540" s="39">
        <v>617</v>
      </c>
      <c r="C540" s="27" t="s">
        <v>436</v>
      </c>
      <c r="D540" s="27" t="s">
        <v>959</v>
      </c>
      <c r="E540" s="28"/>
      <c r="F540" s="87"/>
      <c r="G540" s="29">
        <v>2014</v>
      </c>
      <c r="H540" s="15">
        <f ca="1">IF(Tabla110[[#This Row],[FECHA DE NACIMIENTO]]="","",YEAR(NOW())-Tabla110[[#This Row],[FECHA DE NACIMIENTO]])</f>
        <v>12</v>
      </c>
      <c r="I540" s="27" t="s">
        <v>13</v>
      </c>
      <c r="J540" s="15" t="str">
        <f t="shared" si="16"/>
        <v>N</v>
      </c>
      <c r="K540" s="15" t="str">
        <f>Tabla110[[#This Row],[FECHA DE NACIMIENTO]]&amp;J540</f>
        <v>2014N</v>
      </c>
      <c r="L540" s="16" t="str">
        <f t="shared" si="17"/>
        <v>NOVATOS 11 Y 12 AÑOS</v>
      </c>
      <c r="M540" s="27" t="s">
        <v>43</v>
      </c>
      <c r="N540" s="39">
        <v>617</v>
      </c>
      <c r="O540" s="19">
        <f>IFERROR(VLOOKUP(Tabla110[[#This Row],[NIVEL DE HABILIDAD]],CATEGORIAS!$M$3:$O$13,2,FALSE),"")</f>
        <v>85000</v>
      </c>
      <c r="P540" s="27"/>
      <c r="Q540" s="27"/>
    </row>
    <row r="541" spans="1:17" ht="18.75" x14ac:dyDescent="0.25">
      <c r="A541" s="11"/>
      <c r="B541" s="38">
        <v>618</v>
      </c>
      <c r="C541" s="27" t="s">
        <v>960</v>
      </c>
      <c r="D541" s="27" t="s">
        <v>961</v>
      </c>
      <c r="E541" s="28">
        <v>1107869510</v>
      </c>
      <c r="F541" s="87">
        <v>42035</v>
      </c>
      <c r="G541" s="29">
        <v>2015</v>
      </c>
      <c r="H541" s="15">
        <f ca="1">IF(Tabla110[[#This Row],[FECHA DE NACIMIENTO]]="","",YEAR(NOW())-Tabla110[[#This Row],[FECHA DE NACIMIENTO]])</f>
        <v>11</v>
      </c>
      <c r="I541" s="27" t="s">
        <v>13</v>
      </c>
      <c r="J541" s="15" t="str">
        <f t="shared" si="16"/>
        <v>N</v>
      </c>
      <c r="K541" s="15" t="str">
        <f>Tabla110[[#This Row],[FECHA DE NACIMIENTO]]&amp;J541</f>
        <v>2015N</v>
      </c>
      <c r="L541" s="16" t="str">
        <f t="shared" si="17"/>
        <v>NOVATOS 11 Y 12 AÑOS</v>
      </c>
      <c r="M541" s="27" t="s">
        <v>89</v>
      </c>
      <c r="N541" s="38">
        <v>618</v>
      </c>
      <c r="O541" s="19">
        <f>IFERROR(VLOOKUP(Tabla110[[#This Row],[NIVEL DE HABILIDAD]],CATEGORIAS!$M$3:$O$13,2,FALSE),"")</f>
        <v>85000</v>
      </c>
      <c r="P541" s="27"/>
      <c r="Q541" s="27"/>
    </row>
    <row r="542" spans="1:17" ht="18.75" x14ac:dyDescent="0.25">
      <c r="A542" s="11"/>
      <c r="B542" s="39">
        <v>619</v>
      </c>
      <c r="C542" s="27" t="s">
        <v>1257</v>
      </c>
      <c r="D542" s="27" t="s">
        <v>1258</v>
      </c>
      <c r="E542" s="28">
        <v>1111423904</v>
      </c>
      <c r="F542" s="87">
        <v>40127</v>
      </c>
      <c r="G542" s="29">
        <v>2009</v>
      </c>
      <c r="H542" s="15">
        <f ca="1">IF(Tabla110[[#This Row],[FECHA DE NACIMIENTO]]="","",YEAR(NOW())-Tabla110[[#This Row],[FECHA DE NACIMIENTO]])</f>
        <v>17</v>
      </c>
      <c r="I542" s="65" t="s">
        <v>1173</v>
      </c>
      <c r="J542" s="15" t="str">
        <f t="shared" si="16"/>
        <v>SR</v>
      </c>
      <c r="K542" s="15" t="str">
        <f>Tabla110[[#This Row],[FECHA DE NACIMIENTO]]&amp;J542</f>
        <v>2009SR</v>
      </c>
      <c r="L542" s="16" t="str">
        <f t="shared" si="17"/>
        <v>SUPER RACING</v>
      </c>
      <c r="M542" s="27" t="s">
        <v>45</v>
      </c>
      <c r="N542" s="39">
        <v>619</v>
      </c>
      <c r="O542" s="19">
        <f>IFERROR(VLOOKUP(Tabla110[[#This Row],[NIVEL DE HABILIDAD]],CATEGORIAS!$M$3:$O$13,2,FALSE),"")</f>
        <v>85000</v>
      </c>
      <c r="P542" s="27"/>
      <c r="Q542" s="27"/>
    </row>
    <row r="543" spans="1:17" ht="18.75" x14ac:dyDescent="0.25">
      <c r="A543" s="11"/>
      <c r="B543" s="38">
        <v>620</v>
      </c>
      <c r="C543" s="27" t="s">
        <v>312</v>
      </c>
      <c r="D543" s="27" t="s">
        <v>964</v>
      </c>
      <c r="E543" s="28">
        <v>1061826083</v>
      </c>
      <c r="F543" s="87">
        <v>43676</v>
      </c>
      <c r="G543" s="29">
        <v>2019</v>
      </c>
      <c r="H543" s="15">
        <f ca="1">IF(Tabla110[[#This Row],[FECHA DE NACIMIENTO]]="","",YEAR(NOW())-Tabla110[[#This Row],[FECHA DE NACIMIENTO]])</f>
        <v>7</v>
      </c>
      <c r="I543" s="27" t="s">
        <v>13</v>
      </c>
      <c r="J543" s="15" t="str">
        <f t="shared" si="16"/>
        <v>N</v>
      </c>
      <c r="K543" s="15" t="str">
        <f>Tabla110[[#This Row],[FECHA DE NACIMIENTO]]&amp;J543</f>
        <v>2019N</v>
      </c>
      <c r="L543" s="16" t="str">
        <f t="shared" si="17"/>
        <v>NOVATOS 7 Y 8 AÑOS</v>
      </c>
      <c r="M543" s="27" t="s">
        <v>110</v>
      </c>
      <c r="N543" s="38">
        <v>620</v>
      </c>
      <c r="O543" s="19">
        <f>IFERROR(VLOOKUP(Tabla110[[#This Row],[NIVEL DE HABILIDAD]],CATEGORIAS!$M$3:$O$13,2,FALSE),"")</f>
        <v>85000</v>
      </c>
      <c r="P543" s="27"/>
      <c r="Q543" s="27"/>
    </row>
    <row r="544" spans="1:17" ht="18.75" x14ac:dyDescent="0.25">
      <c r="A544" s="11"/>
      <c r="B544" s="39">
        <v>621</v>
      </c>
      <c r="C544" s="27" t="s">
        <v>380</v>
      </c>
      <c r="D544" s="27" t="s">
        <v>965</v>
      </c>
      <c r="E544" s="28">
        <v>1114248423</v>
      </c>
      <c r="F544" s="87"/>
      <c r="G544" s="29">
        <v>2017</v>
      </c>
      <c r="H544" s="15">
        <f ca="1">IF(Tabla110[[#This Row],[FECHA DE NACIMIENTO]]="","",YEAR(NOW())-Tabla110[[#This Row],[FECHA DE NACIMIENTO]])</f>
        <v>9</v>
      </c>
      <c r="I544" s="27" t="s">
        <v>67</v>
      </c>
      <c r="J544" s="15" t="str">
        <f t="shared" si="16"/>
        <v>P</v>
      </c>
      <c r="K544" s="15" t="str">
        <f>Tabla110[[#This Row],[FECHA DE NACIMIENTO]]&amp;J544</f>
        <v>2017P</v>
      </c>
      <c r="L544" s="16" t="str">
        <f t="shared" si="17"/>
        <v>PRINCIPIANTES 9 Y 10 AÑOS</v>
      </c>
      <c r="M544" s="27" t="s">
        <v>82</v>
      </c>
      <c r="N544" s="39">
        <v>621</v>
      </c>
      <c r="O544" s="19">
        <f>IFERROR(VLOOKUP(Tabla110[[#This Row],[NIVEL DE HABILIDAD]],CATEGORIAS!$M$3:$O$13,2,FALSE),"")</f>
        <v>85000</v>
      </c>
      <c r="P544" s="27"/>
      <c r="Q544" s="27"/>
    </row>
    <row r="545" spans="1:17" ht="18.75" x14ac:dyDescent="0.25">
      <c r="A545" s="11"/>
      <c r="B545" s="38">
        <v>622</v>
      </c>
      <c r="C545" s="27" t="s">
        <v>966</v>
      </c>
      <c r="D545" s="27" t="s">
        <v>967</v>
      </c>
      <c r="E545" s="28">
        <v>1114012314</v>
      </c>
      <c r="F545" s="87"/>
      <c r="G545" s="29">
        <v>2018</v>
      </c>
      <c r="H545" s="15">
        <f ca="1">IF(Tabla110[[#This Row],[FECHA DE NACIMIENTO]]="","",YEAR(NOW())-Tabla110[[#This Row],[FECHA DE NACIMIENTO]])</f>
        <v>8</v>
      </c>
      <c r="I545" s="27" t="s">
        <v>67</v>
      </c>
      <c r="J545" s="15" t="str">
        <f t="shared" si="16"/>
        <v>P</v>
      </c>
      <c r="K545" s="15" t="str">
        <f>Tabla110[[#This Row],[FECHA DE NACIMIENTO]]&amp;J545</f>
        <v>2018P</v>
      </c>
      <c r="L545" s="16" t="str">
        <f t="shared" si="17"/>
        <v>PRINCIPIANTES 7 Y 8 AÑOS</v>
      </c>
      <c r="M545" s="27" t="s">
        <v>82</v>
      </c>
      <c r="N545" s="38">
        <v>622</v>
      </c>
      <c r="O545" s="19">
        <f>IFERROR(VLOOKUP(Tabla110[[#This Row],[NIVEL DE HABILIDAD]],CATEGORIAS!$M$3:$O$13,2,FALSE),"")</f>
        <v>85000</v>
      </c>
      <c r="P545" s="27"/>
      <c r="Q545" s="27"/>
    </row>
    <row r="546" spans="1:17" ht="18.75" x14ac:dyDescent="0.25">
      <c r="A546" s="11"/>
      <c r="B546" s="39">
        <v>623</v>
      </c>
      <c r="C546" s="27" t="s">
        <v>724</v>
      </c>
      <c r="D546" s="27" t="s">
        <v>968</v>
      </c>
      <c r="E546" s="28">
        <v>1114550587</v>
      </c>
      <c r="F546" s="87">
        <v>42034</v>
      </c>
      <c r="G546" s="29">
        <v>2015</v>
      </c>
      <c r="H546" s="15">
        <f ca="1">IF(Tabla110[[#This Row],[FECHA DE NACIMIENTO]]="","",YEAR(NOW())-Tabla110[[#This Row],[FECHA DE NACIMIENTO]])</f>
        <v>11</v>
      </c>
      <c r="I546" s="27" t="s">
        <v>13</v>
      </c>
      <c r="J546" s="15" t="str">
        <f t="shared" si="16"/>
        <v>N</v>
      </c>
      <c r="K546" s="15" t="str">
        <f>Tabla110[[#This Row],[FECHA DE NACIMIENTO]]&amp;J546</f>
        <v>2015N</v>
      </c>
      <c r="L546" s="16" t="str">
        <f t="shared" si="17"/>
        <v>NOVATOS 11 Y 12 AÑOS</v>
      </c>
      <c r="M546" s="27" t="s">
        <v>82</v>
      </c>
      <c r="N546" s="39">
        <v>623</v>
      </c>
      <c r="O546" s="19">
        <f>IFERROR(VLOOKUP(Tabla110[[#This Row],[NIVEL DE HABILIDAD]],CATEGORIAS!$M$3:$O$13,2,FALSE),"")</f>
        <v>85000</v>
      </c>
      <c r="P546" s="27"/>
      <c r="Q546" s="27"/>
    </row>
    <row r="547" spans="1:17" ht="18.75" x14ac:dyDescent="0.25">
      <c r="A547" s="11"/>
      <c r="B547" s="38">
        <v>624</v>
      </c>
      <c r="C547" s="27" t="s">
        <v>436</v>
      </c>
      <c r="D547" s="27" t="s">
        <v>969</v>
      </c>
      <c r="E547" s="28">
        <v>1114317114</v>
      </c>
      <c r="F547" s="87">
        <v>42218</v>
      </c>
      <c r="G547" s="29">
        <v>2015</v>
      </c>
      <c r="H547" s="15">
        <f ca="1">IF(Tabla110[[#This Row],[FECHA DE NACIMIENTO]]="","",YEAR(NOW())-Tabla110[[#This Row],[FECHA DE NACIMIENTO]])</f>
        <v>11</v>
      </c>
      <c r="I547" s="27" t="s">
        <v>13</v>
      </c>
      <c r="J547" s="15" t="str">
        <f t="shared" si="16"/>
        <v>N</v>
      </c>
      <c r="K547" s="15" t="str">
        <f>Tabla110[[#This Row],[FECHA DE NACIMIENTO]]&amp;J547</f>
        <v>2015N</v>
      </c>
      <c r="L547" s="16" t="str">
        <f t="shared" si="17"/>
        <v>NOVATOS 11 Y 12 AÑOS</v>
      </c>
      <c r="M547" s="27" t="s">
        <v>82</v>
      </c>
      <c r="N547" s="38">
        <v>624</v>
      </c>
      <c r="O547" s="19">
        <f>IFERROR(VLOOKUP(Tabla110[[#This Row],[NIVEL DE HABILIDAD]],CATEGORIAS!$M$3:$O$13,2,FALSE),"")</f>
        <v>85000</v>
      </c>
      <c r="P547" s="27"/>
      <c r="Q547" s="27"/>
    </row>
    <row r="548" spans="1:17" ht="18.75" x14ac:dyDescent="0.25">
      <c r="A548" s="11"/>
      <c r="B548" s="39">
        <v>625</v>
      </c>
      <c r="C548" s="27" t="s">
        <v>556</v>
      </c>
      <c r="D548" s="27" t="s">
        <v>970</v>
      </c>
      <c r="E548" s="28">
        <v>1110303615</v>
      </c>
      <c r="F548" s="87">
        <v>42811</v>
      </c>
      <c r="G548" s="29">
        <v>2017</v>
      </c>
      <c r="H548" s="15">
        <f ca="1">IF(Tabla110[[#This Row],[FECHA DE NACIMIENTO]]="","",YEAR(NOW())-Tabla110[[#This Row],[FECHA DE NACIMIENTO]])</f>
        <v>9</v>
      </c>
      <c r="I548" s="27" t="s">
        <v>15</v>
      </c>
      <c r="J548" s="15" t="str">
        <f t="shared" si="16"/>
        <v>EX</v>
      </c>
      <c r="K548" s="15" t="str">
        <f>Tabla110[[#This Row],[FECHA DE NACIMIENTO]]&amp;J548</f>
        <v>2017EX</v>
      </c>
      <c r="L548" s="16" t="str">
        <f t="shared" si="17"/>
        <v>EXPERTOS 9 Y 10 AÑOS</v>
      </c>
      <c r="M548" s="27" t="s">
        <v>45</v>
      </c>
      <c r="N548" s="39">
        <v>625</v>
      </c>
      <c r="O548" s="19">
        <f>IFERROR(VLOOKUP(Tabla110[[#This Row],[NIVEL DE HABILIDAD]],CATEGORIAS!$M$3:$O$13,2,FALSE),"")</f>
        <v>85000</v>
      </c>
      <c r="P548" s="27"/>
      <c r="Q548" s="27"/>
    </row>
    <row r="549" spans="1:17" ht="18.75" x14ac:dyDescent="0.25">
      <c r="A549" s="11"/>
      <c r="B549" s="38">
        <v>626</v>
      </c>
      <c r="C549" s="27" t="s">
        <v>717</v>
      </c>
      <c r="D549" s="27" t="s">
        <v>971</v>
      </c>
      <c r="E549" s="28">
        <v>1232804588</v>
      </c>
      <c r="F549" s="87">
        <v>43204</v>
      </c>
      <c r="G549" s="29">
        <v>2018</v>
      </c>
      <c r="H549" s="15">
        <f ca="1">IF(Tabla110[[#This Row],[FECHA DE NACIMIENTO]]="","",YEAR(NOW())-Tabla110[[#This Row],[FECHA DE NACIMIENTO]])</f>
        <v>8</v>
      </c>
      <c r="I549" s="27" t="s">
        <v>13</v>
      </c>
      <c r="J549" s="15" t="str">
        <f t="shared" si="16"/>
        <v>N</v>
      </c>
      <c r="K549" s="15" t="str">
        <f>Tabla110[[#This Row],[FECHA DE NACIMIENTO]]&amp;J549</f>
        <v>2018N</v>
      </c>
      <c r="L549" s="16" t="str">
        <f t="shared" si="17"/>
        <v>NOVATOS 7 Y 8 AÑOS</v>
      </c>
      <c r="M549" s="27" t="s">
        <v>45</v>
      </c>
      <c r="N549" s="38">
        <v>626</v>
      </c>
      <c r="O549" s="19">
        <f>IFERROR(VLOOKUP(Tabla110[[#This Row],[NIVEL DE HABILIDAD]],CATEGORIAS!$M$3:$O$13,2,FALSE),"")</f>
        <v>85000</v>
      </c>
      <c r="P549" s="27"/>
      <c r="Q549" s="27"/>
    </row>
    <row r="550" spans="1:17" ht="18.75" x14ac:dyDescent="0.25">
      <c r="A550" s="11"/>
      <c r="B550" s="39">
        <v>627</v>
      </c>
      <c r="C550" s="27" t="s">
        <v>364</v>
      </c>
      <c r="D550" s="27" t="s">
        <v>972</v>
      </c>
      <c r="E550" s="28">
        <v>1109561187</v>
      </c>
      <c r="F550" s="87">
        <v>42594</v>
      </c>
      <c r="G550" s="29">
        <v>2016</v>
      </c>
      <c r="H550" s="15">
        <f ca="1">IF(Tabla110[[#This Row],[FECHA DE NACIMIENTO]]="","",YEAR(NOW())-Tabla110[[#This Row],[FECHA DE NACIMIENTO]])</f>
        <v>10</v>
      </c>
      <c r="I550" s="27" t="s">
        <v>13</v>
      </c>
      <c r="J550" s="15" t="str">
        <f t="shared" si="16"/>
        <v>N</v>
      </c>
      <c r="K550" s="15" t="str">
        <f>Tabla110[[#This Row],[FECHA DE NACIMIENTO]]&amp;J550</f>
        <v>2016N</v>
      </c>
      <c r="L550" s="16" t="str">
        <f t="shared" si="17"/>
        <v>NOVATOS 9 Y 10 AÑOS</v>
      </c>
      <c r="M550" s="27" t="s">
        <v>45</v>
      </c>
      <c r="N550" s="39">
        <v>627</v>
      </c>
      <c r="O550" s="19">
        <f>IFERROR(VLOOKUP(Tabla110[[#This Row],[NIVEL DE HABILIDAD]],CATEGORIAS!$M$3:$O$13,2,FALSE),"")</f>
        <v>85000</v>
      </c>
      <c r="P550" s="27"/>
      <c r="Q550" s="27"/>
    </row>
    <row r="551" spans="1:17" ht="18.75" x14ac:dyDescent="0.25">
      <c r="A551" s="11"/>
      <c r="B551" s="38">
        <v>629</v>
      </c>
      <c r="C551" s="27" t="s">
        <v>303</v>
      </c>
      <c r="D551" s="27" t="s">
        <v>973</v>
      </c>
      <c r="E551" s="28">
        <v>1232788879</v>
      </c>
      <c r="F551" s="87">
        <v>41851</v>
      </c>
      <c r="G551" s="29">
        <v>2014</v>
      </c>
      <c r="H551" s="15">
        <f ca="1">IF(Tabla110[[#This Row],[FECHA DE NACIMIENTO]]="","",YEAR(NOW())-Tabla110[[#This Row],[FECHA DE NACIMIENTO]])</f>
        <v>12</v>
      </c>
      <c r="I551" s="27" t="s">
        <v>67</v>
      </c>
      <c r="J551" s="15" t="str">
        <f t="shared" si="16"/>
        <v>P</v>
      </c>
      <c r="K551" s="15" t="str">
        <f>Tabla110[[#This Row],[FECHA DE NACIMIENTO]]&amp;J551</f>
        <v>2014P</v>
      </c>
      <c r="L551" s="16" t="str">
        <f t="shared" si="17"/>
        <v>PRINCIPIANTES 11 Y 12 AÑOS</v>
      </c>
      <c r="M551" s="27" t="s">
        <v>45</v>
      </c>
      <c r="N551" s="38">
        <v>629</v>
      </c>
      <c r="O551" s="19">
        <f>IFERROR(VLOOKUP(Tabla110[[#This Row],[NIVEL DE HABILIDAD]],CATEGORIAS!$M$3:$O$13,2,FALSE),"")</f>
        <v>85000</v>
      </c>
      <c r="P551" s="27"/>
      <c r="Q551" s="27"/>
    </row>
    <row r="552" spans="1:17" ht="18.75" x14ac:dyDescent="0.25">
      <c r="A552" s="11"/>
      <c r="B552" s="39">
        <v>630</v>
      </c>
      <c r="C552" s="65" t="s">
        <v>259</v>
      </c>
      <c r="D552" s="65" t="s">
        <v>974</v>
      </c>
      <c r="E552" s="28">
        <v>1105389999</v>
      </c>
      <c r="F552" s="87"/>
      <c r="G552" s="29">
        <v>2014</v>
      </c>
      <c r="H552" s="15">
        <f ca="1">IF(Tabla110[[#This Row],[FECHA DE NACIMIENTO]]="","",YEAR(NOW())-Tabla110[[#This Row],[FECHA DE NACIMIENTO]])</f>
        <v>12</v>
      </c>
      <c r="I552" s="27" t="s">
        <v>67</v>
      </c>
      <c r="J552" s="15" t="str">
        <f t="shared" si="16"/>
        <v>P</v>
      </c>
      <c r="K552" s="15" t="str">
        <f>Tabla110[[#This Row],[FECHA DE NACIMIENTO]]&amp;J552</f>
        <v>2014P</v>
      </c>
      <c r="L552" s="16" t="str">
        <f t="shared" si="17"/>
        <v>PRINCIPIANTES 11 Y 12 AÑOS</v>
      </c>
      <c r="M552" s="27" t="s">
        <v>45</v>
      </c>
      <c r="N552" s="39">
        <v>630</v>
      </c>
      <c r="O552" s="19">
        <f>IFERROR(VLOOKUP(Tabla110[[#This Row],[NIVEL DE HABILIDAD]],CATEGORIAS!$M$3:$O$13,2,FALSE),"")</f>
        <v>85000</v>
      </c>
      <c r="P552" s="27"/>
      <c r="Q552" s="27"/>
    </row>
    <row r="553" spans="1:17" ht="18.75" x14ac:dyDescent="0.25">
      <c r="A553" s="11"/>
      <c r="B553" s="38">
        <v>631</v>
      </c>
      <c r="C553" s="27" t="s">
        <v>975</v>
      </c>
      <c r="D553" s="27" t="s">
        <v>976</v>
      </c>
      <c r="E553" s="28">
        <v>1105935050</v>
      </c>
      <c r="F553" s="87"/>
      <c r="G553" s="29">
        <v>2019</v>
      </c>
      <c r="H553" s="15">
        <f ca="1">IF(Tabla110[[#This Row],[FECHA DE NACIMIENTO]]="","",YEAR(NOW())-Tabla110[[#This Row],[FECHA DE NACIMIENTO]])</f>
        <v>7</v>
      </c>
      <c r="I553" s="27" t="s">
        <v>67</v>
      </c>
      <c r="J553" s="15" t="str">
        <f t="shared" si="16"/>
        <v>P</v>
      </c>
      <c r="K553" s="15" t="str">
        <f>Tabla110[[#This Row],[FECHA DE NACIMIENTO]]&amp;J553</f>
        <v>2019P</v>
      </c>
      <c r="L553" s="16" t="str">
        <f t="shared" si="17"/>
        <v>PRINCIPIANTES 7 Y 8 AÑOS</v>
      </c>
      <c r="M553" s="27" t="s">
        <v>49</v>
      </c>
      <c r="N553" s="38">
        <v>631</v>
      </c>
      <c r="O553" s="19">
        <f>IFERROR(VLOOKUP(Tabla110[[#This Row],[NIVEL DE HABILIDAD]],CATEGORIAS!$M$3:$O$13,2,FALSE),"")</f>
        <v>85000</v>
      </c>
      <c r="P553" s="27"/>
      <c r="Q553" s="27"/>
    </row>
    <row r="554" spans="1:17" ht="18.75" x14ac:dyDescent="0.25">
      <c r="A554" s="11"/>
      <c r="B554" s="39">
        <v>632</v>
      </c>
      <c r="C554" s="27" t="s">
        <v>285</v>
      </c>
      <c r="D554" s="27" t="s">
        <v>977</v>
      </c>
      <c r="E554" s="28">
        <v>1109194380</v>
      </c>
      <c r="F554" s="87">
        <v>41470</v>
      </c>
      <c r="G554" s="29">
        <v>2013</v>
      </c>
      <c r="H554" s="15">
        <f ca="1">IF(Tabla110[[#This Row],[FECHA DE NACIMIENTO]]="","",YEAR(NOW())-Tabla110[[#This Row],[FECHA DE NACIMIENTO]])</f>
        <v>13</v>
      </c>
      <c r="I554" s="27" t="s">
        <v>13</v>
      </c>
      <c r="J554" s="15" t="str">
        <f t="shared" si="16"/>
        <v>N</v>
      </c>
      <c r="K554" s="15" t="str">
        <f>Tabla110[[#This Row],[FECHA DE NACIMIENTO]]&amp;J554</f>
        <v>2013N</v>
      </c>
      <c r="L554" s="16" t="str">
        <f t="shared" si="17"/>
        <v>NOVATOS 13 Y 14 AÑOS</v>
      </c>
      <c r="M554" s="27" t="s">
        <v>49</v>
      </c>
      <c r="N554" s="39">
        <v>632</v>
      </c>
      <c r="O554" s="19">
        <f>IFERROR(VLOOKUP(Tabla110[[#This Row],[NIVEL DE HABILIDAD]],CATEGORIAS!$M$3:$O$13,2,FALSE),"")</f>
        <v>85000</v>
      </c>
      <c r="P554" s="27"/>
      <c r="Q554" s="27"/>
    </row>
    <row r="555" spans="1:17" ht="18.75" x14ac:dyDescent="0.25">
      <c r="A555" s="11"/>
      <c r="B555" s="38">
        <v>633</v>
      </c>
      <c r="C555" s="27" t="s">
        <v>978</v>
      </c>
      <c r="D555" s="27" t="s">
        <v>979</v>
      </c>
      <c r="E555" s="28">
        <v>1116381970</v>
      </c>
      <c r="F555" s="87"/>
      <c r="G555" s="29">
        <v>2019</v>
      </c>
      <c r="H555" s="15">
        <f ca="1">IF(Tabla110[[#This Row],[FECHA DE NACIMIENTO]]="","",YEAR(NOW())-Tabla110[[#This Row],[FECHA DE NACIMIENTO]])</f>
        <v>7</v>
      </c>
      <c r="I555" s="27" t="s">
        <v>13</v>
      </c>
      <c r="J555" s="15" t="str">
        <f t="shared" si="16"/>
        <v>N</v>
      </c>
      <c r="K555" s="15" t="str">
        <f>Tabla110[[#This Row],[FECHA DE NACIMIENTO]]&amp;J555</f>
        <v>2019N</v>
      </c>
      <c r="L555" s="16" t="str">
        <f t="shared" si="17"/>
        <v>NOVATOS 7 Y 8 AÑOS</v>
      </c>
      <c r="M555" s="27" t="s">
        <v>74</v>
      </c>
      <c r="N555" s="38">
        <v>633</v>
      </c>
      <c r="O555" s="19">
        <f>IFERROR(VLOOKUP(Tabla110[[#This Row],[NIVEL DE HABILIDAD]],CATEGORIAS!$M$3:$O$13,2,FALSE),"")</f>
        <v>85000</v>
      </c>
      <c r="P555" s="27"/>
      <c r="Q555" s="27"/>
    </row>
    <row r="556" spans="1:17" ht="18.75" x14ac:dyDescent="0.25">
      <c r="A556" s="11"/>
      <c r="B556" s="39">
        <v>634</v>
      </c>
      <c r="C556" s="27" t="s">
        <v>259</v>
      </c>
      <c r="D556" s="27" t="s">
        <v>980</v>
      </c>
      <c r="E556" s="28">
        <v>1104834225</v>
      </c>
      <c r="F556" s="87"/>
      <c r="G556" s="29">
        <v>2014</v>
      </c>
      <c r="H556" s="15">
        <f ca="1">IF(Tabla110[[#This Row],[FECHA DE NACIMIENTO]]="","",YEAR(NOW())-Tabla110[[#This Row],[FECHA DE NACIMIENTO]])</f>
        <v>12</v>
      </c>
      <c r="I556" s="27" t="s">
        <v>67</v>
      </c>
      <c r="J556" s="15" t="str">
        <f t="shared" si="16"/>
        <v>P</v>
      </c>
      <c r="K556" s="15" t="str">
        <f>Tabla110[[#This Row],[FECHA DE NACIMIENTO]]&amp;J556</f>
        <v>2014P</v>
      </c>
      <c r="L556" s="16" t="str">
        <f t="shared" si="17"/>
        <v>PRINCIPIANTES 11 Y 12 AÑOS</v>
      </c>
      <c r="M556" s="27" t="s">
        <v>74</v>
      </c>
      <c r="N556" s="39">
        <v>634</v>
      </c>
      <c r="O556" s="19">
        <f>IFERROR(VLOOKUP(Tabla110[[#This Row],[NIVEL DE HABILIDAD]],CATEGORIAS!$M$3:$O$13,2,FALSE),"")</f>
        <v>85000</v>
      </c>
      <c r="P556" s="27"/>
      <c r="Q556" s="27"/>
    </row>
    <row r="557" spans="1:17" ht="18.75" x14ac:dyDescent="0.25">
      <c r="A557" s="11"/>
      <c r="B557" s="38">
        <v>635</v>
      </c>
      <c r="C557" s="27" t="s">
        <v>981</v>
      </c>
      <c r="D557" s="27" t="s">
        <v>982</v>
      </c>
      <c r="E557" s="28">
        <v>1058939494</v>
      </c>
      <c r="F557" s="87">
        <v>43100</v>
      </c>
      <c r="G557" s="29">
        <v>2017</v>
      </c>
      <c r="H557" s="15">
        <f ca="1">IF(Tabla110[[#This Row],[FECHA DE NACIMIENTO]]="","",YEAR(NOW())-Tabla110[[#This Row],[FECHA DE NACIMIENTO]])</f>
        <v>9</v>
      </c>
      <c r="I557" s="27" t="s">
        <v>67</v>
      </c>
      <c r="J557" s="15" t="str">
        <f t="shared" si="16"/>
        <v>P</v>
      </c>
      <c r="K557" s="15" t="str">
        <f>Tabla110[[#This Row],[FECHA DE NACIMIENTO]]&amp;J557</f>
        <v>2017P</v>
      </c>
      <c r="L557" s="16" t="str">
        <f t="shared" si="17"/>
        <v>PRINCIPIANTES 9 Y 10 AÑOS</v>
      </c>
      <c r="M557" s="27" t="s">
        <v>52</v>
      </c>
      <c r="N557" s="38">
        <v>635</v>
      </c>
      <c r="O557" s="19">
        <f>IFERROR(VLOOKUP(Tabla110[[#This Row],[NIVEL DE HABILIDAD]],CATEGORIAS!$M$3:$O$13,2,FALSE),"")</f>
        <v>85000</v>
      </c>
      <c r="P557" s="27"/>
      <c r="Q557" s="27"/>
    </row>
    <row r="558" spans="1:17" ht="18.75" x14ac:dyDescent="0.25">
      <c r="A558" s="11"/>
      <c r="B558" s="39">
        <v>636</v>
      </c>
      <c r="C558" s="27" t="s">
        <v>356</v>
      </c>
      <c r="D558" s="27" t="s">
        <v>983</v>
      </c>
      <c r="E558" s="28"/>
      <c r="F558" s="87">
        <v>42370</v>
      </c>
      <c r="G558" s="29">
        <v>2016</v>
      </c>
      <c r="H558" s="15">
        <f ca="1">IF(Tabla110[[#This Row],[FECHA DE NACIMIENTO]]="","",YEAR(NOW())-Tabla110[[#This Row],[FECHA DE NACIMIENTO]])</f>
        <v>10</v>
      </c>
      <c r="I558" s="27" t="s">
        <v>13</v>
      </c>
      <c r="J558" s="15" t="str">
        <f t="shared" si="16"/>
        <v>N</v>
      </c>
      <c r="K558" s="15" t="str">
        <f>Tabla110[[#This Row],[FECHA DE NACIMIENTO]]&amp;J558</f>
        <v>2016N</v>
      </c>
      <c r="L558" s="16" t="str">
        <f t="shared" si="17"/>
        <v>NOVATOS 9 Y 10 AÑOS</v>
      </c>
      <c r="M558" s="27" t="s">
        <v>52</v>
      </c>
      <c r="N558" s="39">
        <v>636</v>
      </c>
      <c r="O558" s="19">
        <f>IFERROR(VLOOKUP(Tabla110[[#This Row],[NIVEL DE HABILIDAD]],CATEGORIAS!$M$3:$O$13,2,FALSE),"")</f>
        <v>85000</v>
      </c>
      <c r="P558" s="27"/>
      <c r="Q558" s="27"/>
    </row>
    <row r="559" spans="1:17" ht="18.75" x14ac:dyDescent="0.25">
      <c r="A559" s="11"/>
      <c r="B559" s="38">
        <v>637</v>
      </c>
      <c r="C559" s="27" t="s">
        <v>639</v>
      </c>
      <c r="D559" s="27" t="s">
        <v>984</v>
      </c>
      <c r="E559" s="28">
        <v>1058553035</v>
      </c>
      <c r="F559" s="87">
        <v>42769</v>
      </c>
      <c r="G559" s="29">
        <v>2017</v>
      </c>
      <c r="H559" s="15">
        <f ca="1">IF(Tabla110[[#This Row],[FECHA DE NACIMIENTO]]="","",YEAR(NOW())-Tabla110[[#This Row],[FECHA DE NACIMIENTO]])</f>
        <v>9</v>
      </c>
      <c r="I559" s="27" t="s">
        <v>15</v>
      </c>
      <c r="J559" s="15" t="str">
        <f t="shared" si="16"/>
        <v>EX</v>
      </c>
      <c r="K559" s="15" t="str">
        <f>Tabla110[[#This Row],[FECHA DE NACIMIENTO]]&amp;J559</f>
        <v>2017EX</v>
      </c>
      <c r="L559" s="16" t="str">
        <f t="shared" si="17"/>
        <v>EXPERTOS 9 Y 10 AÑOS</v>
      </c>
      <c r="M559" s="27" t="s">
        <v>52</v>
      </c>
      <c r="N559" s="38">
        <v>637</v>
      </c>
      <c r="O559" s="19">
        <f>IFERROR(VLOOKUP(Tabla110[[#This Row],[NIVEL DE HABILIDAD]],CATEGORIAS!$M$3:$O$13,2,FALSE),"")</f>
        <v>85000</v>
      </c>
      <c r="P559" s="27"/>
      <c r="Q559" s="27"/>
    </row>
    <row r="560" spans="1:17" ht="18.75" x14ac:dyDescent="0.25">
      <c r="A560" s="11"/>
      <c r="B560" s="39">
        <v>638</v>
      </c>
      <c r="C560" s="27" t="s">
        <v>985</v>
      </c>
      <c r="D560" s="27" t="s">
        <v>793</v>
      </c>
      <c r="E560" s="28">
        <v>1232804452</v>
      </c>
      <c r="F560" s="87">
        <v>43101</v>
      </c>
      <c r="G560" s="29">
        <v>2018</v>
      </c>
      <c r="H560" s="15">
        <f ca="1">IF(Tabla110[[#This Row],[FECHA DE NACIMIENTO]]="","",YEAR(NOW())-Tabla110[[#This Row],[FECHA DE NACIMIENTO]])</f>
        <v>8</v>
      </c>
      <c r="I560" s="27" t="s">
        <v>13</v>
      </c>
      <c r="J560" s="15" t="str">
        <f t="shared" si="16"/>
        <v>N</v>
      </c>
      <c r="K560" s="15" t="str">
        <f>Tabla110[[#This Row],[FECHA DE NACIMIENTO]]&amp;J560</f>
        <v>2018N</v>
      </c>
      <c r="L560" s="16" t="str">
        <f t="shared" si="17"/>
        <v>NOVATOS 7 Y 8 AÑOS</v>
      </c>
      <c r="M560" s="27" t="s">
        <v>51</v>
      </c>
      <c r="N560" s="39">
        <v>638</v>
      </c>
      <c r="O560" s="19">
        <f>IFERROR(VLOOKUP(Tabla110[[#This Row],[NIVEL DE HABILIDAD]],CATEGORIAS!$M$3:$O$13,2,FALSE),"")</f>
        <v>85000</v>
      </c>
      <c r="P560" s="27"/>
      <c r="Q560" s="27"/>
    </row>
    <row r="561" spans="1:17" ht="18.75" x14ac:dyDescent="0.25">
      <c r="A561" s="11"/>
      <c r="B561" s="38">
        <v>639</v>
      </c>
      <c r="C561" s="27" t="s">
        <v>986</v>
      </c>
      <c r="D561" s="27" t="s">
        <v>987</v>
      </c>
      <c r="E561" s="28">
        <v>1232805724</v>
      </c>
      <c r="F561" s="87">
        <v>43318</v>
      </c>
      <c r="G561" s="29">
        <v>2018</v>
      </c>
      <c r="H561" s="15">
        <f ca="1">IF(Tabla110[[#This Row],[FECHA DE NACIMIENTO]]="","",YEAR(NOW())-Tabla110[[#This Row],[FECHA DE NACIMIENTO]])</f>
        <v>8</v>
      </c>
      <c r="I561" s="27" t="s">
        <v>13</v>
      </c>
      <c r="J561" s="15" t="str">
        <f t="shared" si="16"/>
        <v>N</v>
      </c>
      <c r="K561" s="15" t="str">
        <f>Tabla110[[#This Row],[FECHA DE NACIMIENTO]]&amp;J561</f>
        <v>2018N</v>
      </c>
      <c r="L561" s="16" t="str">
        <f t="shared" si="17"/>
        <v>NOVATOS 7 Y 8 AÑOS</v>
      </c>
      <c r="M561" s="27" t="s">
        <v>51</v>
      </c>
      <c r="N561" s="38">
        <v>639</v>
      </c>
      <c r="O561" s="19">
        <f>IFERROR(VLOOKUP(Tabla110[[#This Row],[NIVEL DE HABILIDAD]],CATEGORIAS!$M$3:$O$13,2,FALSE),"")</f>
        <v>85000</v>
      </c>
      <c r="P561" s="27"/>
      <c r="Q561" s="27"/>
    </row>
    <row r="562" spans="1:17" ht="18.75" x14ac:dyDescent="0.25">
      <c r="A562" s="11"/>
      <c r="B562" s="39">
        <v>640</v>
      </c>
      <c r="C562" s="27" t="s">
        <v>236</v>
      </c>
      <c r="D562" s="27" t="s">
        <v>988</v>
      </c>
      <c r="E562" s="28">
        <v>1232805211</v>
      </c>
      <c r="F562" s="87">
        <v>43269</v>
      </c>
      <c r="G562" s="29">
        <v>2018</v>
      </c>
      <c r="H562" s="15">
        <f ca="1">IF(Tabla110[[#This Row],[FECHA DE NACIMIENTO]]="","",YEAR(NOW())-Tabla110[[#This Row],[FECHA DE NACIMIENTO]])</f>
        <v>8</v>
      </c>
      <c r="I562" s="27" t="s">
        <v>13</v>
      </c>
      <c r="J562" s="15" t="str">
        <f t="shared" si="16"/>
        <v>N</v>
      </c>
      <c r="K562" s="15" t="str">
        <f>Tabla110[[#This Row],[FECHA DE NACIMIENTO]]&amp;J562</f>
        <v>2018N</v>
      </c>
      <c r="L562" s="16" t="str">
        <f t="shared" si="17"/>
        <v>NOVATOS 7 Y 8 AÑOS</v>
      </c>
      <c r="M562" s="27" t="s">
        <v>51</v>
      </c>
      <c r="N562" s="39">
        <v>640</v>
      </c>
      <c r="O562" s="19">
        <f>IFERROR(VLOOKUP(Tabla110[[#This Row],[NIVEL DE HABILIDAD]],CATEGORIAS!$M$3:$O$13,2,FALSE),"")</f>
        <v>85000</v>
      </c>
      <c r="P562" s="27"/>
      <c r="Q562" s="27"/>
    </row>
    <row r="563" spans="1:17" ht="18.75" x14ac:dyDescent="0.25">
      <c r="A563" s="11"/>
      <c r="B563" s="38">
        <v>641</v>
      </c>
      <c r="C563" s="27" t="s">
        <v>236</v>
      </c>
      <c r="D563" s="27" t="s">
        <v>989</v>
      </c>
      <c r="E563" s="28">
        <v>1109935763</v>
      </c>
      <c r="F563" s="87"/>
      <c r="G563" s="29">
        <v>2017</v>
      </c>
      <c r="H563" s="15">
        <f ca="1">IF(Tabla110[[#This Row],[FECHA DE NACIMIENTO]]="","",YEAR(NOW())-Tabla110[[#This Row],[FECHA DE NACIMIENTO]])</f>
        <v>9</v>
      </c>
      <c r="I563" s="65" t="s">
        <v>67</v>
      </c>
      <c r="J563" s="15" t="str">
        <f t="shared" si="16"/>
        <v>P</v>
      </c>
      <c r="K563" s="15" t="str">
        <f>Tabla110[[#This Row],[FECHA DE NACIMIENTO]]&amp;J563</f>
        <v>2017P</v>
      </c>
      <c r="L563" s="16" t="str">
        <f t="shared" si="17"/>
        <v>PRINCIPIANTES 9 Y 10 AÑOS</v>
      </c>
      <c r="M563" s="27" t="s">
        <v>51</v>
      </c>
      <c r="N563" s="38">
        <v>641</v>
      </c>
      <c r="O563" s="19">
        <f>IFERROR(VLOOKUP(Tabla110[[#This Row],[NIVEL DE HABILIDAD]],CATEGORIAS!$M$3:$O$13,2,FALSE),"")</f>
        <v>85000</v>
      </c>
      <c r="P563" s="27"/>
      <c r="Q563" s="27"/>
    </row>
    <row r="564" spans="1:17" ht="18.75" x14ac:dyDescent="0.25">
      <c r="A564" s="11"/>
      <c r="B564" s="39">
        <v>642</v>
      </c>
      <c r="C564" s="27" t="s">
        <v>990</v>
      </c>
      <c r="D564" s="27" t="s">
        <v>991</v>
      </c>
      <c r="E564" s="28">
        <v>1112406080</v>
      </c>
      <c r="F564" s="87"/>
      <c r="G564" s="29">
        <v>2013</v>
      </c>
      <c r="H564" s="15">
        <f ca="1">IF(Tabla110[[#This Row],[FECHA DE NACIMIENTO]]="","",YEAR(NOW())-Tabla110[[#This Row],[FECHA DE NACIMIENTO]])</f>
        <v>13</v>
      </c>
      <c r="I564" s="27" t="s">
        <v>67</v>
      </c>
      <c r="J564" s="15" t="str">
        <f t="shared" si="16"/>
        <v>P</v>
      </c>
      <c r="K564" s="15" t="str">
        <f>Tabla110[[#This Row],[FECHA DE NACIMIENTO]]&amp;J564</f>
        <v>2013P</v>
      </c>
      <c r="L564" s="16" t="str">
        <f t="shared" si="17"/>
        <v>PRINCIPIANTES 13 Y 14 AÑOS</v>
      </c>
      <c r="M564" s="27" t="s">
        <v>85</v>
      </c>
      <c r="N564" s="39">
        <v>642</v>
      </c>
      <c r="O564" s="19">
        <f>IFERROR(VLOOKUP(Tabla110[[#This Row],[NIVEL DE HABILIDAD]],CATEGORIAS!$M$3:$O$13,2,FALSE),"")</f>
        <v>85000</v>
      </c>
      <c r="P564" s="27"/>
      <c r="Q564" s="27"/>
    </row>
    <row r="565" spans="1:17" ht="18.75" x14ac:dyDescent="0.25">
      <c r="A565" s="11"/>
      <c r="B565" s="38">
        <v>643</v>
      </c>
      <c r="C565" s="27" t="s">
        <v>301</v>
      </c>
      <c r="D565" s="27" t="s">
        <v>992</v>
      </c>
      <c r="E565" s="28">
        <v>1089619694</v>
      </c>
      <c r="F565" s="87">
        <v>41507</v>
      </c>
      <c r="G565" s="29">
        <v>2013</v>
      </c>
      <c r="H565" s="15">
        <f ca="1">IF(Tabla110[[#This Row],[FECHA DE NACIMIENTO]]="","",YEAR(NOW())-Tabla110[[#This Row],[FECHA DE NACIMIENTO]])</f>
        <v>13</v>
      </c>
      <c r="I565" s="65" t="s">
        <v>13</v>
      </c>
      <c r="J565" s="15" t="str">
        <f t="shared" si="16"/>
        <v>N</v>
      </c>
      <c r="K565" s="15" t="str">
        <f>Tabla110[[#This Row],[FECHA DE NACIMIENTO]]&amp;J565</f>
        <v>2013N</v>
      </c>
      <c r="L565" s="16" t="str">
        <f t="shared" si="17"/>
        <v>NOVATOS 13 Y 14 AÑOS</v>
      </c>
      <c r="M565" s="27" t="s">
        <v>41</v>
      </c>
      <c r="N565" s="38">
        <v>643</v>
      </c>
      <c r="O565" s="19">
        <f>IFERROR(VLOOKUP(Tabla110[[#This Row],[NIVEL DE HABILIDAD]],CATEGORIAS!$M$3:$O$13,2,FALSE),"")</f>
        <v>85000</v>
      </c>
      <c r="P565" s="27"/>
      <c r="Q565" s="27"/>
    </row>
    <row r="566" spans="1:17" ht="18.75" x14ac:dyDescent="0.25">
      <c r="A566" s="11"/>
      <c r="B566" s="39">
        <v>644</v>
      </c>
      <c r="C566" s="27" t="s">
        <v>993</v>
      </c>
      <c r="D566" s="27" t="s">
        <v>994</v>
      </c>
      <c r="E566" s="28">
        <v>1081065402</v>
      </c>
      <c r="F566" s="87">
        <v>43375</v>
      </c>
      <c r="G566" s="29">
        <v>2018</v>
      </c>
      <c r="H566" s="15">
        <f ca="1">IF(Tabla110[[#This Row],[FECHA DE NACIMIENTO]]="","",YEAR(NOW())-Tabla110[[#This Row],[FECHA DE NACIMIENTO]])</f>
        <v>8</v>
      </c>
      <c r="I566" s="27" t="s">
        <v>13</v>
      </c>
      <c r="J566" s="15" t="str">
        <f t="shared" si="16"/>
        <v>N</v>
      </c>
      <c r="K566" s="15" t="str">
        <f>Tabla110[[#This Row],[FECHA DE NACIMIENTO]]&amp;J566</f>
        <v>2018N</v>
      </c>
      <c r="L566" s="16" t="str">
        <f t="shared" si="17"/>
        <v>NOVATOS 7 Y 8 AÑOS</v>
      </c>
      <c r="M566" s="27" t="s">
        <v>45</v>
      </c>
      <c r="N566" s="39">
        <v>644</v>
      </c>
      <c r="O566" s="19">
        <f>IFERROR(VLOOKUP(Tabla110[[#This Row],[NIVEL DE HABILIDAD]],CATEGORIAS!$M$3:$O$13,2,FALSE),"")</f>
        <v>85000</v>
      </c>
      <c r="P566" s="27"/>
      <c r="Q566" s="27"/>
    </row>
    <row r="567" spans="1:17" ht="18.75" x14ac:dyDescent="0.25">
      <c r="A567" s="11"/>
      <c r="B567" s="38">
        <v>645</v>
      </c>
      <c r="C567" s="27" t="s">
        <v>995</v>
      </c>
      <c r="D567" s="27" t="s">
        <v>996</v>
      </c>
      <c r="E567" s="28">
        <v>1115091759</v>
      </c>
      <c r="F567" s="87">
        <v>42621</v>
      </c>
      <c r="G567" s="29">
        <v>2016</v>
      </c>
      <c r="H567" s="15">
        <f ca="1">IF(Tabla110[[#This Row],[FECHA DE NACIMIENTO]]="","",YEAR(NOW())-Tabla110[[#This Row],[FECHA DE NACIMIENTO]])</f>
        <v>10</v>
      </c>
      <c r="I567" s="27" t="s">
        <v>67</v>
      </c>
      <c r="J567" s="15" t="str">
        <f t="shared" si="16"/>
        <v>P</v>
      </c>
      <c r="K567" s="15" t="str">
        <f>Tabla110[[#This Row],[FECHA DE NACIMIENTO]]&amp;J567</f>
        <v>2016P</v>
      </c>
      <c r="L567" s="16" t="str">
        <f t="shared" si="17"/>
        <v>PRINCIPIANTES 9 Y 10 AÑOS</v>
      </c>
      <c r="M567" s="27" t="s">
        <v>76</v>
      </c>
      <c r="N567" s="38">
        <v>645</v>
      </c>
      <c r="O567" s="19">
        <f>IFERROR(VLOOKUP(Tabla110[[#This Row],[NIVEL DE HABILIDAD]],CATEGORIAS!$M$3:$O$13,2,FALSE),"")</f>
        <v>85000</v>
      </c>
      <c r="P567" s="27"/>
      <c r="Q567" s="27"/>
    </row>
    <row r="568" spans="1:17" ht="18.75" x14ac:dyDescent="0.25">
      <c r="A568" s="11"/>
      <c r="B568" s="39">
        <v>646</v>
      </c>
      <c r="C568" s="27" t="s">
        <v>753</v>
      </c>
      <c r="D568" s="27" t="s">
        <v>997</v>
      </c>
      <c r="E568" s="28">
        <v>1105389914</v>
      </c>
      <c r="F568" s="87">
        <v>41776</v>
      </c>
      <c r="G568" s="29">
        <v>2014</v>
      </c>
      <c r="H568" s="15">
        <f ca="1">IF(Tabla110[[#This Row],[FECHA DE NACIMIENTO]]="","",YEAR(NOW())-Tabla110[[#This Row],[FECHA DE NACIMIENTO]])</f>
        <v>12</v>
      </c>
      <c r="I568" s="27" t="s">
        <v>15</v>
      </c>
      <c r="J568" s="15" t="str">
        <f t="shared" si="16"/>
        <v>EX</v>
      </c>
      <c r="K568" s="15" t="str">
        <f>Tabla110[[#This Row],[FECHA DE NACIMIENTO]]&amp;J568</f>
        <v>2014EX</v>
      </c>
      <c r="L568" s="16" t="str">
        <f t="shared" si="17"/>
        <v>EXPERTOS 11 Y 12 AÑOS</v>
      </c>
      <c r="M568" s="27" t="s">
        <v>50</v>
      </c>
      <c r="N568" s="39">
        <v>646</v>
      </c>
      <c r="O568" s="19">
        <f>IFERROR(VLOOKUP(Tabla110[[#This Row],[NIVEL DE HABILIDAD]],CATEGORIAS!$M$3:$O$13,2,FALSE),"")</f>
        <v>85000</v>
      </c>
      <c r="P568" s="27"/>
      <c r="Q568" s="27"/>
    </row>
    <row r="569" spans="1:17" ht="18.75" x14ac:dyDescent="0.25">
      <c r="A569" s="11"/>
      <c r="B569" s="38">
        <v>647</v>
      </c>
      <c r="C569" s="27" t="s">
        <v>319</v>
      </c>
      <c r="D569" s="27" t="s">
        <v>998</v>
      </c>
      <c r="E569" s="28">
        <v>1109679213</v>
      </c>
      <c r="F569" s="87">
        <v>41736</v>
      </c>
      <c r="G569" s="29">
        <v>2014</v>
      </c>
      <c r="H569" s="15">
        <f ca="1">IF(Tabla110[[#This Row],[FECHA DE NACIMIENTO]]="","",YEAR(NOW())-Tabla110[[#This Row],[FECHA DE NACIMIENTO]])</f>
        <v>12</v>
      </c>
      <c r="I569" s="27" t="s">
        <v>15</v>
      </c>
      <c r="J569" s="15" t="str">
        <f t="shared" si="16"/>
        <v>EX</v>
      </c>
      <c r="K569" s="15" t="str">
        <f>Tabla110[[#This Row],[FECHA DE NACIMIENTO]]&amp;J569</f>
        <v>2014EX</v>
      </c>
      <c r="L569" s="16" t="str">
        <f t="shared" si="17"/>
        <v>EXPERTOS 11 Y 12 AÑOS</v>
      </c>
      <c r="M569" s="27" t="s">
        <v>50</v>
      </c>
      <c r="N569" s="38">
        <v>647</v>
      </c>
      <c r="O569" s="19">
        <f>IFERROR(VLOOKUP(Tabla110[[#This Row],[NIVEL DE HABILIDAD]],CATEGORIAS!$M$3:$O$13,2,FALSE),"")</f>
        <v>85000</v>
      </c>
      <c r="P569" s="27"/>
      <c r="Q569" s="27"/>
    </row>
    <row r="570" spans="1:17" ht="18.75" x14ac:dyDescent="0.25">
      <c r="A570" s="11"/>
      <c r="B570" s="39">
        <v>648</v>
      </c>
      <c r="C570" s="33" t="s">
        <v>999</v>
      </c>
      <c r="D570" s="33" t="s">
        <v>1000</v>
      </c>
      <c r="E570" s="34">
        <v>1131124498</v>
      </c>
      <c r="F570" s="87"/>
      <c r="G570" s="35">
        <v>2015</v>
      </c>
      <c r="H570" s="15">
        <f ca="1">IF(Tabla110[[#This Row],[FECHA DE NACIMIENTO]]="","",YEAR(NOW())-Tabla110[[#This Row],[FECHA DE NACIMIENTO]])</f>
        <v>11</v>
      </c>
      <c r="I570" s="33" t="s">
        <v>15</v>
      </c>
      <c r="J570" s="15" t="str">
        <f t="shared" si="16"/>
        <v>EX</v>
      </c>
      <c r="K570" s="15" t="str">
        <f>Tabla110[[#This Row],[FECHA DE NACIMIENTO]]&amp;J570</f>
        <v>2015EX</v>
      </c>
      <c r="L570" s="16" t="str">
        <f t="shared" si="17"/>
        <v>EXPERTOS 11 Y 12 AÑOS</v>
      </c>
      <c r="M570" s="33" t="s">
        <v>50</v>
      </c>
      <c r="N570" s="39">
        <v>648</v>
      </c>
      <c r="O570" s="19">
        <f>IFERROR(VLOOKUP(Tabla110[[#This Row],[NIVEL DE HABILIDAD]],CATEGORIAS!$M$3:$O$13,2,FALSE),"")</f>
        <v>85000</v>
      </c>
      <c r="P570" s="33"/>
      <c r="Q570" s="33"/>
    </row>
    <row r="571" spans="1:17" ht="18.75" x14ac:dyDescent="0.25">
      <c r="A571" s="11"/>
      <c r="B571" s="38">
        <v>649</v>
      </c>
      <c r="C571" s="33" t="s">
        <v>1001</v>
      </c>
      <c r="D571" s="33" t="s">
        <v>1002</v>
      </c>
      <c r="E571" s="34">
        <v>1113687816</v>
      </c>
      <c r="F571" s="87">
        <v>42269</v>
      </c>
      <c r="G571" s="35">
        <v>2015</v>
      </c>
      <c r="H571" s="15">
        <f ca="1">IF(Tabla110[[#This Row],[FECHA DE NACIMIENTO]]="","",YEAR(NOW())-Tabla110[[#This Row],[FECHA DE NACIMIENTO]])</f>
        <v>11</v>
      </c>
      <c r="I571" s="33" t="s">
        <v>15</v>
      </c>
      <c r="J571" s="15" t="str">
        <f t="shared" si="16"/>
        <v>EX</v>
      </c>
      <c r="K571" s="15" t="str">
        <f>Tabla110[[#This Row],[FECHA DE NACIMIENTO]]&amp;J571</f>
        <v>2015EX</v>
      </c>
      <c r="L571" s="16" t="str">
        <f t="shared" si="17"/>
        <v>EXPERTOS 11 Y 12 AÑOS</v>
      </c>
      <c r="M571" s="33" t="s">
        <v>44</v>
      </c>
      <c r="N571" s="38">
        <v>649</v>
      </c>
      <c r="O571" s="19">
        <f>IFERROR(VLOOKUP(Tabla110[[#This Row],[NIVEL DE HABILIDAD]],CATEGORIAS!$M$3:$O$13,2,FALSE),"")</f>
        <v>85000</v>
      </c>
      <c r="P571" s="33"/>
      <c r="Q571" s="33"/>
    </row>
    <row r="572" spans="1:17" ht="18.75" x14ac:dyDescent="0.25">
      <c r="A572" s="11"/>
      <c r="B572" s="39">
        <v>650</v>
      </c>
      <c r="C572" s="33" t="s">
        <v>1003</v>
      </c>
      <c r="D572" s="33" t="s">
        <v>1004</v>
      </c>
      <c r="E572" s="34">
        <v>1232800535</v>
      </c>
      <c r="F572" s="87">
        <v>42846</v>
      </c>
      <c r="G572" s="35">
        <v>2017</v>
      </c>
      <c r="H572" s="15">
        <f ca="1">IF(Tabla110[[#This Row],[FECHA DE NACIMIENTO]]="","",YEAR(NOW())-Tabla110[[#This Row],[FECHA DE NACIMIENTO]])</f>
        <v>9</v>
      </c>
      <c r="I572" s="33" t="s">
        <v>15</v>
      </c>
      <c r="J572" s="15" t="str">
        <f t="shared" si="16"/>
        <v>EX</v>
      </c>
      <c r="K572" s="15" t="str">
        <f>Tabla110[[#This Row],[FECHA DE NACIMIENTO]]&amp;J572</f>
        <v>2017EX</v>
      </c>
      <c r="L572" s="16" t="str">
        <f t="shared" si="17"/>
        <v>EXPERTOS 9 Y 10 AÑOS</v>
      </c>
      <c r="M572" s="33" t="s">
        <v>44</v>
      </c>
      <c r="N572" s="39">
        <v>650</v>
      </c>
      <c r="O572" s="19">
        <f>IFERROR(VLOOKUP(Tabla110[[#This Row],[NIVEL DE HABILIDAD]],CATEGORIAS!$M$3:$O$13,2,FALSE),"")</f>
        <v>85000</v>
      </c>
      <c r="P572" s="33"/>
      <c r="Q572" s="33"/>
    </row>
    <row r="573" spans="1:17" ht="18.75" x14ac:dyDescent="0.25">
      <c r="A573" s="11"/>
      <c r="B573" s="38">
        <v>651</v>
      </c>
      <c r="C573" s="33" t="s">
        <v>256</v>
      </c>
      <c r="D573" s="33" t="s">
        <v>1005</v>
      </c>
      <c r="E573" s="34">
        <v>1114548633</v>
      </c>
      <c r="F573" s="87">
        <v>41528</v>
      </c>
      <c r="G573" s="35">
        <v>2013</v>
      </c>
      <c r="H573" s="15">
        <f ca="1">IF(Tabla110[[#This Row],[FECHA DE NACIMIENTO]]="","",YEAR(NOW())-Tabla110[[#This Row],[FECHA DE NACIMIENTO]])</f>
        <v>13</v>
      </c>
      <c r="I573" s="33" t="s">
        <v>15</v>
      </c>
      <c r="J573" s="15" t="str">
        <f t="shared" si="16"/>
        <v>EX</v>
      </c>
      <c r="K573" s="15" t="str">
        <f>Tabla110[[#This Row],[FECHA DE NACIMIENTO]]&amp;J573</f>
        <v>2013EX</v>
      </c>
      <c r="L573" s="16" t="str">
        <f t="shared" si="17"/>
        <v>EXPERTOS 13 Y 14 AÑOS</v>
      </c>
      <c r="M573" s="33" t="s">
        <v>82</v>
      </c>
      <c r="N573" s="38">
        <v>651</v>
      </c>
      <c r="O573" s="19">
        <f>IFERROR(VLOOKUP(Tabla110[[#This Row],[NIVEL DE HABILIDAD]],CATEGORIAS!$M$3:$O$13,2,FALSE),"")</f>
        <v>85000</v>
      </c>
      <c r="P573" s="33"/>
      <c r="Q573" s="33"/>
    </row>
    <row r="574" spans="1:17" ht="18.75" x14ac:dyDescent="0.25">
      <c r="A574" s="11"/>
      <c r="B574" s="39">
        <v>652</v>
      </c>
      <c r="C574" s="65" t="s">
        <v>436</v>
      </c>
      <c r="D574" s="65" t="s">
        <v>1006</v>
      </c>
      <c r="E574" s="47">
        <v>1140052676</v>
      </c>
      <c r="F574" s="87"/>
      <c r="G574" s="48">
        <v>2011</v>
      </c>
      <c r="H574" s="15">
        <f ca="1">IF(Tabla110[[#This Row],[FECHA DE NACIMIENTO]]="","",YEAR(NOW())-Tabla110[[#This Row],[FECHA DE NACIMIENTO]])</f>
        <v>15</v>
      </c>
      <c r="I574" s="65" t="s">
        <v>15</v>
      </c>
      <c r="J574" s="15" t="str">
        <f t="shared" si="16"/>
        <v>EX</v>
      </c>
      <c r="K574" s="15" t="str">
        <f>Tabla110[[#This Row],[FECHA DE NACIMIENTO]]&amp;J574</f>
        <v>2011EX</v>
      </c>
      <c r="L574" s="16" t="str">
        <f t="shared" si="17"/>
        <v>EXPERTOS 15 Y 16 AÑOS</v>
      </c>
      <c r="M574" s="65" t="s">
        <v>44</v>
      </c>
      <c r="N574" s="39">
        <v>652</v>
      </c>
      <c r="O574" s="19">
        <f>IFERROR(VLOOKUP(Tabla110[[#This Row],[NIVEL DE HABILIDAD]],CATEGORIAS!$M$3:$O$13,2,FALSE),"")</f>
        <v>85000</v>
      </c>
      <c r="P574" s="65"/>
      <c r="Q574" s="65"/>
    </row>
    <row r="575" spans="1:17" ht="18.75" x14ac:dyDescent="0.25">
      <c r="A575" s="11"/>
      <c r="B575" s="38">
        <v>653</v>
      </c>
      <c r="C575" s="33" t="s">
        <v>766</v>
      </c>
      <c r="D575" s="33" t="s">
        <v>1007</v>
      </c>
      <c r="E575" s="34">
        <v>1107867374</v>
      </c>
      <c r="F575" s="87">
        <v>41062</v>
      </c>
      <c r="G575" s="35">
        <v>2012</v>
      </c>
      <c r="H575" s="15">
        <f ca="1">IF(Tabla110[[#This Row],[FECHA DE NACIMIENTO]]="","",YEAR(NOW())-Tabla110[[#This Row],[FECHA DE NACIMIENTO]])</f>
        <v>14</v>
      </c>
      <c r="I575" s="33" t="s">
        <v>13</v>
      </c>
      <c r="J575" s="15" t="str">
        <f t="shared" si="16"/>
        <v>N</v>
      </c>
      <c r="K575" s="15" t="str">
        <f>Tabla110[[#This Row],[FECHA DE NACIMIENTO]]&amp;J575</f>
        <v>2012N</v>
      </c>
      <c r="L575" s="16" t="str">
        <f t="shared" si="17"/>
        <v>NOVATOS 13 Y 14 AÑOS</v>
      </c>
      <c r="M575" s="33" t="s">
        <v>46</v>
      </c>
      <c r="N575" s="38">
        <v>653</v>
      </c>
      <c r="O575" s="19">
        <f>IFERROR(VLOOKUP(Tabla110[[#This Row],[NIVEL DE HABILIDAD]],CATEGORIAS!$M$3:$O$13,2,FALSE),"")</f>
        <v>85000</v>
      </c>
      <c r="P575" s="33"/>
      <c r="Q575" s="33"/>
    </row>
    <row r="576" spans="1:17" ht="18.75" x14ac:dyDescent="0.25">
      <c r="A576" s="11"/>
      <c r="B576" s="39">
        <v>654</v>
      </c>
      <c r="C576" s="33" t="s">
        <v>1008</v>
      </c>
      <c r="D576" s="33" t="s">
        <v>1009</v>
      </c>
      <c r="E576" s="34">
        <v>1104039573</v>
      </c>
      <c r="F576" s="87">
        <v>42641</v>
      </c>
      <c r="G576" s="35">
        <v>2016</v>
      </c>
      <c r="H576" s="15">
        <f ca="1">IF(Tabla110[[#This Row],[FECHA DE NACIMIENTO]]="","",YEAR(NOW())-Tabla110[[#This Row],[FECHA DE NACIMIENTO]])</f>
        <v>10</v>
      </c>
      <c r="I576" s="33" t="s">
        <v>15</v>
      </c>
      <c r="J576" s="15" t="str">
        <f t="shared" si="16"/>
        <v>EX</v>
      </c>
      <c r="K576" s="15" t="str">
        <f>Tabla110[[#This Row],[FECHA DE NACIMIENTO]]&amp;J576</f>
        <v>2016EX</v>
      </c>
      <c r="L576" s="16" t="str">
        <f t="shared" si="17"/>
        <v>EXPERTOS 9 Y 10 AÑOS</v>
      </c>
      <c r="M576" s="33" t="s">
        <v>167</v>
      </c>
      <c r="N576" s="39">
        <v>654</v>
      </c>
      <c r="O576" s="19">
        <f>IFERROR(VLOOKUP(Tabla110[[#This Row],[NIVEL DE HABILIDAD]],CATEGORIAS!$M$3:$O$13,2,FALSE),"")</f>
        <v>85000</v>
      </c>
      <c r="P576" s="33"/>
      <c r="Q576" s="33"/>
    </row>
    <row r="577" spans="1:17" ht="18.75" x14ac:dyDescent="0.25">
      <c r="A577" s="11"/>
      <c r="B577" s="38">
        <v>655</v>
      </c>
      <c r="C577" s="33" t="s">
        <v>470</v>
      </c>
      <c r="D577" s="33" t="s">
        <v>1010</v>
      </c>
      <c r="E577" s="34">
        <v>1232792372</v>
      </c>
      <c r="F577" s="87">
        <v>42122</v>
      </c>
      <c r="G577" s="35">
        <v>2015</v>
      </c>
      <c r="H577" s="15">
        <f ca="1">IF(Tabla110[[#This Row],[FECHA DE NACIMIENTO]]="","",YEAR(NOW())-Tabla110[[#This Row],[FECHA DE NACIMIENTO]])</f>
        <v>11</v>
      </c>
      <c r="I577" s="33" t="s">
        <v>15</v>
      </c>
      <c r="J577" s="15" t="str">
        <f t="shared" si="16"/>
        <v>EX</v>
      </c>
      <c r="K577" s="15" t="str">
        <f>Tabla110[[#This Row],[FECHA DE NACIMIENTO]]&amp;J577</f>
        <v>2015EX</v>
      </c>
      <c r="L577" s="16" t="str">
        <f t="shared" si="17"/>
        <v>EXPERTOS 11 Y 12 AÑOS</v>
      </c>
      <c r="M577" s="33" t="s">
        <v>46</v>
      </c>
      <c r="N577" s="38">
        <v>655</v>
      </c>
      <c r="O577" s="19">
        <f>IFERROR(VLOOKUP(Tabla110[[#This Row],[NIVEL DE HABILIDAD]],CATEGORIAS!$M$3:$O$13,2,FALSE),"")</f>
        <v>85000</v>
      </c>
      <c r="P577" s="33"/>
      <c r="Q577" s="33"/>
    </row>
    <row r="578" spans="1:17" ht="18.75" x14ac:dyDescent="0.25">
      <c r="A578" s="11"/>
      <c r="B578" s="39">
        <v>656</v>
      </c>
      <c r="C578" s="33" t="s">
        <v>339</v>
      </c>
      <c r="D578" s="33" t="s">
        <v>1011</v>
      </c>
      <c r="E578" s="34">
        <v>1104821353</v>
      </c>
      <c r="F578" s="87">
        <v>39908</v>
      </c>
      <c r="G578" s="35">
        <v>2009</v>
      </c>
      <c r="H578" s="15">
        <f ca="1">IF(Tabla110[[#This Row],[FECHA DE NACIMIENTO]]="","",YEAR(NOW())-Tabla110[[#This Row],[FECHA DE NACIMIENTO]])</f>
        <v>17</v>
      </c>
      <c r="I578" s="33" t="s">
        <v>15</v>
      </c>
      <c r="J578" s="15" t="str">
        <f t="shared" ref="J578:J641" si="18">VLOOKUP(I578,NH,2,0)</f>
        <v>EX</v>
      </c>
      <c r="K578" s="15" t="str">
        <f>Tabla110[[#This Row],[FECHA DE NACIMIENTO]]&amp;J578</f>
        <v>2009EX</v>
      </c>
      <c r="L578" s="16" t="str">
        <f t="shared" ref="L578:L641" si="19">IFERROR(VLOOKUP(K578,CATEGORIAS,2,0),"")</f>
        <v>EXPERTOS 17 AÑOS Y MAS</v>
      </c>
      <c r="M578" s="33" t="s">
        <v>46</v>
      </c>
      <c r="N578" s="39">
        <v>656</v>
      </c>
      <c r="O578" s="19">
        <f>IFERROR(VLOOKUP(Tabla110[[#This Row],[NIVEL DE HABILIDAD]],CATEGORIAS!$M$3:$O$13,2,FALSE),"")</f>
        <v>85000</v>
      </c>
      <c r="P578" s="33"/>
      <c r="Q578" s="33"/>
    </row>
    <row r="579" spans="1:17" ht="18.75" x14ac:dyDescent="0.25">
      <c r="A579" s="11"/>
      <c r="B579" s="38">
        <v>657</v>
      </c>
      <c r="C579" s="33" t="s">
        <v>436</v>
      </c>
      <c r="D579" s="33" t="s">
        <v>1012</v>
      </c>
      <c r="E579" s="34">
        <v>1112059954</v>
      </c>
      <c r="F579" s="90">
        <v>41870</v>
      </c>
      <c r="G579" s="35">
        <v>2014</v>
      </c>
      <c r="H579" s="15">
        <f ca="1">IF(Tabla110[[#This Row],[FECHA DE NACIMIENTO]]="","",YEAR(NOW())-Tabla110[[#This Row],[FECHA DE NACIMIENTO]])</f>
        <v>12</v>
      </c>
      <c r="I579" s="33" t="s">
        <v>15</v>
      </c>
      <c r="J579" s="15" t="str">
        <f t="shared" si="18"/>
        <v>EX</v>
      </c>
      <c r="K579" s="15" t="str">
        <f>Tabla110[[#This Row],[FECHA DE NACIMIENTO]]&amp;J579</f>
        <v>2014EX</v>
      </c>
      <c r="L579" s="16" t="str">
        <f t="shared" si="19"/>
        <v>EXPERTOS 11 Y 12 AÑOS</v>
      </c>
      <c r="M579" s="33" t="s">
        <v>46</v>
      </c>
      <c r="N579" s="38">
        <v>657</v>
      </c>
      <c r="O579" s="19">
        <f>IFERROR(VLOOKUP(Tabla110[[#This Row],[NIVEL DE HABILIDAD]],CATEGORIAS!$M$3:$O$13,2,FALSE),"")</f>
        <v>85000</v>
      </c>
      <c r="P579" s="33"/>
      <c r="Q579" s="33"/>
    </row>
    <row r="580" spans="1:17" ht="18.75" x14ac:dyDescent="0.25">
      <c r="A580" s="11"/>
      <c r="B580" s="39">
        <v>658</v>
      </c>
      <c r="C580" s="33" t="s">
        <v>472</v>
      </c>
      <c r="D580" s="33" t="s">
        <v>1013</v>
      </c>
      <c r="E580" s="34">
        <v>1061538752</v>
      </c>
      <c r="F580" s="87">
        <v>41024</v>
      </c>
      <c r="G580" s="35">
        <v>2012</v>
      </c>
      <c r="H580" s="15">
        <f ca="1">IF(Tabla110[[#This Row],[FECHA DE NACIMIENTO]]="","",YEAR(NOW())-Tabla110[[#This Row],[FECHA DE NACIMIENTO]])</f>
        <v>14</v>
      </c>
      <c r="I580" s="33" t="s">
        <v>15</v>
      </c>
      <c r="J580" s="15" t="str">
        <f t="shared" si="18"/>
        <v>EX</v>
      </c>
      <c r="K580" s="15" t="str">
        <f>Tabla110[[#This Row],[FECHA DE NACIMIENTO]]&amp;J580</f>
        <v>2012EX</v>
      </c>
      <c r="L580" s="16" t="str">
        <f t="shared" si="19"/>
        <v>EXPERTOS 13 Y 14 AÑOS</v>
      </c>
      <c r="M580" s="33" t="s">
        <v>80</v>
      </c>
      <c r="N580" s="39">
        <v>658</v>
      </c>
      <c r="O580" s="19">
        <f>IFERROR(VLOOKUP(Tabla110[[#This Row],[NIVEL DE HABILIDAD]],CATEGORIAS!$M$3:$O$13,2,FALSE),"")</f>
        <v>85000</v>
      </c>
      <c r="P580" s="33"/>
      <c r="Q580" s="33"/>
    </row>
    <row r="581" spans="1:17" ht="18.75" x14ac:dyDescent="0.25">
      <c r="A581" s="11"/>
      <c r="B581" s="38">
        <v>659</v>
      </c>
      <c r="C581" s="33" t="s">
        <v>1014</v>
      </c>
      <c r="D581" s="33" t="s">
        <v>672</v>
      </c>
      <c r="E581" s="34">
        <v>1061762184</v>
      </c>
      <c r="F581" s="87"/>
      <c r="G581" s="35">
        <v>2011</v>
      </c>
      <c r="H581" s="15">
        <f ca="1">IF(Tabla110[[#This Row],[FECHA DE NACIMIENTO]]="","",YEAR(NOW())-Tabla110[[#This Row],[FECHA DE NACIMIENTO]])</f>
        <v>15</v>
      </c>
      <c r="I581" s="33" t="s">
        <v>15</v>
      </c>
      <c r="J581" s="15" t="str">
        <f t="shared" si="18"/>
        <v>EX</v>
      </c>
      <c r="K581" s="15" t="str">
        <f>Tabla110[[#This Row],[FECHA DE NACIMIENTO]]&amp;J581</f>
        <v>2011EX</v>
      </c>
      <c r="L581" s="16" t="str">
        <f t="shared" si="19"/>
        <v>EXPERTOS 15 Y 16 AÑOS</v>
      </c>
      <c r="M581" s="33" t="s">
        <v>80</v>
      </c>
      <c r="N581" s="38">
        <v>659</v>
      </c>
      <c r="O581" s="19">
        <f>IFERROR(VLOOKUP(Tabla110[[#This Row],[NIVEL DE HABILIDAD]],CATEGORIAS!$M$3:$O$13,2,FALSE),"")</f>
        <v>85000</v>
      </c>
      <c r="P581" s="33"/>
      <c r="Q581" s="33"/>
    </row>
    <row r="582" spans="1:17" ht="18.75" x14ac:dyDescent="0.25">
      <c r="A582" s="11"/>
      <c r="B582" s="39">
        <v>660</v>
      </c>
      <c r="C582" s="33" t="s">
        <v>795</v>
      </c>
      <c r="D582" s="33" t="s">
        <v>1015</v>
      </c>
      <c r="E582" s="34"/>
      <c r="F582" s="87">
        <v>41066</v>
      </c>
      <c r="G582" s="35">
        <v>2012</v>
      </c>
      <c r="H582" s="15">
        <f ca="1">IF(Tabla110[[#This Row],[FECHA DE NACIMIENTO]]="","",YEAR(NOW())-Tabla110[[#This Row],[FECHA DE NACIMIENTO]])</f>
        <v>14</v>
      </c>
      <c r="I582" s="33" t="s">
        <v>15</v>
      </c>
      <c r="J582" s="15" t="str">
        <f t="shared" si="18"/>
        <v>EX</v>
      </c>
      <c r="K582" s="15" t="str">
        <f>Tabla110[[#This Row],[FECHA DE NACIMIENTO]]&amp;J582</f>
        <v>2012EX</v>
      </c>
      <c r="L582" s="16" t="str">
        <f t="shared" si="19"/>
        <v>EXPERTOS 13 Y 14 AÑOS</v>
      </c>
      <c r="M582" s="33" t="s">
        <v>167</v>
      </c>
      <c r="N582" s="39">
        <v>660</v>
      </c>
      <c r="O582" s="19">
        <f>IFERROR(VLOOKUP(Tabla110[[#This Row],[NIVEL DE HABILIDAD]],CATEGORIAS!$M$3:$O$13,2,FALSE),"")</f>
        <v>85000</v>
      </c>
      <c r="P582" s="33"/>
      <c r="Q582" s="33"/>
    </row>
    <row r="583" spans="1:17" ht="18.75" x14ac:dyDescent="0.25">
      <c r="A583" s="11"/>
      <c r="B583" s="38">
        <v>661</v>
      </c>
      <c r="C583" s="33" t="s">
        <v>1016</v>
      </c>
      <c r="D583" s="33" t="s">
        <v>1017</v>
      </c>
      <c r="E583" s="34">
        <v>1118367838</v>
      </c>
      <c r="F583" s="87"/>
      <c r="G583" s="35">
        <v>2007</v>
      </c>
      <c r="H583" s="15">
        <f ca="1">IF(Tabla110[[#This Row],[FECHA DE NACIMIENTO]]="","",YEAR(NOW())-Tabla110[[#This Row],[FECHA DE NACIMIENTO]])</f>
        <v>19</v>
      </c>
      <c r="I583" s="33" t="s">
        <v>15</v>
      </c>
      <c r="J583" s="15" t="str">
        <f t="shared" si="18"/>
        <v>EX</v>
      </c>
      <c r="K583" s="15" t="str">
        <f>Tabla110[[#This Row],[FECHA DE NACIMIENTO]]&amp;J583</f>
        <v>2007EX</v>
      </c>
      <c r="L583" s="16" t="str">
        <f t="shared" si="19"/>
        <v>EXPERTOS 17 AÑOS Y MAS</v>
      </c>
      <c r="M583" s="33" t="s">
        <v>89</v>
      </c>
      <c r="N583" s="38">
        <v>661</v>
      </c>
      <c r="O583" s="19">
        <f>IFERROR(VLOOKUP(Tabla110[[#This Row],[NIVEL DE HABILIDAD]],CATEGORIAS!$M$3:$O$13,2,FALSE),"")</f>
        <v>85000</v>
      </c>
      <c r="P583" s="33"/>
      <c r="Q583" s="33"/>
    </row>
    <row r="584" spans="1:17" ht="18.75" x14ac:dyDescent="0.25">
      <c r="A584" s="11"/>
      <c r="B584" s="39">
        <v>662</v>
      </c>
      <c r="C584" s="33" t="s">
        <v>859</v>
      </c>
      <c r="D584" s="33" t="s">
        <v>1018</v>
      </c>
      <c r="E584" s="34">
        <v>1110282661</v>
      </c>
      <c r="F584" s="87">
        <v>37986</v>
      </c>
      <c r="G584" s="35">
        <v>2003</v>
      </c>
      <c r="H584" s="15">
        <f ca="1">IF(Tabla110[[#This Row],[FECHA DE NACIMIENTO]]="","",YEAR(NOW())-Tabla110[[#This Row],[FECHA DE NACIMIENTO]])</f>
        <v>23</v>
      </c>
      <c r="I584" s="33" t="s">
        <v>15</v>
      </c>
      <c r="J584" s="15" t="str">
        <f t="shared" si="18"/>
        <v>EX</v>
      </c>
      <c r="K584" s="15" t="str">
        <f>Tabla110[[#This Row],[FECHA DE NACIMIENTO]]&amp;J584</f>
        <v>2003EX</v>
      </c>
      <c r="L584" s="16" t="str">
        <f t="shared" si="19"/>
        <v>EXPERTOS 17 AÑOS Y MAS</v>
      </c>
      <c r="M584" s="33" t="s">
        <v>89</v>
      </c>
      <c r="N584" s="39">
        <v>662</v>
      </c>
      <c r="O584" s="19">
        <f>IFERROR(VLOOKUP(Tabla110[[#This Row],[NIVEL DE HABILIDAD]],CATEGORIAS!$M$3:$O$13,2,FALSE),"")</f>
        <v>85000</v>
      </c>
      <c r="P584" s="33"/>
      <c r="Q584" s="33"/>
    </row>
    <row r="585" spans="1:17" ht="18.75" x14ac:dyDescent="0.25">
      <c r="A585" s="11"/>
      <c r="B585" s="38">
        <v>663</v>
      </c>
      <c r="C585" s="33" t="s">
        <v>837</v>
      </c>
      <c r="D585" s="33" t="s">
        <v>683</v>
      </c>
      <c r="E585" s="34">
        <v>1114010704</v>
      </c>
      <c r="F585" s="87">
        <v>42932</v>
      </c>
      <c r="G585" s="35">
        <v>2017</v>
      </c>
      <c r="H585" s="15">
        <f ca="1">IF(Tabla110[[#This Row],[FECHA DE NACIMIENTO]]="","",YEAR(NOW())-Tabla110[[#This Row],[FECHA DE NACIMIENTO]])</f>
        <v>9</v>
      </c>
      <c r="I585" s="33" t="s">
        <v>13</v>
      </c>
      <c r="J585" s="15" t="str">
        <f t="shared" si="18"/>
        <v>N</v>
      </c>
      <c r="K585" s="15" t="str">
        <f>Tabla110[[#This Row],[FECHA DE NACIMIENTO]]&amp;J585</f>
        <v>2017N</v>
      </c>
      <c r="L585" s="16" t="str">
        <f t="shared" si="19"/>
        <v>NOVATOS 9 Y 10 AÑOS</v>
      </c>
      <c r="M585" s="33" t="s">
        <v>82</v>
      </c>
      <c r="N585" s="38">
        <v>663</v>
      </c>
      <c r="O585" s="19">
        <f>IFERROR(VLOOKUP(Tabla110[[#This Row],[NIVEL DE HABILIDAD]],CATEGORIAS!$M$3:$O$13,2,FALSE),"")</f>
        <v>85000</v>
      </c>
      <c r="P585" s="33"/>
      <c r="Q585" s="33"/>
    </row>
    <row r="586" spans="1:17" ht="18.75" x14ac:dyDescent="0.25">
      <c r="A586" s="11"/>
      <c r="B586" s="39">
        <v>664</v>
      </c>
      <c r="C586" s="33" t="s">
        <v>1019</v>
      </c>
      <c r="D586" s="33" t="s">
        <v>1020</v>
      </c>
      <c r="E586" s="34">
        <v>1109931330</v>
      </c>
      <c r="F586" s="87">
        <v>41985</v>
      </c>
      <c r="G586" s="35">
        <v>2014</v>
      </c>
      <c r="H586" s="15">
        <f ca="1">IF(Tabla110[[#This Row],[FECHA DE NACIMIENTO]]="","",YEAR(NOW())-Tabla110[[#This Row],[FECHA DE NACIMIENTO]])</f>
        <v>12</v>
      </c>
      <c r="I586" s="33" t="s">
        <v>15</v>
      </c>
      <c r="J586" s="15" t="str">
        <f t="shared" si="18"/>
        <v>EX</v>
      </c>
      <c r="K586" s="15" t="str">
        <f>Tabla110[[#This Row],[FECHA DE NACIMIENTO]]&amp;J586</f>
        <v>2014EX</v>
      </c>
      <c r="L586" s="16" t="str">
        <f t="shared" si="19"/>
        <v>EXPERTOS 11 Y 12 AÑOS</v>
      </c>
      <c r="M586" s="33" t="s">
        <v>82</v>
      </c>
      <c r="N586" s="39">
        <v>664</v>
      </c>
      <c r="O586" s="19">
        <f>IFERROR(VLOOKUP(Tabla110[[#This Row],[NIVEL DE HABILIDAD]],CATEGORIAS!$M$3:$O$13,2,FALSE),"")</f>
        <v>85000</v>
      </c>
      <c r="P586" s="33"/>
      <c r="Q586" s="33"/>
    </row>
    <row r="587" spans="1:17" ht="18.75" x14ac:dyDescent="0.25">
      <c r="A587" s="11"/>
      <c r="B587" s="38">
        <v>665</v>
      </c>
      <c r="C587" s="33" t="s">
        <v>271</v>
      </c>
      <c r="D587" s="33" t="s">
        <v>1021</v>
      </c>
      <c r="E587" s="34">
        <v>1021636543</v>
      </c>
      <c r="F587" s="87">
        <v>42429</v>
      </c>
      <c r="G587" s="35">
        <v>2016</v>
      </c>
      <c r="H587" s="15">
        <f ca="1">IF(Tabla110[[#This Row],[FECHA DE NACIMIENTO]]="","",YEAR(NOW())-Tabla110[[#This Row],[FECHA DE NACIMIENTO]])</f>
        <v>10</v>
      </c>
      <c r="I587" s="33" t="s">
        <v>15</v>
      </c>
      <c r="J587" s="15" t="str">
        <f t="shared" si="18"/>
        <v>EX</v>
      </c>
      <c r="K587" s="15" t="str">
        <f>Tabla110[[#This Row],[FECHA DE NACIMIENTO]]&amp;J587</f>
        <v>2016EX</v>
      </c>
      <c r="L587" s="16" t="str">
        <f t="shared" si="19"/>
        <v>EXPERTOS 9 Y 10 AÑOS</v>
      </c>
      <c r="M587" s="33" t="s">
        <v>45</v>
      </c>
      <c r="N587" s="38">
        <v>665</v>
      </c>
      <c r="O587" s="19">
        <f>IFERROR(VLOOKUP(Tabla110[[#This Row],[NIVEL DE HABILIDAD]],CATEGORIAS!$M$3:$O$13,2,FALSE),"")</f>
        <v>85000</v>
      </c>
      <c r="P587" s="33"/>
      <c r="Q587" s="33"/>
    </row>
    <row r="588" spans="1:17" ht="18.75" x14ac:dyDescent="0.25">
      <c r="A588" s="11"/>
      <c r="B588" s="39">
        <v>666</v>
      </c>
      <c r="C588" s="33" t="s">
        <v>1022</v>
      </c>
      <c r="D588" s="33" t="s">
        <v>1023</v>
      </c>
      <c r="E588" s="34">
        <v>1116377704</v>
      </c>
      <c r="F588" s="87"/>
      <c r="G588" s="35">
        <v>2013</v>
      </c>
      <c r="H588" s="15">
        <f ca="1">IF(Tabla110[[#This Row],[FECHA DE NACIMIENTO]]="","",YEAR(NOW())-Tabla110[[#This Row],[FECHA DE NACIMIENTO]])</f>
        <v>13</v>
      </c>
      <c r="I588" s="33" t="s">
        <v>15</v>
      </c>
      <c r="J588" s="15" t="str">
        <f t="shared" si="18"/>
        <v>EX</v>
      </c>
      <c r="K588" s="15" t="str">
        <f>Tabla110[[#This Row],[FECHA DE NACIMIENTO]]&amp;J588</f>
        <v>2013EX</v>
      </c>
      <c r="L588" s="16" t="str">
        <f t="shared" si="19"/>
        <v>EXPERTOS 13 Y 14 AÑOS</v>
      </c>
      <c r="M588" s="33" t="s">
        <v>49</v>
      </c>
      <c r="N588" s="39">
        <v>666</v>
      </c>
      <c r="O588" s="19">
        <f>IFERROR(VLOOKUP(Tabla110[[#This Row],[NIVEL DE HABILIDAD]],CATEGORIAS!$M$3:$O$13,2,FALSE),"")</f>
        <v>85000</v>
      </c>
      <c r="P588" s="33"/>
      <c r="Q588" s="33"/>
    </row>
    <row r="589" spans="1:17" ht="18.75" x14ac:dyDescent="0.25">
      <c r="A589" s="11"/>
      <c r="B589" s="38">
        <v>667</v>
      </c>
      <c r="C589" s="33" t="s">
        <v>1024</v>
      </c>
      <c r="D589" s="33" t="s">
        <v>1025</v>
      </c>
      <c r="E589" s="34">
        <v>1116376623</v>
      </c>
      <c r="F589" s="87"/>
      <c r="G589" s="35">
        <v>2012</v>
      </c>
      <c r="H589" s="15">
        <f ca="1">IF(Tabla110[[#This Row],[FECHA DE NACIMIENTO]]="","",YEAR(NOW())-Tabla110[[#This Row],[FECHA DE NACIMIENTO]])</f>
        <v>14</v>
      </c>
      <c r="I589" s="33" t="s">
        <v>15</v>
      </c>
      <c r="J589" s="15" t="str">
        <f t="shared" si="18"/>
        <v>EX</v>
      </c>
      <c r="K589" s="15" t="str">
        <f>Tabla110[[#This Row],[FECHA DE NACIMIENTO]]&amp;J589</f>
        <v>2012EX</v>
      </c>
      <c r="L589" s="16" t="str">
        <f t="shared" si="19"/>
        <v>EXPERTOS 13 Y 14 AÑOS</v>
      </c>
      <c r="M589" s="33" t="s">
        <v>74</v>
      </c>
      <c r="N589" s="38">
        <v>667</v>
      </c>
      <c r="O589" s="19">
        <f>IFERROR(VLOOKUP(Tabla110[[#This Row],[NIVEL DE HABILIDAD]],CATEGORIAS!$M$3:$O$13,2,FALSE),"")</f>
        <v>85000</v>
      </c>
      <c r="P589" s="33"/>
      <c r="Q589" s="33"/>
    </row>
    <row r="590" spans="1:17" ht="18.75" x14ac:dyDescent="0.25">
      <c r="A590" s="11"/>
      <c r="B590" s="39">
        <v>668</v>
      </c>
      <c r="C590" s="33" t="s">
        <v>1026</v>
      </c>
      <c r="D590" s="33" t="s">
        <v>1027</v>
      </c>
      <c r="E590" s="34">
        <v>1104832489</v>
      </c>
      <c r="F590" s="87">
        <v>41385</v>
      </c>
      <c r="G590" s="35">
        <v>2013</v>
      </c>
      <c r="H590" s="15">
        <f ca="1">IF(Tabla110[[#This Row],[FECHA DE NACIMIENTO]]="","",YEAR(NOW())-Tabla110[[#This Row],[FECHA DE NACIMIENTO]])</f>
        <v>13</v>
      </c>
      <c r="I590" s="33" t="s">
        <v>15</v>
      </c>
      <c r="J590" s="15" t="str">
        <f t="shared" si="18"/>
        <v>EX</v>
      </c>
      <c r="K590" s="15" t="str">
        <f>Tabla110[[#This Row],[FECHA DE NACIMIENTO]]&amp;J590</f>
        <v>2013EX</v>
      </c>
      <c r="L590" s="16" t="str">
        <f t="shared" si="19"/>
        <v>EXPERTOS 13 Y 14 AÑOS</v>
      </c>
      <c r="M590" s="33" t="s">
        <v>51</v>
      </c>
      <c r="N590" s="39">
        <v>668</v>
      </c>
      <c r="O590" s="19">
        <f>IFERROR(VLOOKUP(Tabla110[[#This Row],[NIVEL DE HABILIDAD]],CATEGORIAS!$M$3:$O$13,2,FALSE),"")</f>
        <v>85000</v>
      </c>
      <c r="P590" s="33"/>
      <c r="Q590" s="33"/>
    </row>
    <row r="591" spans="1:17" ht="18.75" x14ac:dyDescent="0.25">
      <c r="A591" s="11"/>
      <c r="B591" s="40">
        <v>669</v>
      </c>
      <c r="C591" s="33" t="s">
        <v>1028</v>
      </c>
      <c r="D591" s="33" t="s">
        <v>1029</v>
      </c>
      <c r="E591" s="34">
        <v>1112061380</v>
      </c>
      <c r="F591" s="87">
        <v>42245</v>
      </c>
      <c r="G591" s="35">
        <v>2015</v>
      </c>
      <c r="H591" s="15">
        <f ca="1">IF(Tabla110[[#This Row],[FECHA DE NACIMIENTO]]="","",YEAR(NOW())-Tabla110[[#This Row],[FECHA DE NACIMIENTO]])</f>
        <v>11</v>
      </c>
      <c r="I591" s="33" t="s">
        <v>15</v>
      </c>
      <c r="J591" s="15" t="str">
        <f t="shared" si="18"/>
        <v>EX</v>
      </c>
      <c r="K591" s="15" t="str">
        <f>Tabla110[[#This Row],[FECHA DE NACIMIENTO]]&amp;J591</f>
        <v>2015EX</v>
      </c>
      <c r="L591" s="16" t="str">
        <f t="shared" si="19"/>
        <v>EXPERTOS 11 Y 12 AÑOS</v>
      </c>
      <c r="M591" s="65" t="s">
        <v>51</v>
      </c>
      <c r="N591" s="40">
        <v>669</v>
      </c>
      <c r="O591" s="19">
        <f>IFERROR(VLOOKUP(Tabla110[[#This Row],[NIVEL DE HABILIDAD]],CATEGORIAS!$M$3:$O$13,2,FALSE),"")</f>
        <v>85000</v>
      </c>
      <c r="P591" s="33"/>
      <c r="Q591" s="33"/>
    </row>
    <row r="592" spans="1:17" ht="18.75" x14ac:dyDescent="0.25">
      <c r="A592" s="11"/>
      <c r="B592" s="39">
        <v>670</v>
      </c>
      <c r="C592" s="33" t="s">
        <v>1030</v>
      </c>
      <c r="D592" s="33" t="s">
        <v>1031</v>
      </c>
      <c r="E592" s="34">
        <v>1150690950</v>
      </c>
      <c r="F592" s="87"/>
      <c r="G592" s="35">
        <v>2012</v>
      </c>
      <c r="H592" s="15">
        <f ca="1">IF(Tabla110[[#This Row],[FECHA DE NACIMIENTO]]="","",YEAR(NOW())-Tabla110[[#This Row],[FECHA DE NACIMIENTO]])</f>
        <v>14</v>
      </c>
      <c r="I592" s="33" t="s">
        <v>15</v>
      </c>
      <c r="J592" s="15" t="str">
        <f t="shared" si="18"/>
        <v>EX</v>
      </c>
      <c r="K592" s="15" t="str">
        <f>Tabla110[[#This Row],[FECHA DE NACIMIENTO]]&amp;J592</f>
        <v>2012EX</v>
      </c>
      <c r="L592" s="16" t="str">
        <f t="shared" si="19"/>
        <v>EXPERTOS 13 Y 14 AÑOS</v>
      </c>
      <c r="M592" s="33" t="s">
        <v>51</v>
      </c>
      <c r="N592" s="39">
        <v>670</v>
      </c>
      <c r="O592" s="19">
        <f>IFERROR(VLOOKUP(Tabla110[[#This Row],[NIVEL DE HABILIDAD]],CATEGORIAS!$M$3:$O$13,2,FALSE),"")</f>
        <v>85000</v>
      </c>
      <c r="P592" s="33"/>
      <c r="Q592" s="33"/>
    </row>
    <row r="593" spans="1:17" ht="18.75" x14ac:dyDescent="0.25">
      <c r="A593" s="11"/>
      <c r="B593" s="38">
        <v>671</v>
      </c>
      <c r="C593" s="33" t="s">
        <v>1032</v>
      </c>
      <c r="D593" s="33" t="s">
        <v>290</v>
      </c>
      <c r="E593" s="34">
        <v>1107869404</v>
      </c>
      <c r="F593" s="87"/>
      <c r="G593" s="35">
        <v>2014</v>
      </c>
      <c r="H593" s="15">
        <f ca="1">IF(Tabla110[[#This Row],[FECHA DE NACIMIENTO]]="","",YEAR(NOW())-Tabla110[[#This Row],[FECHA DE NACIMIENTO]])</f>
        <v>12</v>
      </c>
      <c r="I593" s="33" t="s">
        <v>13</v>
      </c>
      <c r="J593" s="15" t="str">
        <f t="shared" si="18"/>
        <v>N</v>
      </c>
      <c r="K593" s="15" t="str">
        <f>Tabla110[[#This Row],[FECHA DE NACIMIENTO]]&amp;J593</f>
        <v>2014N</v>
      </c>
      <c r="L593" s="16" t="str">
        <f t="shared" si="19"/>
        <v>NOVATOS 11 Y 12 AÑOS</v>
      </c>
      <c r="M593" s="33" t="s">
        <v>51</v>
      </c>
      <c r="N593" s="38">
        <v>671</v>
      </c>
      <c r="O593" s="19">
        <f>IFERROR(VLOOKUP(Tabla110[[#This Row],[NIVEL DE HABILIDAD]],CATEGORIAS!$M$3:$O$13,2,FALSE),"")</f>
        <v>85000</v>
      </c>
      <c r="P593" s="33"/>
      <c r="Q593" s="33"/>
    </row>
    <row r="594" spans="1:17" ht="18.75" x14ac:dyDescent="0.25">
      <c r="A594" s="11"/>
      <c r="B594" s="39">
        <v>672</v>
      </c>
      <c r="C594" s="33" t="s">
        <v>325</v>
      </c>
      <c r="D594" s="33" t="s">
        <v>1033</v>
      </c>
      <c r="E594" s="34">
        <v>1150693478</v>
      </c>
      <c r="F594" s="87">
        <v>42475</v>
      </c>
      <c r="G594" s="35">
        <v>2016</v>
      </c>
      <c r="H594" s="15">
        <f ca="1">IF(Tabla110[[#This Row],[FECHA DE NACIMIENTO]]="","",YEAR(NOW())-Tabla110[[#This Row],[FECHA DE NACIMIENTO]])</f>
        <v>10</v>
      </c>
      <c r="I594" s="33" t="s">
        <v>15</v>
      </c>
      <c r="J594" s="15" t="str">
        <f t="shared" si="18"/>
        <v>EX</v>
      </c>
      <c r="K594" s="15" t="str">
        <f>Tabla110[[#This Row],[FECHA DE NACIMIENTO]]&amp;J594</f>
        <v>2016EX</v>
      </c>
      <c r="L594" s="16" t="str">
        <f t="shared" si="19"/>
        <v>EXPERTOS 9 Y 10 AÑOS</v>
      </c>
      <c r="M594" s="33" t="s">
        <v>51</v>
      </c>
      <c r="N594" s="39">
        <v>672</v>
      </c>
      <c r="O594" s="19">
        <f>IFERROR(VLOOKUP(Tabla110[[#This Row],[NIVEL DE HABILIDAD]],CATEGORIAS!$M$3:$O$13,2,FALSE),"")</f>
        <v>85000</v>
      </c>
      <c r="P594" s="33"/>
      <c r="Q594" s="33"/>
    </row>
    <row r="595" spans="1:17" ht="18.75" x14ac:dyDescent="0.25">
      <c r="A595" s="11"/>
      <c r="B595" s="38">
        <v>673</v>
      </c>
      <c r="C595" s="33" t="s">
        <v>259</v>
      </c>
      <c r="D595" s="33" t="s">
        <v>1034</v>
      </c>
      <c r="E595" s="34">
        <v>1104832864</v>
      </c>
      <c r="F595" s="87"/>
      <c r="G595" s="35">
        <v>2013</v>
      </c>
      <c r="H595" s="15">
        <f ca="1">IF(Tabla110[[#This Row],[FECHA DE NACIMIENTO]]="","",YEAR(NOW())-Tabla110[[#This Row],[FECHA DE NACIMIENTO]])</f>
        <v>13</v>
      </c>
      <c r="I595" s="33" t="s">
        <v>13</v>
      </c>
      <c r="J595" s="15" t="str">
        <f t="shared" si="18"/>
        <v>N</v>
      </c>
      <c r="K595" s="15" t="str">
        <f>Tabla110[[#This Row],[FECHA DE NACIMIENTO]]&amp;J595</f>
        <v>2013N</v>
      </c>
      <c r="L595" s="16" t="str">
        <f t="shared" si="19"/>
        <v>NOVATOS 13 Y 14 AÑOS</v>
      </c>
      <c r="M595" s="33" t="s">
        <v>51</v>
      </c>
      <c r="N595" s="38">
        <v>673</v>
      </c>
      <c r="O595" s="19">
        <f>IFERROR(VLOOKUP(Tabla110[[#This Row],[NIVEL DE HABILIDAD]],CATEGORIAS!$M$3:$O$13,2,FALSE),"")</f>
        <v>85000</v>
      </c>
      <c r="P595" s="33"/>
      <c r="Q595" s="33"/>
    </row>
    <row r="596" spans="1:17" ht="18.75" x14ac:dyDescent="0.25">
      <c r="A596" s="11"/>
      <c r="B596" s="39">
        <v>674</v>
      </c>
      <c r="C596" s="33" t="s">
        <v>548</v>
      </c>
      <c r="D596" s="33" t="s">
        <v>1035</v>
      </c>
      <c r="E596" s="34">
        <v>1059244960</v>
      </c>
      <c r="F596" s="87">
        <v>40955</v>
      </c>
      <c r="G596" s="35">
        <v>2012</v>
      </c>
      <c r="H596" s="15">
        <f ca="1">IF(Tabla110[[#This Row],[FECHA DE NACIMIENTO]]="","",YEAR(NOW())-Tabla110[[#This Row],[FECHA DE NACIMIENTO]])</f>
        <v>14</v>
      </c>
      <c r="I596" s="33" t="s">
        <v>15</v>
      </c>
      <c r="J596" s="15" t="str">
        <f t="shared" si="18"/>
        <v>EX</v>
      </c>
      <c r="K596" s="15" t="str">
        <f>Tabla110[[#This Row],[FECHA DE NACIMIENTO]]&amp;J596</f>
        <v>2012EX</v>
      </c>
      <c r="L596" s="16" t="str">
        <f t="shared" si="19"/>
        <v>EXPERTOS 13 Y 14 AÑOS</v>
      </c>
      <c r="M596" s="33" t="s">
        <v>109</v>
      </c>
      <c r="N596" s="39">
        <v>674</v>
      </c>
      <c r="O596" s="19">
        <f>IFERROR(VLOOKUP(Tabla110[[#This Row],[NIVEL DE HABILIDAD]],CATEGORIAS!$M$3:$O$13,2,FALSE),"")</f>
        <v>85000</v>
      </c>
      <c r="P596" s="33"/>
      <c r="Q596" s="33"/>
    </row>
    <row r="597" spans="1:17" ht="18.75" x14ac:dyDescent="0.25">
      <c r="A597" s="11"/>
      <c r="B597" s="38">
        <v>675</v>
      </c>
      <c r="C597" s="33" t="s">
        <v>828</v>
      </c>
      <c r="D597" s="33" t="s">
        <v>1036</v>
      </c>
      <c r="E597" s="34">
        <v>1029625102</v>
      </c>
      <c r="F597" s="87">
        <v>42940</v>
      </c>
      <c r="G597" s="35">
        <v>2017</v>
      </c>
      <c r="H597" s="15">
        <f ca="1">IF(Tabla110[[#This Row],[FECHA DE NACIMIENTO]]="","",YEAR(NOW())-Tabla110[[#This Row],[FECHA DE NACIMIENTO]])</f>
        <v>9</v>
      </c>
      <c r="I597" s="33" t="s">
        <v>15</v>
      </c>
      <c r="J597" s="15" t="str">
        <f t="shared" si="18"/>
        <v>EX</v>
      </c>
      <c r="K597" s="15" t="str">
        <f>Tabla110[[#This Row],[FECHA DE NACIMIENTO]]&amp;J597</f>
        <v>2017EX</v>
      </c>
      <c r="L597" s="16" t="str">
        <f t="shared" si="19"/>
        <v>EXPERTOS 9 Y 10 AÑOS</v>
      </c>
      <c r="M597" s="33" t="s">
        <v>109</v>
      </c>
      <c r="N597" s="38">
        <v>675</v>
      </c>
      <c r="O597" s="19">
        <f>IFERROR(VLOOKUP(Tabla110[[#This Row],[NIVEL DE HABILIDAD]],CATEGORIAS!$M$3:$O$13,2,FALSE),"")</f>
        <v>85000</v>
      </c>
      <c r="P597" s="33"/>
      <c r="Q597" s="33"/>
    </row>
    <row r="598" spans="1:17" ht="18.75" x14ac:dyDescent="0.25">
      <c r="A598" s="11"/>
      <c r="B598" s="39">
        <v>676</v>
      </c>
      <c r="C598" s="33" t="s">
        <v>1037</v>
      </c>
      <c r="D598" s="33" t="s">
        <v>1038</v>
      </c>
      <c r="E598" s="34">
        <v>1166466628</v>
      </c>
      <c r="F598" s="87"/>
      <c r="G598" s="35">
        <v>2016</v>
      </c>
      <c r="H598" s="15">
        <f ca="1">IF(Tabla110[[#This Row],[FECHA DE NACIMIENTO]]="","",YEAR(NOW())-Tabla110[[#This Row],[FECHA DE NACIMIENTO]])</f>
        <v>10</v>
      </c>
      <c r="I598" s="33" t="s">
        <v>13</v>
      </c>
      <c r="J598" s="15" t="str">
        <f t="shared" si="18"/>
        <v>N</v>
      </c>
      <c r="K598" s="15" t="str">
        <f>Tabla110[[#This Row],[FECHA DE NACIMIENTO]]&amp;J598</f>
        <v>2016N</v>
      </c>
      <c r="L598" s="16" t="str">
        <f t="shared" si="19"/>
        <v>NOVATOS 9 Y 10 AÑOS</v>
      </c>
      <c r="M598" s="33" t="s">
        <v>109</v>
      </c>
      <c r="N598" s="39">
        <v>676</v>
      </c>
      <c r="O598" s="19">
        <f>IFERROR(VLOOKUP(Tabla110[[#This Row],[NIVEL DE HABILIDAD]],CATEGORIAS!$M$3:$O$13,2,FALSE),"")</f>
        <v>85000</v>
      </c>
      <c r="P598" s="33"/>
      <c r="Q598" s="33"/>
    </row>
    <row r="599" spans="1:17" ht="18.75" x14ac:dyDescent="0.25">
      <c r="A599" s="11"/>
      <c r="B599" s="38">
        <v>677</v>
      </c>
      <c r="C599" s="33" t="s">
        <v>729</v>
      </c>
      <c r="D599" s="33" t="s">
        <v>704</v>
      </c>
      <c r="E599" s="34">
        <v>1112409081</v>
      </c>
      <c r="F599" s="87">
        <v>41471</v>
      </c>
      <c r="G599" s="35">
        <v>2017</v>
      </c>
      <c r="H599" s="15">
        <f ca="1">IF(Tabla110[[#This Row],[FECHA DE NACIMIENTO]]="","",YEAR(NOW())-Tabla110[[#This Row],[FECHA DE NACIMIENTO]])</f>
        <v>9</v>
      </c>
      <c r="I599" s="33" t="s">
        <v>15</v>
      </c>
      <c r="J599" s="15" t="str">
        <f t="shared" si="18"/>
        <v>EX</v>
      </c>
      <c r="K599" s="15" t="str">
        <f>Tabla110[[#This Row],[FECHA DE NACIMIENTO]]&amp;J599</f>
        <v>2017EX</v>
      </c>
      <c r="L599" s="16" t="str">
        <f t="shared" si="19"/>
        <v>EXPERTOS 9 Y 10 AÑOS</v>
      </c>
      <c r="M599" s="33" t="s">
        <v>85</v>
      </c>
      <c r="N599" s="38">
        <v>677</v>
      </c>
      <c r="O599" s="19">
        <f>IFERROR(VLOOKUP(Tabla110[[#This Row],[NIVEL DE HABILIDAD]],CATEGORIAS!$M$3:$O$13,2,FALSE),"")</f>
        <v>85000</v>
      </c>
      <c r="P599" s="33"/>
      <c r="Q599" s="33"/>
    </row>
    <row r="600" spans="1:17" ht="18.75" x14ac:dyDescent="0.25">
      <c r="A600" s="11"/>
      <c r="B600" s="39">
        <v>678</v>
      </c>
      <c r="C600" s="33" t="s">
        <v>1039</v>
      </c>
      <c r="D600" s="33" t="s">
        <v>1040</v>
      </c>
      <c r="E600" s="34">
        <v>1110371208</v>
      </c>
      <c r="F600" s="87"/>
      <c r="G600" s="35">
        <v>2009</v>
      </c>
      <c r="H600" s="15">
        <f ca="1">IF(Tabla110[[#This Row],[FECHA DE NACIMIENTO]]="","",YEAR(NOW())-Tabla110[[#This Row],[FECHA DE NACIMIENTO]])</f>
        <v>17</v>
      </c>
      <c r="I600" s="33" t="s">
        <v>13</v>
      </c>
      <c r="J600" s="15" t="str">
        <f t="shared" si="18"/>
        <v>N</v>
      </c>
      <c r="K600" s="15" t="str">
        <f>Tabla110[[#This Row],[FECHA DE NACIMIENTO]]&amp;J600</f>
        <v>2009N</v>
      </c>
      <c r="L600" s="16" t="str">
        <f t="shared" si="19"/>
        <v>NOVATOS 15 AÑOS Y MAS</v>
      </c>
      <c r="M600" s="33" t="s">
        <v>41</v>
      </c>
      <c r="N600" s="39">
        <v>678</v>
      </c>
      <c r="O600" s="19">
        <f>IFERROR(VLOOKUP(Tabla110[[#This Row],[NIVEL DE HABILIDAD]],CATEGORIAS!$M$3:$O$13,2,FALSE),"")</f>
        <v>85000</v>
      </c>
      <c r="P600" s="33"/>
      <c r="Q600" s="33"/>
    </row>
    <row r="601" spans="1:17" ht="18.75" x14ac:dyDescent="0.25">
      <c r="A601" s="11"/>
      <c r="B601" s="38">
        <v>679</v>
      </c>
      <c r="C601" s="33" t="s">
        <v>356</v>
      </c>
      <c r="D601" s="33" t="s">
        <v>1041</v>
      </c>
      <c r="E601" s="34">
        <v>1110046451</v>
      </c>
      <c r="F601" s="87"/>
      <c r="G601" s="35">
        <v>2008</v>
      </c>
      <c r="H601" s="15">
        <f ca="1">IF(Tabla110[[#This Row],[FECHA DE NACIMIENTO]]="","",YEAR(NOW())-Tabla110[[#This Row],[FECHA DE NACIMIENTO]])</f>
        <v>18</v>
      </c>
      <c r="I601" s="33" t="s">
        <v>67</v>
      </c>
      <c r="J601" s="15" t="str">
        <f t="shared" si="18"/>
        <v>P</v>
      </c>
      <c r="K601" s="15" t="str">
        <f>Tabla110[[#This Row],[FECHA DE NACIMIENTO]]&amp;J601</f>
        <v>2008P</v>
      </c>
      <c r="L601" s="16" t="str">
        <f t="shared" si="19"/>
        <v>PRINCIPIANTES 15 AÑOS Y MAS</v>
      </c>
      <c r="M601" s="33" t="s">
        <v>41</v>
      </c>
      <c r="N601" s="38">
        <v>679</v>
      </c>
      <c r="O601" s="19">
        <f>IFERROR(VLOOKUP(Tabla110[[#This Row],[NIVEL DE HABILIDAD]],CATEGORIAS!$M$3:$O$13,2,FALSE),"")</f>
        <v>85000</v>
      </c>
      <c r="P601" s="33"/>
      <c r="Q601" s="33"/>
    </row>
    <row r="602" spans="1:17" ht="18.75" x14ac:dyDescent="0.25">
      <c r="A602" s="11"/>
      <c r="B602" s="39">
        <v>680</v>
      </c>
      <c r="C602" s="33" t="s">
        <v>325</v>
      </c>
      <c r="D602" s="33" t="s">
        <v>435</v>
      </c>
      <c r="E602" s="34">
        <v>1108564881</v>
      </c>
      <c r="F602" s="87">
        <v>38749</v>
      </c>
      <c r="G602" s="35">
        <v>2006</v>
      </c>
      <c r="H602" s="15">
        <f ca="1">IF(Tabla110[[#This Row],[FECHA DE NACIMIENTO]]="","",YEAR(NOW())-Tabla110[[#This Row],[FECHA DE NACIMIENTO]])</f>
        <v>20</v>
      </c>
      <c r="I602" s="33" t="s">
        <v>13</v>
      </c>
      <c r="J602" s="15" t="str">
        <f t="shared" si="18"/>
        <v>N</v>
      </c>
      <c r="K602" s="15" t="str">
        <f>Tabla110[[#This Row],[FECHA DE NACIMIENTO]]&amp;J602</f>
        <v>2006N</v>
      </c>
      <c r="L602" s="16" t="str">
        <f t="shared" si="19"/>
        <v>NOVATOS 15 AÑOS Y MAS</v>
      </c>
      <c r="M602" s="33" t="s">
        <v>55</v>
      </c>
      <c r="N602" s="39">
        <v>680</v>
      </c>
      <c r="O602" s="19">
        <f>IFERROR(VLOOKUP(Tabla110[[#This Row],[NIVEL DE HABILIDAD]],CATEGORIAS!$M$3:$O$13,2,FALSE),"")</f>
        <v>85000</v>
      </c>
      <c r="P602" s="33"/>
      <c r="Q602" s="33"/>
    </row>
    <row r="603" spans="1:17" ht="18.75" x14ac:dyDescent="0.25">
      <c r="A603" s="11"/>
      <c r="B603" s="38">
        <v>681</v>
      </c>
      <c r="C603" s="33" t="s">
        <v>258</v>
      </c>
      <c r="D603" s="33" t="s">
        <v>1042</v>
      </c>
      <c r="E603" s="34">
        <v>111564089</v>
      </c>
      <c r="F603" s="87"/>
      <c r="G603" s="35">
        <v>2016</v>
      </c>
      <c r="H603" s="15">
        <f ca="1">IF(Tabla110[[#This Row],[FECHA DE NACIMIENTO]]="","",YEAR(NOW())-Tabla110[[#This Row],[FECHA DE NACIMIENTO]])</f>
        <v>10</v>
      </c>
      <c r="I603" s="33" t="s">
        <v>13</v>
      </c>
      <c r="J603" s="15" t="str">
        <f t="shared" si="18"/>
        <v>N</v>
      </c>
      <c r="K603" s="15" t="str">
        <f>Tabla110[[#This Row],[FECHA DE NACIMIENTO]]&amp;J603</f>
        <v>2016N</v>
      </c>
      <c r="L603" s="16" t="str">
        <f t="shared" si="19"/>
        <v>NOVATOS 9 Y 10 AÑOS</v>
      </c>
      <c r="M603" s="33" t="s">
        <v>55</v>
      </c>
      <c r="N603" s="38">
        <v>681</v>
      </c>
      <c r="O603" s="19">
        <f>IFERROR(VLOOKUP(Tabla110[[#This Row],[NIVEL DE HABILIDAD]],CATEGORIAS!$M$3:$O$13,2,FALSE),"")</f>
        <v>85000</v>
      </c>
      <c r="P603" s="33"/>
      <c r="Q603" s="33"/>
    </row>
    <row r="604" spans="1:17" ht="18.75" x14ac:dyDescent="0.25">
      <c r="A604" s="11"/>
      <c r="B604" s="39">
        <v>682</v>
      </c>
      <c r="C604" s="33" t="s">
        <v>312</v>
      </c>
      <c r="D604" s="33" t="s">
        <v>1043</v>
      </c>
      <c r="E604" s="34">
        <v>1109197150</v>
      </c>
      <c r="F604" s="90">
        <v>43103</v>
      </c>
      <c r="G604" s="35">
        <v>2018</v>
      </c>
      <c r="H604" s="15">
        <f ca="1">IF(Tabla110[[#This Row],[FECHA DE NACIMIENTO]]="","",YEAR(NOW())-Tabla110[[#This Row],[FECHA DE NACIMIENTO]])</f>
        <v>8</v>
      </c>
      <c r="I604" s="33" t="s">
        <v>13</v>
      </c>
      <c r="J604" s="15" t="str">
        <f t="shared" si="18"/>
        <v>N</v>
      </c>
      <c r="K604" s="15" t="str">
        <f>Tabla110[[#This Row],[FECHA DE NACIMIENTO]]&amp;J604</f>
        <v>2018N</v>
      </c>
      <c r="L604" s="16" t="str">
        <f t="shared" si="19"/>
        <v>NOVATOS 7 Y 8 AÑOS</v>
      </c>
      <c r="M604" s="33" t="s">
        <v>55</v>
      </c>
      <c r="N604" s="39">
        <v>682</v>
      </c>
      <c r="O604" s="19">
        <f>IFERROR(VLOOKUP(Tabla110[[#This Row],[NIVEL DE HABILIDAD]],CATEGORIAS!$M$3:$O$13,2,FALSE),"")</f>
        <v>85000</v>
      </c>
      <c r="P604" s="33"/>
      <c r="Q604" s="33"/>
    </row>
    <row r="605" spans="1:17" ht="18.75" x14ac:dyDescent="0.25">
      <c r="A605" s="11"/>
      <c r="B605" s="38">
        <v>683</v>
      </c>
      <c r="C605" s="65" t="s">
        <v>828</v>
      </c>
      <c r="D605" s="65" t="s">
        <v>466</v>
      </c>
      <c r="E605" s="47">
        <v>1232808342</v>
      </c>
      <c r="F605" s="87">
        <v>43575</v>
      </c>
      <c r="G605" s="48">
        <v>2019</v>
      </c>
      <c r="H605" s="15">
        <f ca="1">IF(Tabla110[[#This Row],[FECHA DE NACIMIENTO]]="","",YEAR(NOW())-Tabla110[[#This Row],[FECHA DE NACIMIENTO]])</f>
        <v>7</v>
      </c>
      <c r="I605" s="65" t="s">
        <v>67</v>
      </c>
      <c r="J605" s="15" t="str">
        <f t="shared" si="18"/>
        <v>P</v>
      </c>
      <c r="K605" s="15" t="str">
        <f>Tabla110[[#This Row],[FECHA DE NACIMIENTO]]&amp;J605</f>
        <v>2019P</v>
      </c>
      <c r="L605" s="16" t="str">
        <f t="shared" si="19"/>
        <v>PRINCIPIANTES 7 Y 8 AÑOS</v>
      </c>
      <c r="M605" s="65" t="s">
        <v>55</v>
      </c>
      <c r="N605" s="38">
        <v>683</v>
      </c>
      <c r="O605" s="19">
        <f>IFERROR(VLOOKUP(Tabla110[[#This Row],[NIVEL DE HABILIDAD]],CATEGORIAS!$M$3:$O$13,2,FALSE),"")</f>
        <v>85000</v>
      </c>
      <c r="P605" s="65"/>
      <c r="Q605" s="65"/>
    </row>
    <row r="606" spans="1:17" ht="18.75" x14ac:dyDescent="0.25">
      <c r="A606" s="11"/>
      <c r="B606" s="39">
        <v>684</v>
      </c>
      <c r="C606" s="33" t="s">
        <v>1044</v>
      </c>
      <c r="D606" s="33" t="s">
        <v>1045</v>
      </c>
      <c r="E606" s="34">
        <v>1107855011</v>
      </c>
      <c r="F606" s="90"/>
      <c r="G606" s="35">
        <v>2009</v>
      </c>
      <c r="H606" s="15">
        <f ca="1">IF(Tabla110[[#This Row],[FECHA DE NACIMIENTO]]="","",YEAR(NOW())-Tabla110[[#This Row],[FECHA DE NACIMIENTO]])</f>
        <v>17</v>
      </c>
      <c r="I606" s="33" t="s">
        <v>13</v>
      </c>
      <c r="J606" s="15" t="str">
        <f t="shared" si="18"/>
        <v>N</v>
      </c>
      <c r="K606" s="15" t="str">
        <f>Tabla110[[#This Row],[FECHA DE NACIMIENTO]]&amp;J606</f>
        <v>2009N</v>
      </c>
      <c r="L606" s="16" t="str">
        <f t="shared" si="19"/>
        <v>NOVATOS 15 AÑOS Y MAS</v>
      </c>
      <c r="M606" s="33" t="s">
        <v>53</v>
      </c>
      <c r="N606" s="39">
        <v>684</v>
      </c>
      <c r="O606" s="19">
        <f>IFERROR(VLOOKUP(Tabla110[[#This Row],[NIVEL DE HABILIDAD]],CATEGORIAS!$M$3:$O$13,2,FALSE),"")</f>
        <v>85000</v>
      </c>
      <c r="P606" s="33"/>
      <c r="Q606" s="33"/>
    </row>
    <row r="607" spans="1:17" ht="18.75" x14ac:dyDescent="0.25">
      <c r="A607" s="11"/>
      <c r="B607" s="38">
        <v>685</v>
      </c>
      <c r="C607" s="33" t="s">
        <v>319</v>
      </c>
      <c r="D607" s="33" t="s">
        <v>1046</v>
      </c>
      <c r="E607" s="34">
        <v>1232803829</v>
      </c>
      <c r="F607" s="90"/>
      <c r="G607" s="35">
        <v>2018</v>
      </c>
      <c r="H607" s="15">
        <f ca="1">IF(Tabla110[[#This Row],[FECHA DE NACIMIENTO]]="","",YEAR(NOW())-Tabla110[[#This Row],[FECHA DE NACIMIENTO]])</f>
        <v>8</v>
      </c>
      <c r="I607" s="33" t="s">
        <v>67</v>
      </c>
      <c r="J607" s="15" t="str">
        <f t="shared" si="18"/>
        <v>P</v>
      </c>
      <c r="K607" s="15" t="str">
        <f>Tabla110[[#This Row],[FECHA DE NACIMIENTO]]&amp;J607</f>
        <v>2018P</v>
      </c>
      <c r="L607" s="16" t="str">
        <f t="shared" si="19"/>
        <v>PRINCIPIANTES 7 Y 8 AÑOS</v>
      </c>
      <c r="M607" s="33" t="s">
        <v>53</v>
      </c>
      <c r="N607" s="38">
        <v>685</v>
      </c>
      <c r="O607" s="19">
        <f>IFERROR(VLOOKUP(Tabla110[[#This Row],[NIVEL DE HABILIDAD]],CATEGORIAS!$M$3:$O$13,2,FALSE),"")</f>
        <v>85000</v>
      </c>
      <c r="P607" s="33"/>
      <c r="Q607" s="33"/>
    </row>
    <row r="608" spans="1:17" ht="18.75" x14ac:dyDescent="0.25">
      <c r="A608" s="11"/>
      <c r="B608" s="39">
        <v>686</v>
      </c>
      <c r="C608" s="33" t="s">
        <v>1047</v>
      </c>
      <c r="D608" s="33" t="s">
        <v>1048</v>
      </c>
      <c r="E608" s="34">
        <v>1105386185</v>
      </c>
      <c r="F608" s="90"/>
      <c r="G608" s="35">
        <v>2013</v>
      </c>
      <c r="H608" s="15">
        <f ca="1">IF(Tabla110[[#This Row],[FECHA DE NACIMIENTO]]="","",YEAR(NOW())-Tabla110[[#This Row],[FECHA DE NACIMIENTO]])</f>
        <v>13</v>
      </c>
      <c r="I608" s="33" t="s">
        <v>67</v>
      </c>
      <c r="J608" s="15" t="str">
        <f t="shared" si="18"/>
        <v>P</v>
      </c>
      <c r="K608" s="15" t="str">
        <f>Tabla110[[#This Row],[FECHA DE NACIMIENTO]]&amp;J608</f>
        <v>2013P</v>
      </c>
      <c r="L608" s="16" t="str">
        <f t="shared" si="19"/>
        <v>PRINCIPIANTES 13 Y 14 AÑOS</v>
      </c>
      <c r="M608" s="33" t="s">
        <v>53</v>
      </c>
      <c r="N608" s="39">
        <v>686</v>
      </c>
      <c r="O608" s="19">
        <f>IFERROR(VLOOKUP(Tabla110[[#This Row],[NIVEL DE HABILIDAD]],CATEGORIAS!$M$3:$O$13,2,FALSE),"")</f>
        <v>85000</v>
      </c>
      <c r="P608" s="33"/>
      <c r="Q608" s="33"/>
    </row>
    <row r="609" spans="1:17" ht="18.75" x14ac:dyDescent="0.25">
      <c r="A609" s="11"/>
      <c r="B609" s="38">
        <v>687</v>
      </c>
      <c r="C609" s="33" t="s">
        <v>1049</v>
      </c>
      <c r="D609" s="33" t="s">
        <v>1050</v>
      </c>
      <c r="E609" s="34">
        <v>1079100068</v>
      </c>
      <c r="F609" s="90">
        <v>40070</v>
      </c>
      <c r="G609" s="35">
        <v>2009</v>
      </c>
      <c r="H609" s="15">
        <f ca="1">IF(Tabla110[[#This Row],[FECHA DE NACIMIENTO]]="","",YEAR(NOW())-Tabla110[[#This Row],[FECHA DE NACIMIENTO]])</f>
        <v>17</v>
      </c>
      <c r="I609" s="33" t="s">
        <v>15</v>
      </c>
      <c r="J609" s="15" t="str">
        <f t="shared" si="18"/>
        <v>EX</v>
      </c>
      <c r="K609" s="15" t="str">
        <f>Tabla110[[#This Row],[FECHA DE NACIMIENTO]]&amp;J609</f>
        <v>2009EX</v>
      </c>
      <c r="L609" s="16" t="str">
        <f t="shared" si="19"/>
        <v>EXPERTOS 17 AÑOS Y MAS</v>
      </c>
      <c r="M609" s="33" t="s">
        <v>53</v>
      </c>
      <c r="N609" s="38">
        <v>687</v>
      </c>
      <c r="O609" s="19">
        <f>IFERROR(VLOOKUP(Tabla110[[#This Row],[NIVEL DE HABILIDAD]],CATEGORIAS!$M$3:$O$13,2,FALSE),"")</f>
        <v>85000</v>
      </c>
      <c r="P609" s="33"/>
      <c r="Q609" s="33"/>
    </row>
    <row r="610" spans="1:17" ht="18.75" x14ac:dyDescent="0.25">
      <c r="A610" s="11"/>
      <c r="B610" s="39">
        <v>689</v>
      </c>
      <c r="C610" s="33" t="s">
        <v>1051</v>
      </c>
      <c r="D610" s="33" t="s">
        <v>1052</v>
      </c>
      <c r="E610" s="34">
        <v>1104832843</v>
      </c>
      <c r="F610" s="90">
        <v>41445</v>
      </c>
      <c r="G610" s="35">
        <v>2013</v>
      </c>
      <c r="H610" s="15">
        <f ca="1">IF(Tabla110[[#This Row],[FECHA DE NACIMIENTO]]="","",YEAR(NOW())-Tabla110[[#This Row],[FECHA DE NACIMIENTO]])</f>
        <v>13</v>
      </c>
      <c r="I610" s="33" t="s">
        <v>15</v>
      </c>
      <c r="J610" s="15" t="str">
        <f t="shared" si="18"/>
        <v>EX</v>
      </c>
      <c r="K610" s="15" t="str">
        <f>Tabla110[[#This Row],[FECHA DE NACIMIENTO]]&amp;J610</f>
        <v>2013EX</v>
      </c>
      <c r="L610" s="16" t="str">
        <f t="shared" si="19"/>
        <v>EXPERTOS 13 Y 14 AÑOS</v>
      </c>
      <c r="M610" s="33" t="s">
        <v>53</v>
      </c>
      <c r="N610" s="39">
        <v>689</v>
      </c>
      <c r="O610" s="19">
        <f>IFERROR(VLOOKUP(Tabla110[[#This Row],[NIVEL DE HABILIDAD]],CATEGORIAS!$M$3:$O$13,2,FALSE),"")</f>
        <v>85000</v>
      </c>
      <c r="P610" s="33"/>
      <c r="Q610" s="33"/>
    </row>
    <row r="611" spans="1:17" ht="18.75" x14ac:dyDescent="0.25">
      <c r="A611" s="11"/>
      <c r="B611" s="38">
        <v>690</v>
      </c>
      <c r="C611" s="33" t="s">
        <v>319</v>
      </c>
      <c r="D611" s="33" t="s">
        <v>1053</v>
      </c>
      <c r="E611" s="34">
        <v>1110370625</v>
      </c>
      <c r="F611" s="90"/>
      <c r="G611" s="35">
        <v>2009</v>
      </c>
      <c r="H611" s="15">
        <f ca="1">IF(Tabla110[[#This Row],[FECHA DE NACIMIENTO]]="","",YEAR(NOW())-Tabla110[[#This Row],[FECHA DE NACIMIENTO]])</f>
        <v>17</v>
      </c>
      <c r="I611" s="33" t="s">
        <v>13</v>
      </c>
      <c r="J611" s="15" t="str">
        <f t="shared" si="18"/>
        <v>N</v>
      </c>
      <c r="K611" s="15" t="str">
        <f>Tabla110[[#This Row],[FECHA DE NACIMIENTO]]&amp;J611</f>
        <v>2009N</v>
      </c>
      <c r="L611" s="16" t="str">
        <f t="shared" si="19"/>
        <v>NOVATOS 15 AÑOS Y MAS</v>
      </c>
      <c r="M611" s="33" t="s">
        <v>53</v>
      </c>
      <c r="N611" s="38">
        <v>690</v>
      </c>
      <c r="O611" s="19">
        <f>IFERROR(VLOOKUP(Tabla110[[#This Row],[NIVEL DE HABILIDAD]],CATEGORIAS!$M$3:$O$13,2,FALSE),"")</f>
        <v>85000</v>
      </c>
      <c r="P611" s="33"/>
      <c r="Q611" s="33"/>
    </row>
    <row r="612" spans="1:17" ht="18.75" x14ac:dyDescent="0.25">
      <c r="A612" s="11"/>
      <c r="B612" s="39">
        <v>691</v>
      </c>
      <c r="C612" s="33" t="s">
        <v>259</v>
      </c>
      <c r="D612" s="33" t="s">
        <v>1054</v>
      </c>
      <c r="E612" s="34">
        <v>1108256435</v>
      </c>
      <c r="F612" s="90">
        <v>40462</v>
      </c>
      <c r="G612" s="35">
        <v>2010</v>
      </c>
      <c r="H612" s="15">
        <f ca="1">IF(Tabla110[[#This Row],[FECHA DE NACIMIENTO]]="","",YEAR(NOW())-Tabla110[[#This Row],[FECHA DE NACIMIENTO]])</f>
        <v>16</v>
      </c>
      <c r="I612" s="33" t="s">
        <v>13</v>
      </c>
      <c r="J612" s="15" t="str">
        <f t="shared" si="18"/>
        <v>N</v>
      </c>
      <c r="K612" s="15" t="str">
        <f>Tabla110[[#This Row],[FECHA DE NACIMIENTO]]&amp;J612</f>
        <v>2010N</v>
      </c>
      <c r="L612" s="16" t="str">
        <f t="shared" si="19"/>
        <v>NOVATOS 15 AÑOS Y MAS</v>
      </c>
      <c r="M612" s="33" t="s">
        <v>41</v>
      </c>
      <c r="N612" s="39">
        <v>691</v>
      </c>
      <c r="O612" s="19">
        <f>IFERROR(VLOOKUP(Tabla110[[#This Row],[NIVEL DE HABILIDAD]],CATEGORIAS!$M$3:$O$13,2,FALSE),"")</f>
        <v>85000</v>
      </c>
      <c r="P612" s="33"/>
      <c r="Q612" s="33"/>
    </row>
    <row r="613" spans="1:17" ht="18.75" x14ac:dyDescent="0.25">
      <c r="A613" s="11"/>
      <c r="B613" s="38">
        <v>692</v>
      </c>
      <c r="C613" s="33" t="s">
        <v>1055</v>
      </c>
      <c r="D613" s="33" t="s">
        <v>1056</v>
      </c>
      <c r="E613" s="34" t="s">
        <v>1057</v>
      </c>
      <c r="F613" s="90"/>
      <c r="G613" s="35">
        <v>2012</v>
      </c>
      <c r="H613" s="15">
        <f ca="1">IF(Tabla110[[#This Row],[FECHA DE NACIMIENTO]]="","",YEAR(NOW())-Tabla110[[#This Row],[FECHA DE NACIMIENTO]])</f>
        <v>14</v>
      </c>
      <c r="I613" s="33" t="s">
        <v>15</v>
      </c>
      <c r="J613" s="15" t="str">
        <f t="shared" si="18"/>
        <v>EX</v>
      </c>
      <c r="K613" s="15" t="str">
        <f>Tabla110[[#This Row],[FECHA DE NACIMIENTO]]&amp;J613</f>
        <v>2012EX</v>
      </c>
      <c r="L613" s="16" t="str">
        <f t="shared" si="19"/>
        <v>EXPERTOS 13 Y 14 AÑOS</v>
      </c>
      <c r="M613" s="33" t="s">
        <v>74</v>
      </c>
      <c r="N613" s="38">
        <v>692</v>
      </c>
      <c r="O613" s="19">
        <f>IFERROR(VLOOKUP(Tabla110[[#This Row],[NIVEL DE HABILIDAD]],CATEGORIAS!$M$3:$O$13,2,FALSE),"")</f>
        <v>85000</v>
      </c>
      <c r="P613" s="33"/>
      <c r="Q613" s="33"/>
    </row>
    <row r="614" spans="1:17" ht="18.75" x14ac:dyDescent="0.25">
      <c r="A614" s="11"/>
      <c r="B614" s="39">
        <v>693</v>
      </c>
      <c r="C614" s="33" t="s">
        <v>1058</v>
      </c>
      <c r="D614" s="33" t="s">
        <v>1059</v>
      </c>
      <c r="E614" s="34">
        <v>1058553996</v>
      </c>
      <c r="F614" s="90"/>
      <c r="G614" s="35">
        <v>2019</v>
      </c>
      <c r="H614" s="15">
        <f ca="1">IF(Tabla110[[#This Row],[FECHA DE NACIMIENTO]]="","",YEAR(NOW())-Tabla110[[#This Row],[FECHA DE NACIMIENTO]])</f>
        <v>7</v>
      </c>
      <c r="I614" s="33" t="s">
        <v>67</v>
      </c>
      <c r="J614" s="15" t="str">
        <f t="shared" si="18"/>
        <v>P</v>
      </c>
      <c r="K614" s="15" t="str">
        <f>Tabla110[[#This Row],[FECHA DE NACIMIENTO]]&amp;J614</f>
        <v>2019P</v>
      </c>
      <c r="L614" s="16" t="str">
        <f t="shared" si="19"/>
        <v>PRINCIPIANTES 7 Y 8 AÑOS</v>
      </c>
      <c r="M614" s="33" t="s">
        <v>111</v>
      </c>
      <c r="N614" s="39">
        <v>693</v>
      </c>
      <c r="O614" s="19">
        <f>IFERROR(VLOOKUP(Tabla110[[#This Row],[NIVEL DE HABILIDAD]],CATEGORIAS!$M$3:$O$13,2,FALSE),"")</f>
        <v>85000</v>
      </c>
      <c r="P614" s="33"/>
      <c r="Q614" s="33"/>
    </row>
    <row r="615" spans="1:17" ht="18.75" x14ac:dyDescent="0.25">
      <c r="A615" s="11"/>
      <c r="B615" s="38">
        <v>694</v>
      </c>
      <c r="C615" s="33" t="s">
        <v>1060</v>
      </c>
      <c r="D615" s="33" t="s">
        <v>1061</v>
      </c>
      <c r="E615" s="34">
        <v>1061795813</v>
      </c>
      <c r="F615" s="87"/>
      <c r="G615" s="35">
        <v>2014</v>
      </c>
      <c r="H615" s="15">
        <f ca="1">IF(Tabla110[[#This Row],[FECHA DE NACIMIENTO]]="","",YEAR(NOW())-Tabla110[[#This Row],[FECHA DE NACIMIENTO]])</f>
        <v>12</v>
      </c>
      <c r="I615" s="33" t="s">
        <v>13</v>
      </c>
      <c r="J615" s="15" t="str">
        <f t="shared" si="18"/>
        <v>N</v>
      </c>
      <c r="K615" s="15" t="str">
        <f>Tabla110[[#This Row],[FECHA DE NACIMIENTO]]&amp;J615</f>
        <v>2014N</v>
      </c>
      <c r="L615" s="16" t="str">
        <f t="shared" si="19"/>
        <v>NOVATOS 11 Y 12 AÑOS</v>
      </c>
      <c r="M615" s="33" t="s">
        <v>111</v>
      </c>
      <c r="N615" s="38">
        <v>694</v>
      </c>
      <c r="O615" s="19">
        <f>IFERROR(VLOOKUP(Tabla110[[#This Row],[NIVEL DE HABILIDAD]],CATEGORIAS!$M$3:$O$13,2,FALSE),"")</f>
        <v>85000</v>
      </c>
      <c r="P615" s="33"/>
      <c r="Q615" s="33"/>
    </row>
    <row r="616" spans="1:17" ht="18.75" x14ac:dyDescent="0.25">
      <c r="A616" s="11"/>
      <c r="B616" s="39">
        <v>695</v>
      </c>
      <c r="C616" s="33" t="s">
        <v>1062</v>
      </c>
      <c r="D616" s="33" t="s">
        <v>1063</v>
      </c>
      <c r="E616" s="34">
        <v>1108567081</v>
      </c>
      <c r="F616" s="90">
        <v>39448</v>
      </c>
      <c r="G616" s="35">
        <v>2008</v>
      </c>
      <c r="H616" s="15">
        <f ca="1">IF(Tabla110[[#This Row],[FECHA DE NACIMIENTO]]="","",YEAR(NOW())-Tabla110[[#This Row],[FECHA DE NACIMIENTO]])</f>
        <v>18</v>
      </c>
      <c r="I616" s="33" t="s">
        <v>15</v>
      </c>
      <c r="J616" s="15" t="str">
        <f t="shared" si="18"/>
        <v>EX</v>
      </c>
      <c r="K616" s="15" t="str">
        <f>Tabla110[[#This Row],[FECHA DE NACIMIENTO]]&amp;J616</f>
        <v>2008EX</v>
      </c>
      <c r="L616" s="16" t="str">
        <f t="shared" si="19"/>
        <v>EXPERTOS 17 AÑOS Y MAS</v>
      </c>
      <c r="M616" s="33" t="s">
        <v>55</v>
      </c>
      <c r="N616" s="39">
        <v>695</v>
      </c>
      <c r="O616" s="19">
        <f>IFERROR(VLOOKUP(Tabla110[[#This Row],[NIVEL DE HABILIDAD]],CATEGORIAS!$M$3:$O$13,2,FALSE),"")</f>
        <v>85000</v>
      </c>
      <c r="P616" s="33"/>
      <c r="Q616" s="33"/>
    </row>
    <row r="617" spans="1:17" ht="18.75" x14ac:dyDescent="0.25">
      <c r="A617" s="11"/>
      <c r="B617" s="38">
        <v>696</v>
      </c>
      <c r="C617" s="33" t="s">
        <v>795</v>
      </c>
      <c r="D617" s="33" t="s">
        <v>632</v>
      </c>
      <c r="E617" s="34">
        <v>1166467047</v>
      </c>
      <c r="F617" s="90">
        <v>42736</v>
      </c>
      <c r="G617" s="35">
        <v>2017</v>
      </c>
      <c r="H617" s="15">
        <f ca="1">IF(Tabla110[[#This Row],[FECHA DE NACIMIENTO]]="","",YEAR(NOW())-Tabla110[[#This Row],[FECHA DE NACIMIENTO]])</f>
        <v>9</v>
      </c>
      <c r="I617" s="33" t="s">
        <v>13</v>
      </c>
      <c r="J617" s="15" t="str">
        <f t="shared" si="18"/>
        <v>N</v>
      </c>
      <c r="K617" s="15" t="str">
        <f>Tabla110[[#This Row],[FECHA DE NACIMIENTO]]&amp;J617</f>
        <v>2017N</v>
      </c>
      <c r="L617" s="16" t="str">
        <f t="shared" si="19"/>
        <v>NOVATOS 9 Y 10 AÑOS</v>
      </c>
      <c r="M617" s="33" t="s">
        <v>52</v>
      </c>
      <c r="N617" s="38">
        <v>696</v>
      </c>
      <c r="O617" s="19">
        <f>IFERROR(VLOOKUP(Tabla110[[#This Row],[NIVEL DE HABILIDAD]],CATEGORIAS!$M$3:$O$13,2,FALSE),"")</f>
        <v>85000</v>
      </c>
      <c r="P617" s="33"/>
      <c r="Q617" s="33"/>
    </row>
    <row r="618" spans="1:17" ht="18.75" x14ac:dyDescent="0.25">
      <c r="A618" s="11"/>
      <c r="B618" s="39">
        <v>697</v>
      </c>
      <c r="C618" s="33" t="s">
        <v>1064</v>
      </c>
      <c r="D618" s="33" t="s">
        <v>1065</v>
      </c>
      <c r="E618" s="34">
        <v>1104846672</v>
      </c>
      <c r="F618" s="90"/>
      <c r="G618" s="35">
        <v>2019</v>
      </c>
      <c r="H618" s="15">
        <f ca="1">IF(Tabla110[[#This Row],[FECHA DE NACIMIENTO]]="","",YEAR(NOW())-Tabla110[[#This Row],[FECHA DE NACIMIENTO]])</f>
        <v>7</v>
      </c>
      <c r="I618" s="33" t="s">
        <v>67</v>
      </c>
      <c r="J618" s="15" t="str">
        <f t="shared" si="18"/>
        <v>P</v>
      </c>
      <c r="K618" s="15" t="str">
        <f>Tabla110[[#This Row],[FECHA DE NACIMIENTO]]&amp;J618</f>
        <v>2019P</v>
      </c>
      <c r="L618" s="16" t="str">
        <f t="shared" si="19"/>
        <v>PRINCIPIANTES 7 Y 8 AÑOS</v>
      </c>
      <c r="M618" s="33" t="s">
        <v>175</v>
      </c>
      <c r="N618" s="39">
        <v>697</v>
      </c>
      <c r="O618" s="19">
        <f>IFERROR(VLOOKUP(Tabla110[[#This Row],[NIVEL DE HABILIDAD]],CATEGORIAS!$M$3:$O$13,2,FALSE),"")</f>
        <v>85000</v>
      </c>
      <c r="P618" s="33"/>
      <c r="Q618" s="33"/>
    </row>
    <row r="619" spans="1:17" ht="18.75" x14ac:dyDescent="0.25">
      <c r="A619" s="11"/>
      <c r="B619" s="38">
        <v>698</v>
      </c>
      <c r="C619" s="33" t="s">
        <v>378</v>
      </c>
      <c r="D619" s="33" t="s">
        <v>461</v>
      </c>
      <c r="E619" s="34">
        <v>1109561974</v>
      </c>
      <c r="F619" s="87"/>
      <c r="G619" s="35">
        <v>2016</v>
      </c>
      <c r="H619" s="15">
        <f ca="1">IF(Tabla110[[#This Row],[FECHA DE NACIMIENTO]]="","",YEAR(NOW())-Tabla110[[#This Row],[FECHA DE NACIMIENTO]])</f>
        <v>10</v>
      </c>
      <c r="I619" s="33" t="s">
        <v>67</v>
      </c>
      <c r="J619" s="15" t="str">
        <f t="shared" si="18"/>
        <v>P</v>
      </c>
      <c r="K619" s="15" t="str">
        <f>Tabla110[[#This Row],[FECHA DE NACIMIENTO]]&amp;J619</f>
        <v>2016P</v>
      </c>
      <c r="L619" s="16" t="str">
        <f t="shared" si="19"/>
        <v>PRINCIPIANTES 9 Y 10 AÑOS</v>
      </c>
      <c r="M619" s="33" t="s">
        <v>43</v>
      </c>
      <c r="N619" s="38">
        <v>698</v>
      </c>
      <c r="O619" s="19">
        <f>IFERROR(VLOOKUP(Tabla110[[#This Row],[NIVEL DE HABILIDAD]],CATEGORIAS!$M$3:$O$13,2,FALSE),"")</f>
        <v>85000</v>
      </c>
      <c r="P619" s="33"/>
      <c r="Q619" s="33"/>
    </row>
    <row r="620" spans="1:17" ht="18.75" x14ac:dyDescent="0.25">
      <c r="A620" s="11"/>
      <c r="B620" s="39">
        <v>699</v>
      </c>
      <c r="C620" s="33" t="s">
        <v>1066</v>
      </c>
      <c r="D620" s="33" t="s">
        <v>1067</v>
      </c>
      <c r="E620" s="34">
        <v>1063817299</v>
      </c>
      <c r="F620" s="87"/>
      <c r="G620" s="35">
        <v>2016</v>
      </c>
      <c r="H620" s="15">
        <f ca="1">IF(Tabla110[[#This Row],[FECHA DE NACIMIENTO]]="","",YEAR(NOW())-Tabla110[[#This Row],[FECHA DE NACIMIENTO]])</f>
        <v>10</v>
      </c>
      <c r="I620" s="33" t="s">
        <v>13</v>
      </c>
      <c r="J620" s="15" t="str">
        <f t="shared" si="18"/>
        <v>N</v>
      </c>
      <c r="K620" s="15" t="str">
        <f>Tabla110[[#This Row],[FECHA DE NACIMIENTO]]&amp;J620</f>
        <v>2016N</v>
      </c>
      <c r="L620" s="16" t="str">
        <f t="shared" si="19"/>
        <v>NOVATOS 9 Y 10 AÑOS</v>
      </c>
      <c r="M620" s="33" t="s">
        <v>111</v>
      </c>
      <c r="N620" s="39">
        <v>699</v>
      </c>
      <c r="O620" s="19">
        <f>IFERROR(VLOOKUP(Tabla110[[#This Row],[NIVEL DE HABILIDAD]],CATEGORIAS!$M$3:$O$13,2,FALSE),"")</f>
        <v>85000</v>
      </c>
      <c r="P620" s="33"/>
      <c r="Q620" s="33"/>
    </row>
    <row r="621" spans="1:17" ht="18.75" x14ac:dyDescent="0.25">
      <c r="A621" s="11"/>
      <c r="B621" s="38">
        <v>700</v>
      </c>
      <c r="C621" s="33" t="s">
        <v>1068</v>
      </c>
      <c r="D621" s="33" t="s">
        <v>1069</v>
      </c>
      <c r="E621" s="34">
        <v>1059247317</v>
      </c>
      <c r="F621" s="87"/>
      <c r="G621" s="35">
        <v>2015</v>
      </c>
      <c r="H621" s="15">
        <f ca="1">IF(Tabla110[[#This Row],[FECHA DE NACIMIENTO]]="","",YEAR(NOW())-Tabla110[[#This Row],[FECHA DE NACIMIENTO]])</f>
        <v>11</v>
      </c>
      <c r="I621" s="65" t="s">
        <v>67</v>
      </c>
      <c r="J621" s="15" t="str">
        <f t="shared" si="18"/>
        <v>P</v>
      </c>
      <c r="K621" s="15" t="str">
        <f>Tabla110[[#This Row],[FECHA DE NACIMIENTO]]&amp;J621</f>
        <v>2015P</v>
      </c>
      <c r="L621" s="16" t="str">
        <f t="shared" si="19"/>
        <v>PRINCIPIANTES 11 Y 12 AÑOS</v>
      </c>
      <c r="M621" s="33" t="s">
        <v>110</v>
      </c>
      <c r="N621" s="38">
        <v>700</v>
      </c>
      <c r="O621" s="19">
        <f>IFERROR(VLOOKUP(Tabla110[[#This Row],[NIVEL DE HABILIDAD]],CATEGORIAS!$M$3:$O$13,2,FALSE),"")</f>
        <v>85000</v>
      </c>
      <c r="P621" s="33"/>
      <c r="Q621" s="33"/>
    </row>
    <row r="622" spans="1:17" ht="18.75" x14ac:dyDescent="0.25">
      <c r="A622" s="11"/>
      <c r="B622" s="39">
        <v>701</v>
      </c>
      <c r="C622" s="33" t="s">
        <v>766</v>
      </c>
      <c r="D622" s="33" t="s">
        <v>1070</v>
      </c>
      <c r="E622" s="34">
        <v>1089620711</v>
      </c>
      <c r="F622" s="87"/>
      <c r="G622" s="35">
        <v>2013</v>
      </c>
      <c r="H622" s="15">
        <f ca="1">IF(Tabla110[[#This Row],[FECHA DE NACIMIENTO]]="","",YEAR(NOW())-Tabla110[[#This Row],[FECHA DE NACIMIENTO]])</f>
        <v>13</v>
      </c>
      <c r="I622" s="33" t="s">
        <v>67</v>
      </c>
      <c r="J622" s="15" t="str">
        <f t="shared" si="18"/>
        <v>P</v>
      </c>
      <c r="K622" s="15" t="str">
        <f>Tabla110[[#This Row],[FECHA DE NACIMIENTO]]&amp;J622</f>
        <v>2013P</v>
      </c>
      <c r="L622" s="16" t="str">
        <f t="shared" si="19"/>
        <v>PRINCIPIANTES 13 Y 14 AÑOS</v>
      </c>
      <c r="M622" s="33" t="s">
        <v>85</v>
      </c>
      <c r="N622" s="39">
        <v>701</v>
      </c>
      <c r="O622" s="19">
        <f>IFERROR(VLOOKUP(Tabla110[[#This Row],[NIVEL DE HABILIDAD]],CATEGORIAS!$M$3:$O$13,2,FALSE),"")</f>
        <v>85000</v>
      </c>
      <c r="P622" s="33"/>
      <c r="Q622" s="33"/>
    </row>
    <row r="623" spans="1:17" ht="18.75" x14ac:dyDescent="0.25">
      <c r="A623" s="11"/>
      <c r="B623" s="38">
        <v>702</v>
      </c>
      <c r="C623" s="33" t="s">
        <v>1071</v>
      </c>
      <c r="D623" s="33" t="s">
        <v>1072</v>
      </c>
      <c r="E623" s="34">
        <v>1107869196</v>
      </c>
      <c r="F623" s="87"/>
      <c r="G623" s="35">
        <v>2013</v>
      </c>
      <c r="H623" s="15">
        <f ca="1">IF(Tabla110[[#This Row],[FECHA DE NACIMIENTO]]="","",YEAR(NOW())-Tabla110[[#This Row],[FECHA DE NACIMIENTO]])</f>
        <v>13</v>
      </c>
      <c r="I623" s="33" t="s">
        <v>67</v>
      </c>
      <c r="J623" s="15" t="str">
        <f t="shared" si="18"/>
        <v>P</v>
      </c>
      <c r="K623" s="15" t="str">
        <f>Tabla110[[#This Row],[FECHA DE NACIMIENTO]]&amp;J623</f>
        <v>2013P</v>
      </c>
      <c r="L623" s="16" t="str">
        <f t="shared" si="19"/>
        <v>PRINCIPIANTES 13 Y 14 AÑOS</v>
      </c>
      <c r="M623" s="33" t="s">
        <v>46</v>
      </c>
      <c r="N623" s="38">
        <v>702</v>
      </c>
      <c r="O623" s="19">
        <f>IFERROR(VLOOKUP(Tabla110[[#This Row],[NIVEL DE HABILIDAD]],CATEGORIAS!$M$3:$O$13,2,FALSE),"")</f>
        <v>85000</v>
      </c>
      <c r="P623" s="33"/>
      <c r="Q623" s="33"/>
    </row>
    <row r="624" spans="1:17" ht="18.75" x14ac:dyDescent="0.25">
      <c r="A624" s="11"/>
      <c r="B624" s="39">
        <v>703</v>
      </c>
      <c r="C624" s="65" t="s">
        <v>828</v>
      </c>
      <c r="D624" s="65" t="s">
        <v>1073</v>
      </c>
      <c r="E624" s="47">
        <v>1105384235</v>
      </c>
      <c r="F624" s="87">
        <v>41400</v>
      </c>
      <c r="G624" s="48">
        <v>2013</v>
      </c>
      <c r="H624" s="15">
        <f ca="1">IF(Tabla110[[#This Row],[FECHA DE NACIMIENTO]]="","",YEAR(NOW())-Tabla110[[#This Row],[FECHA DE NACIMIENTO]])</f>
        <v>13</v>
      </c>
      <c r="I624" s="65" t="s">
        <v>13</v>
      </c>
      <c r="J624" s="15" t="str">
        <f t="shared" si="18"/>
        <v>N</v>
      </c>
      <c r="K624" s="15" t="str">
        <f>Tabla110[[#This Row],[FECHA DE NACIMIENTO]]&amp;J624</f>
        <v>2013N</v>
      </c>
      <c r="L624" s="16" t="str">
        <f t="shared" si="19"/>
        <v>NOVATOS 13 Y 14 AÑOS</v>
      </c>
      <c r="M624" s="65" t="s">
        <v>46</v>
      </c>
      <c r="N624" s="39">
        <v>703</v>
      </c>
      <c r="O624" s="19">
        <f>IFERROR(VLOOKUP(Tabla110[[#This Row],[NIVEL DE HABILIDAD]],CATEGORIAS!$M$3:$O$13,2,FALSE),"")</f>
        <v>85000</v>
      </c>
      <c r="P624" s="65"/>
      <c r="Q624" s="65"/>
    </row>
    <row r="625" spans="1:17" ht="18.75" x14ac:dyDescent="0.25">
      <c r="A625" s="11"/>
      <c r="B625" s="38">
        <v>704</v>
      </c>
      <c r="C625" s="65" t="s">
        <v>259</v>
      </c>
      <c r="D625" s="65" t="s">
        <v>1074</v>
      </c>
      <c r="E625" s="47">
        <v>1108256435</v>
      </c>
      <c r="F625" s="87"/>
      <c r="G625" s="48">
        <v>2012</v>
      </c>
      <c r="H625" s="15">
        <f ca="1">IF(Tabla110[[#This Row],[FECHA DE NACIMIENTO]]="","",YEAR(NOW())-Tabla110[[#This Row],[FECHA DE NACIMIENTO]])</f>
        <v>14</v>
      </c>
      <c r="I625" s="65" t="s">
        <v>13</v>
      </c>
      <c r="J625" s="15" t="str">
        <f t="shared" si="18"/>
        <v>N</v>
      </c>
      <c r="K625" s="15" t="str">
        <f>Tabla110[[#This Row],[FECHA DE NACIMIENTO]]&amp;J625</f>
        <v>2012N</v>
      </c>
      <c r="L625" s="16" t="str">
        <f t="shared" si="19"/>
        <v>NOVATOS 13 Y 14 AÑOS</v>
      </c>
      <c r="M625" s="65" t="s">
        <v>53</v>
      </c>
      <c r="N625" s="38">
        <v>704</v>
      </c>
      <c r="O625" s="19">
        <f>IFERROR(VLOOKUP(Tabla110[[#This Row],[NIVEL DE HABILIDAD]],CATEGORIAS!$M$3:$O$13,2,FALSE),"")</f>
        <v>85000</v>
      </c>
      <c r="P625" s="65"/>
      <c r="Q625" s="65"/>
    </row>
    <row r="626" spans="1:17" ht="18.75" x14ac:dyDescent="0.25">
      <c r="A626" s="11"/>
      <c r="B626" s="39">
        <v>705</v>
      </c>
      <c r="C626" s="65" t="s">
        <v>548</v>
      </c>
      <c r="D626" s="65" t="s">
        <v>1075</v>
      </c>
      <c r="E626" s="47">
        <v>1061754428</v>
      </c>
      <c r="F626" s="87"/>
      <c r="G626" s="48">
        <v>2010</v>
      </c>
      <c r="H626" s="15">
        <f ca="1">IF(Tabla110[[#This Row],[FECHA DE NACIMIENTO]]="","",YEAR(NOW())-Tabla110[[#This Row],[FECHA DE NACIMIENTO]])</f>
        <v>16</v>
      </c>
      <c r="I626" s="65" t="s">
        <v>67</v>
      </c>
      <c r="J626" s="15" t="str">
        <f t="shared" si="18"/>
        <v>P</v>
      </c>
      <c r="K626" s="15" t="str">
        <f>Tabla110[[#This Row],[FECHA DE NACIMIENTO]]&amp;J626</f>
        <v>2010P</v>
      </c>
      <c r="L626" s="16" t="str">
        <f t="shared" si="19"/>
        <v>PRINCIPIANTES 15 AÑOS Y MAS</v>
      </c>
      <c r="M626" s="65" t="s">
        <v>111</v>
      </c>
      <c r="N626" s="39">
        <v>705</v>
      </c>
      <c r="O626" s="19">
        <f>IFERROR(VLOOKUP(Tabla110[[#This Row],[NIVEL DE HABILIDAD]],CATEGORIAS!$M$3:$O$13,2,FALSE),"")</f>
        <v>85000</v>
      </c>
      <c r="P626" s="65"/>
      <c r="Q626" s="65"/>
    </row>
    <row r="627" spans="1:17" ht="18.75" x14ac:dyDescent="0.25">
      <c r="A627" s="11"/>
      <c r="B627" s="38">
        <v>706</v>
      </c>
      <c r="C627" s="65" t="s">
        <v>1076</v>
      </c>
      <c r="D627" s="65" t="s">
        <v>1077</v>
      </c>
      <c r="E627" s="47">
        <v>1112405379</v>
      </c>
      <c r="F627" s="87"/>
      <c r="G627" s="48">
        <v>2012</v>
      </c>
      <c r="H627" s="15">
        <f ca="1">IF(Tabla110[[#This Row],[FECHA DE NACIMIENTO]]="","",YEAR(NOW())-Tabla110[[#This Row],[FECHA DE NACIMIENTO]])</f>
        <v>14</v>
      </c>
      <c r="I627" s="65" t="s">
        <v>13</v>
      </c>
      <c r="J627" s="15" t="str">
        <f t="shared" si="18"/>
        <v>N</v>
      </c>
      <c r="K627" s="15" t="str">
        <f>Tabla110[[#This Row],[FECHA DE NACIMIENTO]]&amp;J627</f>
        <v>2012N</v>
      </c>
      <c r="L627" s="16" t="str">
        <f t="shared" si="19"/>
        <v>NOVATOS 13 Y 14 AÑOS</v>
      </c>
      <c r="M627" s="65" t="s">
        <v>85</v>
      </c>
      <c r="N627" s="38">
        <v>706</v>
      </c>
      <c r="O627" s="19">
        <f>IFERROR(VLOOKUP(Tabla110[[#This Row],[NIVEL DE HABILIDAD]],CATEGORIAS!$M$3:$O$13,2,FALSE),"")</f>
        <v>85000</v>
      </c>
      <c r="P627" s="65"/>
      <c r="Q627" s="65"/>
    </row>
    <row r="628" spans="1:17" ht="18.75" x14ac:dyDescent="0.25">
      <c r="A628" s="11"/>
      <c r="B628" s="39">
        <v>707</v>
      </c>
      <c r="C628" s="65" t="s">
        <v>1078</v>
      </c>
      <c r="D628" s="65" t="s">
        <v>349</v>
      </c>
      <c r="E628" s="47">
        <v>1107868503</v>
      </c>
      <c r="F628" s="87">
        <v>41231</v>
      </c>
      <c r="G628" s="48">
        <v>2012</v>
      </c>
      <c r="H628" s="15">
        <f ca="1">IF(Tabla110[[#This Row],[FECHA DE NACIMIENTO]]="","",YEAR(NOW())-Tabla110[[#This Row],[FECHA DE NACIMIENTO]])</f>
        <v>14</v>
      </c>
      <c r="I628" s="65" t="s">
        <v>15</v>
      </c>
      <c r="J628" s="15" t="str">
        <f t="shared" si="18"/>
        <v>EX</v>
      </c>
      <c r="K628" s="15" t="str">
        <f>Tabla110[[#This Row],[FECHA DE NACIMIENTO]]&amp;J628</f>
        <v>2012EX</v>
      </c>
      <c r="L628" s="16" t="str">
        <f t="shared" si="19"/>
        <v>EXPERTOS 13 Y 14 AÑOS</v>
      </c>
      <c r="M628" s="65" t="s">
        <v>51</v>
      </c>
      <c r="N628" s="39">
        <v>707</v>
      </c>
      <c r="O628" s="19">
        <f>IFERROR(VLOOKUP(Tabla110[[#This Row],[NIVEL DE HABILIDAD]],CATEGORIAS!$M$3:$O$13,2,FALSE),"")</f>
        <v>85000</v>
      </c>
      <c r="P628" s="65"/>
      <c r="Q628" s="65"/>
    </row>
    <row r="629" spans="1:17" ht="18.75" x14ac:dyDescent="0.25">
      <c r="A629" s="11"/>
      <c r="B629" s="38">
        <v>708</v>
      </c>
      <c r="C629" s="65" t="s">
        <v>436</v>
      </c>
      <c r="D629" s="65" t="s">
        <v>1079</v>
      </c>
      <c r="E629" s="47">
        <v>1131124739</v>
      </c>
      <c r="F629" s="87"/>
      <c r="G629" s="48">
        <v>2016</v>
      </c>
      <c r="H629" s="15">
        <f ca="1">IF(Tabla110[[#This Row],[FECHA DE NACIMIENTO]]="","",YEAR(NOW())-Tabla110[[#This Row],[FECHA DE NACIMIENTO]])</f>
        <v>10</v>
      </c>
      <c r="I629" s="65" t="s">
        <v>13</v>
      </c>
      <c r="J629" s="15" t="str">
        <f t="shared" si="18"/>
        <v>N</v>
      </c>
      <c r="K629" s="15" t="str">
        <f>Tabla110[[#This Row],[FECHA DE NACIMIENTO]]&amp;J629</f>
        <v>2016N</v>
      </c>
      <c r="L629" s="16" t="str">
        <f t="shared" si="19"/>
        <v>NOVATOS 9 Y 10 AÑOS</v>
      </c>
      <c r="M629" s="65" t="s">
        <v>112</v>
      </c>
      <c r="N629" s="38">
        <v>708</v>
      </c>
      <c r="O629" s="19">
        <f>IFERROR(VLOOKUP(Tabla110[[#This Row],[NIVEL DE HABILIDAD]],CATEGORIAS!$M$3:$O$13,2,FALSE),"")</f>
        <v>85000</v>
      </c>
      <c r="P629" s="65"/>
      <c r="Q629" s="65"/>
    </row>
    <row r="630" spans="1:17" ht="18.75" x14ac:dyDescent="0.25">
      <c r="A630" s="11"/>
      <c r="B630" s="39">
        <v>709</v>
      </c>
      <c r="C630" s="65" t="s">
        <v>1080</v>
      </c>
      <c r="D630" s="65" t="s">
        <v>1081</v>
      </c>
      <c r="E630" s="47">
        <v>1112405584</v>
      </c>
      <c r="F630" s="87"/>
      <c r="G630" s="48">
        <v>2012</v>
      </c>
      <c r="H630" s="15">
        <f ca="1">IF(Tabla110[[#This Row],[FECHA DE NACIMIENTO]]="","",YEAR(NOW())-Tabla110[[#This Row],[FECHA DE NACIMIENTO]])</f>
        <v>14</v>
      </c>
      <c r="I630" s="65" t="s">
        <v>13</v>
      </c>
      <c r="J630" s="15" t="str">
        <f t="shared" si="18"/>
        <v>N</v>
      </c>
      <c r="K630" s="15" t="str">
        <f>Tabla110[[#This Row],[FECHA DE NACIMIENTO]]&amp;J630</f>
        <v>2012N</v>
      </c>
      <c r="L630" s="16" t="str">
        <f t="shared" si="19"/>
        <v>NOVATOS 13 Y 14 AÑOS</v>
      </c>
      <c r="M630" s="65" t="s">
        <v>76</v>
      </c>
      <c r="N630" s="39">
        <v>709</v>
      </c>
      <c r="O630" s="19">
        <f>IFERROR(VLOOKUP(Tabla110[[#This Row],[NIVEL DE HABILIDAD]],CATEGORIAS!$M$3:$O$13,2,FALSE),"")</f>
        <v>85000</v>
      </c>
      <c r="P630" s="65"/>
      <c r="Q630" s="65"/>
    </row>
    <row r="631" spans="1:17" ht="18.75" x14ac:dyDescent="0.25">
      <c r="A631" s="11"/>
      <c r="B631" s="38">
        <v>710</v>
      </c>
      <c r="C631" s="65" t="s">
        <v>258</v>
      </c>
      <c r="D631" s="65" t="s">
        <v>1082</v>
      </c>
      <c r="E631" s="47">
        <v>1112406228</v>
      </c>
      <c r="F631" s="87"/>
      <c r="G631" s="48">
        <v>2013</v>
      </c>
      <c r="H631" s="15">
        <f ca="1">IF(Tabla110[[#This Row],[FECHA DE NACIMIENTO]]="","",YEAR(NOW())-Tabla110[[#This Row],[FECHA DE NACIMIENTO]])</f>
        <v>13</v>
      </c>
      <c r="I631" s="65" t="s">
        <v>13</v>
      </c>
      <c r="J631" s="15" t="str">
        <f t="shared" si="18"/>
        <v>N</v>
      </c>
      <c r="K631" s="15" t="str">
        <f>Tabla110[[#This Row],[FECHA DE NACIMIENTO]]&amp;J631</f>
        <v>2013N</v>
      </c>
      <c r="L631" s="16" t="str">
        <f t="shared" si="19"/>
        <v>NOVATOS 13 Y 14 AÑOS</v>
      </c>
      <c r="M631" s="65" t="s">
        <v>76</v>
      </c>
      <c r="N631" s="38">
        <v>710</v>
      </c>
      <c r="O631" s="19">
        <f>IFERROR(VLOOKUP(Tabla110[[#This Row],[NIVEL DE HABILIDAD]],CATEGORIAS!$M$3:$O$13,2,FALSE),"")</f>
        <v>85000</v>
      </c>
      <c r="P631" s="65"/>
      <c r="Q631" s="65"/>
    </row>
    <row r="632" spans="1:17" ht="18.75" x14ac:dyDescent="0.25">
      <c r="A632" s="11"/>
      <c r="B632" s="39">
        <v>711</v>
      </c>
      <c r="C632" s="65" t="s">
        <v>717</v>
      </c>
      <c r="D632" s="65" t="s">
        <v>590</v>
      </c>
      <c r="E632" s="47">
        <v>1112408147</v>
      </c>
      <c r="F632" s="87"/>
      <c r="G632" s="48">
        <v>2015</v>
      </c>
      <c r="H632" s="15">
        <f ca="1">IF(Tabla110[[#This Row],[FECHA DE NACIMIENTO]]="","",YEAR(NOW())-Tabla110[[#This Row],[FECHA DE NACIMIENTO]])</f>
        <v>11</v>
      </c>
      <c r="I632" s="65" t="s">
        <v>13</v>
      </c>
      <c r="J632" s="15" t="str">
        <f t="shared" si="18"/>
        <v>N</v>
      </c>
      <c r="K632" s="15" t="str">
        <f>Tabla110[[#This Row],[FECHA DE NACIMIENTO]]&amp;J632</f>
        <v>2015N</v>
      </c>
      <c r="L632" s="16" t="str">
        <f t="shared" si="19"/>
        <v>NOVATOS 11 Y 12 AÑOS</v>
      </c>
      <c r="M632" s="65" t="s">
        <v>76</v>
      </c>
      <c r="N632" s="39">
        <v>711</v>
      </c>
      <c r="O632" s="19">
        <f>IFERROR(VLOOKUP(Tabla110[[#This Row],[NIVEL DE HABILIDAD]],CATEGORIAS!$M$3:$O$13,2,FALSE),"")</f>
        <v>85000</v>
      </c>
      <c r="P632" s="65"/>
      <c r="Q632" s="65"/>
    </row>
    <row r="633" spans="1:17" ht="18.75" x14ac:dyDescent="0.25">
      <c r="A633" s="11"/>
      <c r="B633" s="38">
        <v>712</v>
      </c>
      <c r="C633" s="65" t="s">
        <v>312</v>
      </c>
      <c r="D633" s="65" t="s">
        <v>1083</v>
      </c>
      <c r="E633" s="47">
        <v>1232794896</v>
      </c>
      <c r="F633" s="87"/>
      <c r="G633" s="48">
        <v>2015</v>
      </c>
      <c r="H633" s="15">
        <f ca="1">IF(Tabla110[[#This Row],[FECHA DE NACIMIENTO]]="","",YEAR(NOW())-Tabla110[[#This Row],[FECHA DE NACIMIENTO]])</f>
        <v>11</v>
      </c>
      <c r="I633" s="65" t="s">
        <v>15</v>
      </c>
      <c r="J633" s="15" t="str">
        <f t="shared" si="18"/>
        <v>EX</v>
      </c>
      <c r="K633" s="15" t="str">
        <f>Tabla110[[#This Row],[FECHA DE NACIMIENTO]]&amp;J633</f>
        <v>2015EX</v>
      </c>
      <c r="L633" s="16" t="str">
        <f t="shared" si="19"/>
        <v>EXPERTOS 11 Y 12 AÑOS</v>
      </c>
      <c r="M633" s="65" t="s">
        <v>76</v>
      </c>
      <c r="N633" s="38">
        <v>712</v>
      </c>
      <c r="O633" s="19">
        <f>IFERROR(VLOOKUP(Tabla110[[#This Row],[NIVEL DE HABILIDAD]],CATEGORIAS!$M$3:$O$13,2,FALSE),"")</f>
        <v>85000</v>
      </c>
      <c r="P633" s="65"/>
      <c r="Q633" s="65"/>
    </row>
    <row r="634" spans="1:17" ht="18.75" x14ac:dyDescent="0.25">
      <c r="A634" s="11"/>
      <c r="B634" s="39">
        <v>713</v>
      </c>
      <c r="C634" s="65" t="s">
        <v>766</v>
      </c>
      <c r="D634" s="65" t="s">
        <v>1084</v>
      </c>
      <c r="E634" s="47">
        <v>1080053461</v>
      </c>
      <c r="F634" s="87">
        <v>39737</v>
      </c>
      <c r="G634" s="48">
        <v>2008</v>
      </c>
      <c r="H634" s="15">
        <f ca="1">IF(Tabla110[[#This Row],[FECHA DE NACIMIENTO]]="","",YEAR(NOW())-Tabla110[[#This Row],[FECHA DE NACIMIENTO]])</f>
        <v>18</v>
      </c>
      <c r="I634" s="65" t="s">
        <v>1173</v>
      </c>
      <c r="J634" s="15" t="str">
        <f t="shared" si="18"/>
        <v>SR</v>
      </c>
      <c r="K634" s="15" t="str">
        <f>Tabla110[[#This Row],[FECHA DE NACIMIENTO]]&amp;J634</f>
        <v>2008SR</v>
      </c>
      <c r="L634" s="16" t="str">
        <f t="shared" si="19"/>
        <v>SUPER RACING</v>
      </c>
      <c r="M634" s="65" t="s">
        <v>46</v>
      </c>
      <c r="N634" s="39">
        <v>713</v>
      </c>
      <c r="O634" s="19">
        <f>IFERROR(VLOOKUP(Tabla110[[#This Row],[NIVEL DE HABILIDAD]],CATEGORIAS!$M$3:$O$13,2,FALSE),"")</f>
        <v>85000</v>
      </c>
      <c r="P634" s="65"/>
      <c r="Q634" s="65"/>
    </row>
    <row r="635" spans="1:17" ht="18.75" x14ac:dyDescent="0.25">
      <c r="A635" s="11"/>
      <c r="B635" s="38">
        <v>714</v>
      </c>
      <c r="C635" s="65" t="s">
        <v>709</v>
      </c>
      <c r="D635" s="65" t="s">
        <v>619</v>
      </c>
      <c r="E635" s="47">
        <v>1027812869</v>
      </c>
      <c r="F635" s="87"/>
      <c r="G635" s="48">
        <v>2013</v>
      </c>
      <c r="H635" s="15">
        <f ca="1">IF(Tabla110[[#This Row],[FECHA DE NACIMIENTO]]="","",YEAR(NOW())-Tabla110[[#This Row],[FECHA DE NACIMIENTO]])</f>
        <v>13</v>
      </c>
      <c r="I635" s="65" t="s">
        <v>67</v>
      </c>
      <c r="J635" s="15" t="str">
        <f t="shared" si="18"/>
        <v>P</v>
      </c>
      <c r="K635" s="15" t="str">
        <f>Tabla110[[#This Row],[FECHA DE NACIMIENTO]]&amp;J635</f>
        <v>2013P</v>
      </c>
      <c r="L635" s="16" t="str">
        <f t="shared" si="19"/>
        <v>PRINCIPIANTES 13 Y 14 AÑOS</v>
      </c>
      <c r="M635" s="65" t="s">
        <v>76</v>
      </c>
      <c r="N635" s="38">
        <v>714</v>
      </c>
      <c r="O635" s="19">
        <f>IFERROR(VLOOKUP(Tabla110[[#This Row],[NIVEL DE HABILIDAD]],CATEGORIAS!$M$3:$O$13,2,FALSE),"")</f>
        <v>85000</v>
      </c>
      <c r="P635" s="65"/>
      <c r="Q635" s="65"/>
    </row>
    <row r="636" spans="1:17" ht="18.75" x14ac:dyDescent="0.25">
      <c r="A636" s="11"/>
      <c r="B636" s="39">
        <v>715</v>
      </c>
      <c r="C636" s="65" t="s">
        <v>1085</v>
      </c>
      <c r="D636" s="65" t="s">
        <v>1086</v>
      </c>
      <c r="E636" s="47">
        <v>1114246403</v>
      </c>
      <c r="F636" s="87">
        <v>41207</v>
      </c>
      <c r="G636" s="48">
        <v>2012</v>
      </c>
      <c r="H636" s="15">
        <f ca="1">IF(Tabla110[[#This Row],[FECHA DE NACIMIENTO]]="","",YEAR(NOW())-Tabla110[[#This Row],[FECHA DE NACIMIENTO]])</f>
        <v>14</v>
      </c>
      <c r="I636" s="65" t="s">
        <v>13</v>
      </c>
      <c r="J636" s="15" t="str">
        <f t="shared" si="18"/>
        <v>N</v>
      </c>
      <c r="K636" s="15" t="str">
        <f>Tabla110[[#This Row],[FECHA DE NACIMIENTO]]&amp;J636</f>
        <v>2012N</v>
      </c>
      <c r="L636" s="16" t="str">
        <f t="shared" si="19"/>
        <v>NOVATOS 13 Y 14 AÑOS</v>
      </c>
      <c r="M636" s="65" t="s">
        <v>44</v>
      </c>
      <c r="N636" s="39">
        <v>715</v>
      </c>
      <c r="O636" s="19">
        <f>IFERROR(VLOOKUP(Tabla110[[#This Row],[NIVEL DE HABILIDAD]],CATEGORIAS!$M$3:$O$13,2,FALSE),"")</f>
        <v>85000</v>
      </c>
      <c r="P636" s="65"/>
      <c r="Q636" s="65"/>
    </row>
    <row r="637" spans="1:17" ht="18.75" x14ac:dyDescent="0.25">
      <c r="A637" s="11"/>
      <c r="B637" s="40">
        <v>716</v>
      </c>
      <c r="C637" s="65" t="s">
        <v>639</v>
      </c>
      <c r="D637" s="65" t="s">
        <v>1011</v>
      </c>
      <c r="E637" s="47">
        <v>11150685546</v>
      </c>
      <c r="F637" s="87"/>
      <c r="G637" s="48">
        <v>2009</v>
      </c>
      <c r="H637" s="15">
        <f ca="1">IF(Tabla110[[#This Row],[FECHA DE NACIMIENTO]]="","",YEAR(NOW())-Tabla110[[#This Row],[FECHA DE NACIMIENTO]])</f>
        <v>17</v>
      </c>
      <c r="I637" s="65" t="s">
        <v>13</v>
      </c>
      <c r="J637" s="15" t="str">
        <f t="shared" si="18"/>
        <v>N</v>
      </c>
      <c r="K637" s="15" t="str">
        <f>Tabla110[[#This Row],[FECHA DE NACIMIENTO]]&amp;J637</f>
        <v>2009N</v>
      </c>
      <c r="L637" s="16" t="str">
        <f t="shared" si="19"/>
        <v>NOVATOS 15 AÑOS Y MAS</v>
      </c>
      <c r="M637" s="65" t="s">
        <v>82</v>
      </c>
      <c r="N637" s="40">
        <v>716</v>
      </c>
      <c r="O637" s="19">
        <f>IFERROR(VLOOKUP(Tabla110[[#This Row],[NIVEL DE HABILIDAD]],CATEGORIAS!$M$3:$O$13,2,FALSE),"")</f>
        <v>85000</v>
      </c>
      <c r="P637" s="65"/>
      <c r="Q637" s="65"/>
    </row>
    <row r="638" spans="1:17" ht="18.75" x14ac:dyDescent="0.25">
      <c r="A638" s="11"/>
      <c r="B638" s="41">
        <v>717</v>
      </c>
      <c r="C638" s="65" t="s">
        <v>1087</v>
      </c>
      <c r="D638" s="65" t="s">
        <v>1088</v>
      </c>
      <c r="E638" s="47">
        <v>1077861002</v>
      </c>
      <c r="F638" s="87"/>
      <c r="G638" s="48">
        <v>2009</v>
      </c>
      <c r="H638" s="15">
        <f ca="1">IF(Tabla110[[#This Row],[FECHA DE NACIMIENTO]]="","",YEAR(NOW())-Tabla110[[#This Row],[FECHA DE NACIMIENTO]])</f>
        <v>17</v>
      </c>
      <c r="I638" s="65" t="s">
        <v>13</v>
      </c>
      <c r="J638" s="15" t="str">
        <f t="shared" si="18"/>
        <v>N</v>
      </c>
      <c r="K638" s="15" t="str">
        <f>Tabla110[[#This Row],[FECHA DE NACIMIENTO]]&amp;J638</f>
        <v>2009N</v>
      </c>
      <c r="L638" s="16" t="str">
        <f t="shared" si="19"/>
        <v>NOVATOS 15 AÑOS Y MAS</v>
      </c>
      <c r="M638" s="65" t="s">
        <v>111</v>
      </c>
      <c r="N638" s="41">
        <v>717</v>
      </c>
      <c r="O638" s="19">
        <f>IFERROR(VLOOKUP(Tabla110[[#This Row],[NIVEL DE HABILIDAD]],CATEGORIAS!$M$3:$O$13,2,FALSE),"")</f>
        <v>85000</v>
      </c>
      <c r="P638" s="65"/>
      <c r="Q638" s="65"/>
    </row>
    <row r="639" spans="1:17" ht="18.75" x14ac:dyDescent="0.25">
      <c r="A639" s="11"/>
      <c r="B639" s="40">
        <v>718</v>
      </c>
      <c r="C639" s="65" t="s">
        <v>356</v>
      </c>
      <c r="D639" s="65" t="s">
        <v>871</v>
      </c>
      <c r="E639" s="47">
        <v>1232789071</v>
      </c>
      <c r="F639" s="87"/>
      <c r="G639" s="48">
        <v>2014</v>
      </c>
      <c r="H639" s="15">
        <f ca="1">IF(Tabla110[[#This Row],[FECHA DE NACIMIENTO]]="","",YEAR(NOW())-Tabla110[[#This Row],[FECHA DE NACIMIENTO]])</f>
        <v>12</v>
      </c>
      <c r="I639" s="65" t="s">
        <v>67</v>
      </c>
      <c r="J639" s="15" t="str">
        <f t="shared" si="18"/>
        <v>P</v>
      </c>
      <c r="K639" s="15" t="str">
        <f>Tabla110[[#This Row],[FECHA DE NACIMIENTO]]&amp;J639</f>
        <v>2014P</v>
      </c>
      <c r="L639" s="16" t="str">
        <f t="shared" si="19"/>
        <v>PRINCIPIANTES 11 Y 12 AÑOS</v>
      </c>
      <c r="M639" s="65" t="s">
        <v>75</v>
      </c>
      <c r="N639" s="40">
        <v>718</v>
      </c>
      <c r="O639" s="19">
        <f>IFERROR(VLOOKUP(Tabla110[[#This Row],[NIVEL DE HABILIDAD]],CATEGORIAS!$M$3:$O$13,2,FALSE),"")</f>
        <v>85000</v>
      </c>
      <c r="P639" s="65"/>
      <c r="Q639" s="65"/>
    </row>
    <row r="640" spans="1:17" ht="18.75" x14ac:dyDescent="0.25">
      <c r="A640" s="11"/>
      <c r="B640" s="41">
        <v>719</v>
      </c>
      <c r="C640" s="65" t="s">
        <v>386</v>
      </c>
      <c r="D640" s="65" t="s">
        <v>449</v>
      </c>
      <c r="E640" s="47">
        <v>1109928677</v>
      </c>
      <c r="F640" s="87"/>
      <c r="G640" s="48">
        <v>2013</v>
      </c>
      <c r="H640" s="15">
        <f ca="1">IF(Tabla110[[#This Row],[FECHA DE NACIMIENTO]]="","",YEAR(NOW())-Tabla110[[#This Row],[FECHA DE NACIMIENTO]])</f>
        <v>13</v>
      </c>
      <c r="I640" s="65" t="s">
        <v>67</v>
      </c>
      <c r="J640" s="15" t="str">
        <f t="shared" si="18"/>
        <v>P</v>
      </c>
      <c r="K640" s="15" t="str">
        <f>Tabla110[[#This Row],[FECHA DE NACIMIENTO]]&amp;J640</f>
        <v>2013P</v>
      </c>
      <c r="L640" s="16" t="str">
        <f t="shared" si="19"/>
        <v>PRINCIPIANTES 13 Y 14 AÑOS</v>
      </c>
      <c r="M640" s="65" t="s">
        <v>74</v>
      </c>
      <c r="N640" s="41">
        <v>719</v>
      </c>
      <c r="O640" s="19">
        <f>IFERROR(VLOOKUP(Tabla110[[#This Row],[NIVEL DE HABILIDAD]],CATEGORIAS!$M$3:$O$13,2,FALSE),"")</f>
        <v>85000</v>
      </c>
      <c r="P640" s="65"/>
      <c r="Q640" s="65"/>
    </row>
    <row r="641" spans="1:17" ht="18.75" x14ac:dyDescent="0.25">
      <c r="A641" s="11"/>
      <c r="B641" s="40">
        <v>720</v>
      </c>
      <c r="C641" s="65" t="s">
        <v>1089</v>
      </c>
      <c r="D641" s="65" t="s">
        <v>1090</v>
      </c>
      <c r="E641" s="47">
        <v>1112405081</v>
      </c>
      <c r="F641" s="87"/>
      <c r="G641" s="48">
        <v>2012</v>
      </c>
      <c r="H641" s="15">
        <f ca="1">IF(Tabla110[[#This Row],[FECHA DE NACIMIENTO]]="","",YEAR(NOW())-Tabla110[[#This Row],[FECHA DE NACIMIENTO]])</f>
        <v>14</v>
      </c>
      <c r="I641" s="65" t="s">
        <v>13</v>
      </c>
      <c r="J641" s="15" t="str">
        <f t="shared" si="18"/>
        <v>N</v>
      </c>
      <c r="K641" s="15" t="str">
        <f>Tabla110[[#This Row],[FECHA DE NACIMIENTO]]&amp;J641</f>
        <v>2012N</v>
      </c>
      <c r="L641" s="16" t="str">
        <f t="shared" si="19"/>
        <v>NOVATOS 13 Y 14 AÑOS</v>
      </c>
      <c r="M641" s="65" t="s">
        <v>76</v>
      </c>
      <c r="N641" s="40">
        <v>720</v>
      </c>
      <c r="O641" s="19">
        <f>IFERROR(VLOOKUP(Tabla110[[#This Row],[NIVEL DE HABILIDAD]],CATEGORIAS!$M$3:$O$13,2,FALSE),"")</f>
        <v>85000</v>
      </c>
      <c r="P641" s="65"/>
      <c r="Q641" s="65"/>
    </row>
    <row r="642" spans="1:17" ht="18.75" x14ac:dyDescent="0.25">
      <c r="A642" s="11"/>
      <c r="B642" s="41">
        <v>721</v>
      </c>
      <c r="C642" s="65" t="s">
        <v>1091</v>
      </c>
      <c r="D642" s="65" t="s">
        <v>1092</v>
      </c>
      <c r="E642" s="47">
        <v>1191216974</v>
      </c>
      <c r="F642" s="87">
        <v>40524</v>
      </c>
      <c r="G642" s="48">
        <v>2010</v>
      </c>
      <c r="H642" s="15">
        <f ca="1">IF(Tabla110[[#This Row],[FECHA DE NACIMIENTO]]="","",YEAR(NOW())-Tabla110[[#This Row],[FECHA DE NACIMIENTO]])</f>
        <v>16</v>
      </c>
      <c r="I642" s="65" t="s">
        <v>13</v>
      </c>
      <c r="J642" s="15" t="str">
        <f t="shared" ref="J642:J704" si="20">VLOOKUP(I642,NH,2,0)</f>
        <v>N</v>
      </c>
      <c r="K642" s="15" t="str">
        <f>Tabla110[[#This Row],[FECHA DE NACIMIENTO]]&amp;J642</f>
        <v>2010N</v>
      </c>
      <c r="L642" s="16" t="str">
        <f t="shared" ref="L642:L704" si="21">IFERROR(VLOOKUP(K642,CATEGORIAS,2,0),"")</f>
        <v>NOVATOS 15 AÑOS Y MAS</v>
      </c>
      <c r="M642" s="65" t="s">
        <v>43</v>
      </c>
      <c r="N642" s="41">
        <v>721</v>
      </c>
      <c r="O642" s="19">
        <f>IFERROR(VLOOKUP(Tabla110[[#This Row],[NIVEL DE HABILIDAD]],CATEGORIAS!$M$3:$O$13,2,FALSE),"")</f>
        <v>85000</v>
      </c>
      <c r="P642" s="65"/>
      <c r="Q642" s="65"/>
    </row>
    <row r="643" spans="1:17" ht="18.75" x14ac:dyDescent="0.25">
      <c r="A643" s="11"/>
      <c r="B643" s="40">
        <v>722</v>
      </c>
      <c r="C643" s="65" t="s">
        <v>356</v>
      </c>
      <c r="D643" s="65" t="s">
        <v>1093</v>
      </c>
      <c r="E643" s="47" t="s">
        <v>1094</v>
      </c>
      <c r="F643" s="87">
        <v>39930</v>
      </c>
      <c r="G643" s="48">
        <v>2009</v>
      </c>
      <c r="H643" s="15">
        <f ca="1">IF(Tabla110[[#This Row],[FECHA DE NACIMIENTO]]="","",YEAR(NOW())-Tabla110[[#This Row],[FECHA DE NACIMIENTO]])</f>
        <v>17</v>
      </c>
      <c r="I643" s="65" t="s">
        <v>13</v>
      </c>
      <c r="J643" s="15" t="str">
        <f t="shared" si="20"/>
        <v>N</v>
      </c>
      <c r="K643" s="15" t="str">
        <f>Tabla110[[#This Row],[FECHA DE NACIMIENTO]]&amp;J643</f>
        <v>2009N</v>
      </c>
      <c r="L643" s="16" t="str">
        <f t="shared" si="21"/>
        <v>NOVATOS 15 AÑOS Y MAS</v>
      </c>
      <c r="M643" s="65" t="s">
        <v>43</v>
      </c>
      <c r="N643" s="40">
        <v>722</v>
      </c>
      <c r="O643" s="19">
        <f>IFERROR(VLOOKUP(Tabla110[[#This Row],[NIVEL DE HABILIDAD]],CATEGORIAS!$M$3:$O$13,2,FALSE),"")</f>
        <v>85000</v>
      </c>
      <c r="P643" s="65"/>
      <c r="Q643" s="65"/>
    </row>
    <row r="644" spans="1:17" ht="18.75" x14ac:dyDescent="0.25">
      <c r="A644" s="11"/>
      <c r="B644" s="41">
        <v>723</v>
      </c>
      <c r="C644" s="65" t="s">
        <v>259</v>
      </c>
      <c r="D644" s="65" t="s">
        <v>1095</v>
      </c>
      <c r="E644" s="47">
        <v>1110049772</v>
      </c>
      <c r="F644" s="87">
        <v>40623</v>
      </c>
      <c r="G644" s="48">
        <v>2011</v>
      </c>
      <c r="H644" s="15">
        <f ca="1">IF(Tabla110[[#This Row],[FECHA DE NACIMIENTO]]="","",YEAR(NOW())-Tabla110[[#This Row],[FECHA DE NACIMIENTO]])</f>
        <v>15</v>
      </c>
      <c r="I644" s="65" t="s">
        <v>13</v>
      </c>
      <c r="J644" s="15" t="str">
        <f t="shared" si="20"/>
        <v>N</v>
      </c>
      <c r="K644" s="15" t="str">
        <f>Tabla110[[#This Row],[FECHA DE NACIMIENTO]]&amp;J644</f>
        <v>2011N</v>
      </c>
      <c r="L644" s="16" t="str">
        <f t="shared" si="21"/>
        <v>NOVATOS 15 AÑOS Y MAS</v>
      </c>
      <c r="M644" s="65" t="s">
        <v>89</v>
      </c>
      <c r="N644" s="41">
        <v>723</v>
      </c>
      <c r="O644" s="19">
        <f>IFERROR(VLOOKUP(Tabla110[[#This Row],[NIVEL DE HABILIDAD]],CATEGORIAS!$M$3:$O$13,2,FALSE),"")</f>
        <v>85000</v>
      </c>
      <c r="P644" s="65"/>
      <c r="Q644" s="65"/>
    </row>
    <row r="645" spans="1:17" ht="18.75" x14ac:dyDescent="0.25">
      <c r="A645" s="11"/>
      <c r="B645" s="40">
        <v>724</v>
      </c>
      <c r="C645" s="65" t="s">
        <v>1096</v>
      </c>
      <c r="D645" s="65" t="s">
        <v>1097</v>
      </c>
      <c r="E645" s="47">
        <v>1112302471</v>
      </c>
      <c r="F645" s="87"/>
      <c r="G645" s="48">
        <v>2013</v>
      </c>
      <c r="H645" s="15">
        <f ca="1">IF(Tabla110[[#This Row],[FECHA DE NACIMIENTO]]="","",YEAR(NOW())-Tabla110[[#This Row],[FECHA DE NACIMIENTO]])</f>
        <v>13</v>
      </c>
      <c r="I645" s="65" t="s">
        <v>67</v>
      </c>
      <c r="J645" s="15" t="str">
        <f t="shared" si="20"/>
        <v>P</v>
      </c>
      <c r="K645" s="15" t="str">
        <f>Tabla110[[#This Row],[FECHA DE NACIMIENTO]]&amp;J645</f>
        <v>2013P</v>
      </c>
      <c r="L645" s="16" t="str">
        <f t="shared" si="21"/>
        <v>PRINCIPIANTES 13 Y 14 AÑOS</v>
      </c>
      <c r="M645" s="65" t="s">
        <v>49</v>
      </c>
      <c r="N645" s="40">
        <v>724</v>
      </c>
      <c r="O645" s="19">
        <f>IFERROR(VLOOKUP(Tabla110[[#This Row],[NIVEL DE HABILIDAD]],CATEGORIAS!$M$3:$O$13,2,FALSE),"")</f>
        <v>85000</v>
      </c>
      <c r="P645" s="65"/>
      <c r="Q645" s="65"/>
    </row>
    <row r="646" spans="1:17" ht="18.75" x14ac:dyDescent="0.25">
      <c r="A646" s="11"/>
      <c r="B646" s="41">
        <v>725</v>
      </c>
      <c r="C646" s="65" t="s">
        <v>1098</v>
      </c>
      <c r="D646" s="65" t="s">
        <v>1099</v>
      </c>
      <c r="E646" s="47">
        <v>1108567707</v>
      </c>
      <c r="F646" s="87"/>
      <c r="G646" s="48">
        <v>2010</v>
      </c>
      <c r="H646" s="15">
        <f ca="1">IF(Tabla110[[#This Row],[FECHA DE NACIMIENTO]]="","",YEAR(NOW())-Tabla110[[#This Row],[FECHA DE NACIMIENTO]])</f>
        <v>16</v>
      </c>
      <c r="I646" s="65" t="s">
        <v>67</v>
      </c>
      <c r="J646" s="15" t="str">
        <f t="shared" si="20"/>
        <v>P</v>
      </c>
      <c r="K646" s="15" t="str">
        <f>Tabla110[[#This Row],[FECHA DE NACIMIENTO]]&amp;J646</f>
        <v>2010P</v>
      </c>
      <c r="L646" s="16" t="str">
        <f t="shared" si="21"/>
        <v>PRINCIPIANTES 15 AÑOS Y MAS</v>
      </c>
      <c r="M646" s="65" t="s">
        <v>49</v>
      </c>
      <c r="N646" s="41">
        <v>725</v>
      </c>
      <c r="O646" s="19">
        <f>IFERROR(VLOOKUP(Tabla110[[#This Row],[NIVEL DE HABILIDAD]],CATEGORIAS!$M$3:$O$13,2,FALSE),"")</f>
        <v>85000</v>
      </c>
      <c r="P646" s="65"/>
      <c r="Q646" s="65"/>
    </row>
    <row r="647" spans="1:17" ht="18.75" x14ac:dyDescent="0.25">
      <c r="A647" s="11"/>
      <c r="B647" s="40">
        <v>726</v>
      </c>
      <c r="C647" s="65" t="s">
        <v>1100</v>
      </c>
      <c r="D647" s="65" t="s">
        <v>1101</v>
      </c>
      <c r="E647" s="47">
        <v>1112058296</v>
      </c>
      <c r="F647" s="87">
        <v>41453</v>
      </c>
      <c r="G647" s="48">
        <v>2013</v>
      </c>
      <c r="H647" s="15">
        <f ca="1">IF(Tabla110[[#This Row],[FECHA DE NACIMIENTO]]="","",YEAR(NOW())-Tabla110[[#This Row],[FECHA DE NACIMIENTO]])</f>
        <v>13</v>
      </c>
      <c r="I647" s="65" t="s">
        <v>13</v>
      </c>
      <c r="J647" s="15" t="str">
        <f t="shared" si="20"/>
        <v>N</v>
      </c>
      <c r="K647" s="15" t="str">
        <f>Tabla110[[#This Row],[FECHA DE NACIMIENTO]]&amp;J647</f>
        <v>2013N</v>
      </c>
      <c r="L647" s="16" t="str">
        <f t="shared" si="21"/>
        <v>NOVATOS 13 Y 14 AÑOS</v>
      </c>
      <c r="M647" s="65" t="s">
        <v>89</v>
      </c>
      <c r="N647" s="40">
        <v>726</v>
      </c>
      <c r="O647" s="19">
        <f>IFERROR(VLOOKUP(Tabla110[[#This Row],[NIVEL DE HABILIDAD]],CATEGORIAS!$M$3:$O$13,2,FALSE),"")</f>
        <v>85000</v>
      </c>
      <c r="P647" s="65"/>
      <c r="Q647" s="65"/>
    </row>
    <row r="648" spans="1:17" ht="18.75" x14ac:dyDescent="0.25">
      <c r="A648" s="11"/>
      <c r="B648" s="41">
        <v>727</v>
      </c>
      <c r="C648" s="65" t="s">
        <v>1102</v>
      </c>
      <c r="D648" s="65" t="s">
        <v>1103</v>
      </c>
      <c r="E648" s="47">
        <v>1191214585</v>
      </c>
      <c r="F648" s="87">
        <v>39987</v>
      </c>
      <c r="G648" s="48">
        <v>2009</v>
      </c>
      <c r="H648" s="15">
        <f ca="1">IF(Tabla110[[#This Row],[FECHA DE NACIMIENTO]]="","",YEAR(NOW())-Tabla110[[#This Row],[FECHA DE NACIMIENTO]])</f>
        <v>17</v>
      </c>
      <c r="I648" s="65" t="s">
        <v>13</v>
      </c>
      <c r="J648" s="15" t="str">
        <f t="shared" si="20"/>
        <v>N</v>
      </c>
      <c r="K648" s="15" t="str">
        <f>Tabla110[[#This Row],[FECHA DE NACIMIENTO]]&amp;J648</f>
        <v>2009N</v>
      </c>
      <c r="L648" s="16" t="str">
        <f t="shared" si="21"/>
        <v>NOVATOS 15 AÑOS Y MAS</v>
      </c>
      <c r="M648" s="65" t="s">
        <v>53</v>
      </c>
      <c r="N648" s="41">
        <v>727</v>
      </c>
      <c r="O648" s="19">
        <f>IFERROR(VLOOKUP(Tabla110[[#This Row],[NIVEL DE HABILIDAD]],CATEGORIAS!$M$3:$O$13,2,FALSE),"")</f>
        <v>85000</v>
      </c>
      <c r="P648" s="65"/>
      <c r="Q648" s="65"/>
    </row>
    <row r="649" spans="1:17" ht="18.75" x14ac:dyDescent="0.25">
      <c r="A649" s="11"/>
      <c r="B649" s="40">
        <v>728</v>
      </c>
      <c r="C649" s="65" t="s">
        <v>325</v>
      </c>
      <c r="D649" s="65" t="s">
        <v>1104</v>
      </c>
      <c r="E649" s="47">
        <v>1105388479</v>
      </c>
      <c r="F649" s="87"/>
      <c r="G649" s="48">
        <v>2014</v>
      </c>
      <c r="H649" s="15">
        <f ca="1">IF(Tabla110[[#This Row],[FECHA DE NACIMIENTO]]="","",YEAR(NOW())-Tabla110[[#This Row],[FECHA DE NACIMIENTO]])</f>
        <v>12</v>
      </c>
      <c r="I649" s="65" t="s">
        <v>67</v>
      </c>
      <c r="J649" s="15" t="str">
        <f t="shared" si="20"/>
        <v>P</v>
      </c>
      <c r="K649" s="15" t="str">
        <f>Tabla110[[#This Row],[FECHA DE NACIMIENTO]]&amp;J649</f>
        <v>2014P</v>
      </c>
      <c r="L649" s="16" t="str">
        <f t="shared" si="21"/>
        <v>PRINCIPIANTES 11 Y 12 AÑOS</v>
      </c>
      <c r="M649" s="65" t="s">
        <v>53</v>
      </c>
      <c r="N649" s="40">
        <v>728</v>
      </c>
      <c r="O649" s="19">
        <f>IFERROR(VLOOKUP(Tabla110[[#This Row],[NIVEL DE HABILIDAD]],CATEGORIAS!$M$3:$O$13,2,FALSE),"")</f>
        <v>85000</v>
      </c>
      <c r="P649" s="65"/>
      <c r="Q649" s="65"/>
    </row>
    <row r="650" spans="1:17" ht="18.75" x14ac:dyDescent="0.25">
      <c r="A650" s="11"/>
      <c r="B650" s="41">
        <v>729</v>
      </c>
      <c r="C650" s="65" t="s">
        <v>1105</v>
      </c>
      <c r="D650" s="65" t="s">
        <v>1104</v>
      </c>
      <c r="E650" s="47">
        <v>1105388470</v>
      </c>
      <c r="F650" s="87"/>
      <c r="G650" s="48">
        <v>2014</v>
      </c>
      <c r="H650" s="15">
        <f ca="1">IF(Tabla110[[#This Row],[FECHA DE NACIMIENTO]]="","",YEAR(NOW())-Tabla110[[#This Row],[FECHA DE NACIMIENTO]])</f>
        <v>12</v>
      </c>
      <c r="I650" s="65" t="s">
        <v>67</v>
      </c>
      <c r="J650" s="15" t="str">
        <f t="shared" si="20"/>
        <v>P</v>
      </c>
      <c r="K650" s="15" t="str">
        <f>Tabla110[[#This Row],[FECHA DE NACIMIENTO]]&amp;J650</f>
        <v>2014P</v>
      </c>
      <c r="L650" s="16" t="str">
        <f t="shared" si="21"/>
        <v>PRINCIPIANTES 11 Y 12 AÑOS</v>
      </c>
      <c r="M650" s="65" t="s">
        <v>53</v>
      </c>
      <c r="N650" s="41">
        <v>729</v>
      </c>
      <c r="O650" s="19">
        <f>IFERROR(VLOOKUP(Tabla110[[#This Row],[NIVEL DE HABILIDAD]],CATEGORIAS!$M$3:$O$13,2,FALSE),"")</f>
        <v>85000</v>
      </c>
      <c r="P650" s="65"/>
      <c r="Q650" s="65"/>
    </row>
    <row r="651" spans="1:17" ht="18.75" x14ac:dyDescent="0.25">
      <c r="A651" s="11"/>
      <c r="B651" s="40">
        <v>730</v>
      </c>
      <c r="C651" s="65" t="s">
        <v>1106</v>
      </c>
      <c r="D651" s="65" t="s">
        <v>1107</v>
      </c>
      <c r="E651" s="47">
        <v>1108569887</v>
      </c>
      <c r="F651" s="87"/>
      <c r="G651" s="48">
        <v>2014</v>
      </c>
      <c r="H651" s="15">
        <f ca="1">IF(Tabla110[[#This Row],[FECHA DE NACIMIENTO]]="","",YEAR(NOW())-Tabla110[[#This Row],[FECHA DE NACIMIENTO]])</f>
        <v>12</v>
      </c>
      <c r="I651" s="65" t="s">
        <v>67</v>
      </c>
      <c r="J651" s="15" t="str">
        <f t="shared" si="20"/>
        <v>P</v>
      </c>
      <c r="K651" s="15" t="str">
        <f>Tabla110[[#This Row],[FECHA DE NACIMIENTO]]&amp;J651</f>
        <v>2014P</v>
      </c>
      <c r="L651" s="16" t="str">
        <f t="shared" si="21"/>
        <v>PRINCIPIANTES 11 Y 12 AÑOS</v>
      </c>
      <c r="M651" s="65" t="s">
        <v>53</v>
      </c>
      <c r="N651" s="40">
        <v>730</v>
      </c>
      <c r="O651" s="19">
        <f>IFERROR(VLOOKUP(Tabla110[[#This Row],[NIVEL DE HABILIDAD]],CATEGORIAS!$M$3:$O$13,2,FALSE),"")</f>
        <v>85000</v>
      </c>
      <c r="P651" s="65"/>
      <c r="Q651" s="65"/>
    </row>
    <row r="652" spans="1:17" ht="18.75" x14ac:dyDescent="0.25">
      <c r="A652" s="11"/>
      <c r="B652" s="41">
        <v>731</v>
      </c>
      <c r="C652" s="65" t="s">
        <v>1108</v>
      </c>
      <c r="D652" s="65" t="s">
        <v>511</v>
      </c>
      <c r="E652" s="47">
        <v>1109549267</v>
      </c>
      <c r="F652" s="87"/>
      <c r="G652" s="48">
        <v>2010</v>
      </c>
      <c r="H652" s="15">
        <f ca="1">IF(Tabla110[[#This Row],[FECHA DE NACIMIENTO]]="","",YEAR(NOW())-Tabla110[[#This Row],[FECHA DE NACIMIENTO]])</f>
        <v>16</v>
      </c>
      <c r="I652" s="65" t="s">
        <v>67</v>
      </c>
      <c r="J652" s="15" t="str">
        <f t="shared" si="20"/>
        <v>P</v>
      </c>
      <c r="K652" s="15" t="str">
        <f>Tabla110[[#This Row],[FECHA DE NACIMIENTO]]&amp;J652</f>
        <v>2010P</v>
      </c>
      <c r="L652" s="16" t="str">
        <f t="shared" si="21"/>
        <v>PRINCIPIANTES 15 AÑOS Y MAS</v>
      </c>
      <c r="M652" s="65" t="s">
        <v>53</v>
      </c>
      <c r="N652" s="41">
        <v>731</v>
      </c>
      <c r="O652" s="19">
        <f>IFERROR(VLOOKUP(Tabla110[[#This Row],[NIVEL DE HABILIDAD]],CATEGORIAS!$M$3:$O$13,2,FALSE),"")</f>
        <v>85000</v>
      </c>
      <c r="P652" s="65"/>
      <c r="Q652" s="65"/>
    </row>
    <row r="653" spans="1:17" ht="18.75" x14ac:dyDescent="0.25">
      <c r="A653" s="11"/>
      <c r="B653" s="40">
        <v>732</v>
      </c>
      <c r="C653" s="33" t="s">
        <v>1109</v>
      </c>
      <c r="D653" s="33" t="s">
        <v>1110</v>
      </c>
      <c r="E653" s="34">
        <v>1112301033</v>
      </c>
      <c r="F653" s="87">
        <v>40025</v>
      </c>
      <c r="G653" s="35">
        <v>2009</v>
      </c>
      <c r="H653" s="15">
        <f ca="1">IF(Tabla110[[#This Row],[FECHA DE NACIMIENTO]]="","",YEAR(NOW())-Tabla110[[#This Row],[FECHA DE NACIMIENTO]])</f>
        <v>17</v>
      </c>
      <c r="I653" s="33" t="s">
        <v>15</v>
      </c>
      <c r="J653" s="15" t="str">
        <f t="shared" si="20"/>
        <v>EX</v>
      </c>
      <c r="K653" s="15" t="str">
        <f>Tabla110[[#This Row],[FECHA DE NACIMIENTO]]&amp;J653</f>
        <v>2009EX</v>
      </c>
      <c r="L653" s="16" t="str">
        <f t="shared" si="21"/>
        <v>EXPERTOS 17 AÑOS Y MAS</v>
      </c>
      <c r="M653" s="65" t="s">
        <v>45</v>
      </c>
      <c r="N653" s="40">
        <v>732</v>
      </c>
      <c r="O653" s="19">
        <f>IFERROR(VLOOKUP(Tabla110[[#This Row],[NIVEL DE HABILIDAD]],CATEGORIAS!$M$3:$O$13,2,FALSE),"")</f>
        <v>85000</v>
      </c>
      <c r="P653" s="33"/>
      <c r="Q653" s="33"/>
    </row>
    <row r="654" spans="1:17" ht="18.75" x14ac:dyDescent="0.25">
      <c r="A654" s="11"/>
      <c r="B654" s="41">
        <v>733</v>
      </c>
      <c r="C654" s="33" t="s">
        <v>308</v>
      </c>
      <c r="D654" s="33" t="s">
        <v>1111</v>
      </c>
      <c r="E654" s="34">
        <v>1104832455</v>
      </c>
      <c r="F654" s="87">
        <v>41275</v>
      </c>
      <c r="G654" s="35">
        <v>2013</v>
      </c>
      <c r="H654" s="15">
        <f ca="1">IF(Tabla110[[#This Row],[FECHA DE NACIMIENTO]]="","",YEAR(NOW())-Tabla110[[#This Row],[FECHA DE NACIMIENTO]])</f>
        <v>13</v>
      </c>
      <c r="I654" s="33" t="s">
        <v>13</v>
      </c>
      <c r="J654" s="15" t="str">
        <f t="shared" si="20"/>
        <v>N</v>
      </c>
      <c r="K654" s="15" t="str">
        <f>Tabla110[[#This Row],[FECHA DE NACIMIENTO]]&amp;J654</f>
        <v>2013N</v>
      </c>
      <c r="L654" s="16" t="str">
        <f t="shared" si="21"/>
        <v>NOVATOS 13 Y 14 AÑOS</v>
      </c>
      <c r="M654" s="33" t="s">
        <v>51</v>
      </c>
      <c r="N654" s="41">
        <v>733</v>
      </c>
      <c r="O654" s="19">
        <f>IFERROR(VLOOKUP(Tabla110[[#This Row],[NIVEL DE HABILIDAD]],CATEGORIAS!$M$3:$O$13,2,FALSE),"")</f>
        <v>85000</v>
      </c>
      <c r="P654" s="33"/>
      <c r="Q654" s="65" t="s">
        <v>205</v>
      </c>
    </row>
    <row r="655" spans="1:17" ht="18.75" x14ac:dyDescent="0.25">
      <c r="A655" s="11"/>
      <c r="B655" s="40">
        <v>734</v>
      </c>
      <c r="C655" s="33" t="s">
        <v>308</v>
      </c>
      <c r="D655" s="33" t="s">
        <v>1112</v>
      </c>
      <c r="E655" s="34">
        <v>1118259594</v>
      </c>
      <c r="F655" s="87"/>
      <c r="G655" s="35">
        <v>2013</v>
      </c>
      <c r="H655" s="15">
        <f ca="1">IF(Tabla110[[#This Row],[FECHA DE NACIMIENTO]]="","",YEAR(NOW())-Tabla110[[#This Row],[FECHA DE NACIMIENTO]])</f>
        <v>13</v>
      </c>
      <c r="I655" s="65" t="s">
        <v>67</v>
      </c>
      <c r="J655" s="15" t="str">
        <f t="shared" si="20"/>
        <v>P</v>
      </c>
      <c r="K655" s="15" t="str">
        <f>Tabla110[[#This Row],[FECHA DE NACIMIENTO]]&amp;J655</f>
        <v>2013P</v>
      </c>
      <c r="L655" s="16" t="str">
        <f t="shared" si="21"/>
        <v>PRINCIPIANTES 13 Y 14 AÑOS</v>
      </c>
      <c r="M655" s="65" t="s">
        <v>74</v>
      </c>
      <c r="N655" s="40">
        <v>734</v>
      </c>
      <c r="O655" s="19">
        <f>IFERROR(VLOOKUP(Tabla110[[#This Row],[NIVEL DE HABILIDAD]],CATEGORIAS!$M$3:$O$13,2,FALSE),"")</f>
        <v>85000</v>
      </c>
      <c r="P655" s="33"/>
      <c r="Q655" s="33"/>
    </row>
    <row r="656" spans="1:17" ht="18.75" x14ac:dyDescent="0.25">
      <c r="A656" s="11"/>
      <c r="B656" s="41">
        <v>735</v>
      </c>
      <c r="C656" s="33" t="s">
        <v>1113</v>
      </c>
      <c r="D656" s="33" t="s">
        <v>1114</v>
      </c>
      <c r="E656" s="34">
        <v>1116377235</v>
      </c>
      <c r="F656" s="87"/>
      <c r="G656" s="35">
        <v>2013</v>
      </c>
      <c r="H656" s="15">
        <f ca="1">IF(Tabla110[[#This Row],[FECHA DE NACIMIENTO]]="","",YEAR(NOW())-Tabla110[[#This Row],[FECHA DE NACIMIENTO]])</f>
        <v>13</v>
      </c>
      <c r="I656" s="33" t="s">
        <v>67</v>
      </c>
      <c r="J656" s="15" t="str">
        <f t="shared" si="20"/>
        <v>P</v>
      </c>
      <c r="K656" s="15" t="str">
        <f>Tabla110[[#This Row],[FECHA DE NACIMIENTO]]&amp;J656</f>
        <v>2013P</v>
      </c>
      <c r="L656" s="16" t="str">
        <f t="shared" si="21"/>
        <v>PRINCIPIANTES 13 Y 14 AÑOS</v>
      </c>
      <c r="M656" s="33" t="s">
        <v>74</v>
      </c>
      <c r="N656" s="41">
        <v>735</v>
      </c>
      <c r="O656" s="19">
        <f>IFERROR(VLOOKUP(Tabla110[[#This Row],[NIVEL DE HABILIDAD]],CATEGORIAS!$M$3:$O$13,2,FALSE),"")</f>
        <v>85000</v>
      </c>
      <c r="P656" s="33"/>
      <c r="Q656" s="33"/>
    </row>
    <row r="657" spans="1:17" ht="18.75" x14ac:dyDescent="0.25">
      <c r="A657" s="11"/>
      <c r="B657" s="40">
        <v>736</v>
      </c>
      <c r="C657" s="33" t="s">
        <v>1115</v>
      </c>
      <c r="D657" s="33" t="s">
        <v>1116</v>
      </c>
      <c r="E657" s="34">
        <v>1059243344</v>
      </c>
      <c r="F657" s="87"/>
      <c r="G657" s="35">
        <v>2010</v>
      </c>
      <c r="H657" s="15">
        <f ca="1">IF(Tabla110[[#This Row],[FECHA DE NACIMIENTO]]="","",YEAR(NOW())-Tabla110[[#This Row],[FECHA DE NACIMIENTO]])</f>
        <v>16</v>
      </c>
      <c r="I657" s="33" t="s">
        <v>13</v>
      </c>
      <c r="J657" s="15" t="str">
        <f t="shared" si="20"/>
        <v>N</v>
      </c>
      <c r="K657" s="15" t="str">
        <f>Tabla110[[#This Row],[FECHA DE NACIMIENTO]]&amp;J657</f>
        <v>2010N</v>
      </c>
      <c r="L657" s="16" t="str">
        <f t="shared" si="21"/>
        <v>NOVATOS 15 AÑOS Y MAS</v>
      </c>
      <c r="M657" s="33" t="s">
        <v>52</v>
      </c>
      <c r="N657" s="40">
        <v>736</v>
      </c>
      <c r="O657" s="19">
        <f>IFERROR(VLOOKUP(Tabla110[[#This Row],[NIVEL DE HABILIDAD]],CATEGORIAS!$M$3:$O$13,2,FALSE),"")</f>
        <v>85000</v>
      </c>
      <c r="P657" s="33"/>
      <c r="Q657" s="33"/>
    </row>
    <row r="658" spans="1:17" ht="18.75" x14ac:dyDescent="0.25">
      <c r="A658" s="11"/>
      <c r="B658" s="41">
        <v>737</v>
      </c>
      <c r="C658" s="33" t="s">
        <v>1117</v>
      </c>
      <c r="D658" s="33" t="s">
        <v>1118</v>
      </c>
      <c r="E658" s="34">
        <v>1061750961</v>
      </c>
      <c r="F658" s="87"/>
      <c r="G658" s="35">
        <v>2010</v>
      </c>
      <c r="H658" s="15">
        <f ca="1">IF(Tabla110[[#This Row],[FECHA DE NACIMIENTO]]="","",YEAR(NOW())-Tabla110[[#This Row],[FECHA DE NACIMIENTO]])</f>
        <v>16</v>
      </c>
      <c r="I658" s="33" t="s">
        <v>67</v>
      </c>
      <c r="J658" s="15" t="str">
        <f t="shared" si="20"/>
        <v>P</v>
      </c>
      <c r="K658" s="15" t="str">
        <f>Tabla110[[#This Row],[FECHA DE NACIMIENTO]]&amp;J658</f>
        <v>2010P</v>
      </c>
      <c r="L658" s="16" t="str">
        <f t="shared" si="21"/>
        <v>PRINCIPIANTES 15 AÑOS Y MAS</v>
      </c>
      <c r="M658" s="33" t="s">
        <v>52</v>
      </c>
      <c r="N658" s="41">
        <v>737</v>
      </c>
      <c r="O658" s="19">
        <f>IFERROR(VLOOKUP(Tabla110[[#This Row],[NIVEL DE HABILIDAD]],CATEGORIAS!$M$3:$O$13,2,FALSE),"")</f>
        <v>85000</v>
      </c>
      <c r="P658" s="33"/>
      <c r="Q658" s="33"/>
    </row>
    <row r="659" spans="1:17" ht="18.75" x14ac:dyDescent="0.25">
      <c r="A659" s="11"/>
      <c r="B659" s="40">
        <v>738</v>
      </c>
      <c r="C659" s="33" t="s">
        <v>1119</v>
      </c>
      <c r="D659" s="33" t="s">
        <v>1120</v>
      </c>
      <c r="E659" s="34">
        <v>1113700222</v>
      </c>
      <c r="F659" s="87">
        <v>43134</v>
      </c>
      <c r="G659" s="35">
        <v>2018</v>
      </c>
      <c r="H659" s="15">
        <f ca="1">IF(Tabla110[[#This Row],[FECHA DE NACIMIENTO]]="","",YEAR(NOW())-Tabla110[[#This Row],[FECHA DE NACIMIENTO]])</f>
        <v>8</v>
      </c>
      <c r="I659" s="33" t="s">
        <v>67</v>
      </c>
      <c r="J659" s="15" t="str">
        <f t="shared" si="20"/>
        <v>P</v>
      </c>
      <c r="K659" s="15" t="str">
        <f>Tabla110[[#This Row],[FECHA DE NACIMIENTO]]&amp;J659</f>
        <v>2018P</v>
      </c>
      <c r="L659" s="16" t="str">
        <f t="shared" si="21"/>
        <v>PRINCIPIANTES 7 Y 8 AÑOS</v>
      </c>
      <c r="M659" s="33" t="s">
        <v>82</v>
      </c>
      <c r="N659" s="40">
        <v>738</v>
      </c>
      <c r="O659" s="19">
        <f>IFERROR(VLOOKUP(Tabla110[[#This Row],[NIVEL DE HABILIDAD]],CATEGORIAS!$M$3:$O$13,2,FALSE),"")</f>
        <v>85000</v>
      </c>
      <c r="P659" s="33"/>
      <c r="Q659" s="65" t="s">
        <v>206</v>
      </c>
    </row>
    <row r="660" spans="1:17" ht="18.75" x14ac:dyDescent="0.25">
      <c r="A660" s="11"/>
      <c r="B660" s="41">
        <v>739</v>
      </c>
      <c r="C660" s="33" t="s">
        <v>1121</v>
      </c>
      <c r="D660" s="33" t="s">
        <v>1122</v>
      </c>
      <c r="E660" s="34">
        <v>1112058430</v>
      </c>
      <c r="F660" s="87">
        <v>41485</v>
      </c>
      <c r="G660" s="35">
        <v>2013</v>
      </c>
      <c r="H660" s="15">
        <f ca="1">IF(Tabla110[[#This Row],[FECHA DE NACIMIENTO]]="","",YEAR(NOW())-Tabla110[[#This Row],[FECHA DE NACIMIENTO]])</f>
        <v>13</v>
      </c>
      <c r="I660" s="33" t="s">
        <v>67</v>
      </c>
      <c r="J660" s="15" t="str">
        <f t="shared" si="20"/>
        <v>P</v>
      </c>
      <c r="K660" s="15" t="str">
        <f>Tabla110[[#This Row],[FECHA DE NACIMIENTO]]&amp;J660</f>
        <v>2013P</v>
      </c>
      <c r="L660" s="16" t="str">
        <f t="shared" si="21"/>
        <v>PRINCIPIANTES 13 Y 14 AÑOS</v>
      </c>
      <c r="M660" s="33" t="s">
        <v>46</v>
      </c>
      <c r="N660" s="41">
        <v>739</v>
      </c>
      <c r="O660" s="19">
        <f>IFERROR(VLOOKUP(Tabla110[[#This Row],[NIVEL DE HABILIDAD]],CATEGORIAS!$M$3:$O$13,2,FALSE),"")</f>
        <v>85000</v>
      </c>
      <c r="P660" s="33"/>
      <c r="Q660" s="65" t="s">
        <v>208</v>
      </c>
    </row>
    <row r="661" spans="1:17" ht="18.75" x14ac:dyDescent="0.25">
      <c r="A661" s="11"/>
      <c r="B661" s="40">
        <v>740</v>
      </c>
      <c r="C661" s="33" t="s">
        <v>1123</v>
      </c>
      <c r="D661" s="33" t="s">
        <v>1124</v>
      </c>
      <c r="E661" s="34">
        <v>1114247145</v>
      </c>
      <c r="F661" s="87">
        <v>41590</v>
      </c>
      <c r="G661" s="35">
        <v>2013</v>
      </c>
      <c r="H661" s="15">
        <f ca="1">IF(Tabla110[[#This Row],[FECHA DE NACIMIENTO]]="","",YEAR(NOW())-Tabla110[[#This Row],[FECHA DE NACIMIENTO]])</f>
        <v>13</v>
      </c>
      <c r="I661" s="65" t="s">
        <v>67</v>
      </c>
      <c r="J661" s="15" t="str">
        <f t="shared" si="20"/>
        <v>P</v>
      </c>
      <c r="K661" s="15" t="str">
        <f>Tabla110[[#This Row],[FECHA DE NACIMIENTO]]&amp;J661</f>
        <v>2013P</v>
      </c>
      <c r="L661" s="16" t="str">
        <f t="shared" si="21"/>
        <v>PRINCIPIANTES 13 Y 14 AÑOS</v>
      </c>
      <c r="M661" s="33" t="s">
        <v>44</v>
      </c>
      <c r="N661" s="40">
        <v>740</v>
      </c>
      <c r="O661" s="19">
        <f>IFERROR(VLOOKUP(Tabla110[[#This Row],[NIVEL DE HABILIDAD]],CATEGORIAS!$M$3:$O$13,2,FALSE),"")</f>
        <v>85000</v>
      </c>
      <c r="P661" s="33"/>
      <c r="Q661" s="33"/>
    </row>
    <row r="662" spans="1:17" ht="18.75" x14ac:dyDescent="0.25">
      <c r="A662" s="11"/>
      <c r="B662" s="41">
        <v>741</v>
      </c>
      <c r="C662" s="33" t="s">
        <v>308</v>
      </c>
      <c r="D662" s="33" t="s">
        <v>1125</v>
      </c>
      <c r="E662" s="34">
        <v>1110295391</v>
      </c>
      <c r="F662" s="87">
        <v>39473</v>
      </c>
      <c r="G662" s="35">
        <v>2008</v>
      </c>
      <c r="H662" s="15">
        <f ca="1">IF(Tabla110[[#This Row],[FECHA DE NACIMIENTO]]="","",YEAR(NOW())-Tabla110[[#This Row],[FECHA DE NACIMIENTO]])</f>
        <v>18</v>
      </c>
      <c r="I662" s="33" t="s">
        <v>15</v>
      </c>
      <c r="J662" s="15" t="str">
        <f t="shared" si="20"/>
        <v>EX</v>
      </c>
      <c r="K662" s="15" t="str">
        <f>Tabla110[[#This Row],[FECHA DE NACIMIENTO]]&amp;J662</f>
        <v>2008EX</v>
      </c>
      <c r="L662" s="16" t="str">
        <f t="shared" si="21"/>
        <v>EXPERTOS 17 AÑOS Y MAS</v>
      </c>
      <c r="M662" s="33" t="s">
        <v>112</v>
      </c>
      <c r="N662" s="41">
        <v>741</v>
      </c>
      <c r="O662" s="19">
        <f>IFERROR(VLOOKUP(Tabla110[[#This Row],[NIVEL DE HABILIDAD]],CATEGORIAS!$M$3:$O$13,2,FALSE),"")</f>
        <v>85000</v>
      </c>
      <c r="P662" s="33"/>
      <c r="Q662" s="33"/>
    </row>
    <row r="663" spans="1:17" ht="18.75" x14ac:dyDescent="0.25">
      <c r="A663" s="11"/>
      <c r="B663" s="40">
        <v>742</v>
      </c>
      <c r="C663" s="33" t="s">
        <v>261</v>
      </c>
      <c r="D663" s="33" t="s">
        <v>1126</v>
      </c>
      <c r="E663" s="34">
        <v>1081285054</v>
      </c>
      <c r="F663" s="87"/>
      <c r="G663" s="35">
        <v>2015</v>
      </c>
      <c r="H663" s="15">
        <f ca="1">IF(Tabla110[[#This Row],[FECHA DE NACIMIENTO]]="","",YEAR(NOW())-Tabla110[[#This Row],[FECHA DE NACIMIENTO]])</f>
        <v>11</v>
      </c>
      <c r="I663" s="33" t="s">
        <v>13</v>
      </c>
      <c r="J663" s="15" t="str">
        <f t="shared" si="20"/>
        <v>N</v>
      </c>
      <c r="K663" s="15" t="str">
        <f>Tabla110[[#This Row],[FECHA DE NACIMIENTO]]&amp;J663</f>
        <v>2015N</v>
      </c>
      <c r="L663" s="16" t="str">
        <f t="shared" si="21"/>
        <v>NOVATOS 11 Y 12 AÑOS</v>
      </c>
      <c r="M663" s="33" t="s">
        <v>183</v>
      </c>
      <c r="N663" s="40">
        <v>742</v>
      </c>
      <c r="O663" s="19">
        <f>IFERROR(VLOOKUP(Tabla110[[#This Row],[NIVEL DE HABILIDAD]],CATEGORIAS!$M$3:$O$13,2,FALSE),"")</f>
        <v>85000</v>
      </c>
      <c r="P663" s="33"/>
      <c r="Q663" s="33"/>
    </row>
    <row r="664" spans="1:17" ht="18.75" x14ac:dyDescent="0.25">
      <c r="A664" s="11"/>
      <c r="B664" s="81">
        <v>743</v>
      </c>
      <c r="C664" s="75" t="s">
        <v>1127</v>
      </c>
      <c r="D664" s="75" t="s">
        <v>1128</v>
      </c>
      <c r="E664" s="76">
        <v>1108335865</v>
      </c>
      <c r="F664" s="89"/>
      <c r="G664" s="77">
        <v>2008</v>
      </c>
      <c r="H664" s="78">
        <f ca="1">IF(Tabla110[[#This Row],[FECHA DE NACIMIENTO]]="","",YEAR(NOW())-Tabla110[[#This Row],[FECHA DE NACIMIENTO]])</f>
        <v>18</v>
      </c>
      <c r="I664" s="75" t="s">
        <v>13</v>
      </c>
      <c r="J664" s="79" t="str">
        <f t="shared" si="20"/>
        <v>N</v>
      </c>
      <c r="K664" s="79" t="str">
        <f>Tabla110[[#This Row],[FECHA DE NACIMIENTO]]&amp;J664</f>
        <v>2008N</v>
      </c>
      <c r="L664" s="16" t="str">
        <f t="shared" si="21"/>
        <v>NOVATOS 15 AÑOS Y MAS</v>
      </c>
      <c r="M664" s="75" t="s">
        <v>89</v>
      </c>
      <c r="N664" s="81">
        <v>743</v>
      </c>
      <c r="O664" s="82">
        <f>IFERROR(VLOOKUP(Tabla110[[#This Row],[NIVEL DE HABILIDAD]],CATEGORIAS!$M$3:$O$13,2,FALSE),"")</f>
        <v>85000</v>
      </c>
      <c r="P664" s="75"/>
      <c r="Q664" s="75"/>
    </row>
    <row r="665" spans="1:17" ht="18.75" x14ac:dyDescent="0.25">
      <c r="A665" s="11"/>
      <c r="B665" s="40">
        <v>744</v>
      </c>
      <c r="C665" s="33" t="s">
        <v>732</v>
      </c>
      <c r="D665" s="33" t="s">
        <v>1129</v>
      </c>
      <c r="E665" s="34">
        <v>1105378071</v>
      </c>
      <c r="F665" s="87">
        <v>40367</v>
      </c>
      <c r="G665" s="35">
        <v>2010</v>
      </c>
      <c r="H665" s="15">
        <f ca="1">IF(Tabla110[[#This Row],[FECHA DE NACIMIENTO]]="","",YEAR(NOW())-Tabla110[[#This Row],[FECHA DE NACIMIENTO]])</f>
        <v>16</v>
      </c>
      <c r="I665" s="33" t="s">
        <v>13</v>
      </c>
      <c r="J665" s="15" t="str">
        <f t="shared" si="20"/>
        <v>N</v>
      </c>
      <c r="K665" s="15" t="str">
        <f>Tabla110[[#This Row],[FECHA DE NACIMIENTO]]&amp;J665</f>
        <v>2010N</v>
      </c>
      <c r="L665" s="16" t="str">
        <f t="shared" si="21"/>
        <v>NOVATOS 15 AÑOS Y MAS</v>
      </c>
      <c r="M665" s="33" t="s">
        <v>112</v>
      </c>
      <c r="N665" s="40">
        <v>744</v>
      </c>
      <c r="O665" s="19">
        <f>IFERROR(VLOOKUP(Tabla110[[#This Row],[NIVEL DE HABILIDAD]],CATEGORIAS!$M$3:$O$13,2,FALSE),"")</f>
        <v>85000</v>
      </c>
      <c r="P665" s="33"/>
      <c r="Q665" s="33"/>
    </row>
    <row r="666" spans="1:17" ht="18.75" x14ac:dyDescent="0.25">
      <c r="A666" s="11"/>
      <c r="B666" s="41">
        <v>745</v>
      </c>
      <c r="C666" s="33" t="s">
        <v>1130</v>
      </c>
      <c r="D666" s="33" t="s">
        <v>555</v>
      </c>
      <c r="E666" s="34">
        <v>1112407348</v>
      </c>
      <c r="F666" s="87"/>
      <c r="G666" s="35">
        <v>2014</v>
      </c>
      <c r="H666" s="15">
        <f ca="1">IF(Tabla110[[#This Row],[FECHA DE NACIMIENTO]]="","",YEAR(NOW())-Tabla110[[#This Row],[FECHA DE NACIMIENTO]])</f>
        <v>12</v>
      </c>
      <c r="I666" s="33" t="s">
        <v>67</v>
      </c>
      <c r="J666" s="15" t="str">
        <f t="shared" si="20"/>
        <v>P</v>
      </c>
      <c r="K666" s="15" t="str">
        <f>Tabla110[[#This Row],[FECHA DE NACIMIENTO]]&amp;J666</f>
        <v>2014P</v>
      </c>
      <c r="L666" s="16" t="str">
        <f t="shared" si="21"/>
        <v>PRINCIPIANTES 11 Y 12 AÑOS</v>
      </c>
      <c r="M666" s="33" t="s">
        <v>76</v>
      </c>
      <c r="N666" s="41">
        <v>745</v>
      </c>
      <c r="O666" s="19">
        <f>IFERROR(VLOOKUP(Tabla110[[#This Row],[NIVEL DE HABILIDAD]],CATEGORIAS!$M$3:$O$13,2,FALSE),"")</f>
        <v>85000</v>
      </c>
      <c r="P666" s="33"/>
      <c r="Q666" s="33"/>
    </row>
    <row r="667" spans="1:17" ht="18.75" x14ac:dyDescent="0.25">
      <c r="A667" s="11"/>
      <c r="B667" s="40">
        <v>746</v>
      </c>
      <c r="C667" s="33" t="s">
        <v>325</v>
      </c>
      <c r="D667" s="33" t="s">
        <v>304</v>
      </c>
      <c r="E667" s="34">
        <v>1112405703</v>
      </c>
      <c r="F667" s="87"/>
      <c r="G667" s="35">
        <v>2012</v>
      </c>
      <c r="H667" s="15">
        <f ca="1">IF(Tabla110[[#This Row],[FECHA DE NACIMIENTO]]="","",YEAR(NOW())-Tabla110[[#This Row],[FECHA DE NACIMIENTO]])</f>
        <v>14</v>
      </c>
      <c r="I667" s="33" t="s">
        <v>67</v>
      </c>
      <c r="J667" s="15" t="str">
        <f t="shared" si="20"/>
        <v>P</v>
      </c>
      <c r="K667" s="15" t="str">
        <f>Tabla110[[#This Row],[FECHA DE NACIMIENTO]]&amp;J667</f>
        <v>2012P</v>
      </c>
      <c r="L667" s="16" t="str">
        <f t="shared" si="21"/>
        <v>PRINCIPIANTES 13 Y 14 AÑOS</v>
      </c>
      <c r="M667" s="33" t="s">
        <v>76</v>
      </c>
      <c r="N667" s="40">
        <v>746</v>
      </c>
      <c r="O667" s="19">
        <f>IFERROR(VLOOKUP(Tabla110[[#This Row],[NIVEL DE HABILIDAD]],CATEGORIAS!$M$3:$O$13,2,FALSE),"")</f>
        <v>85000</v>
      </c>
      <c r="P667" s="33"/>
      <c r="Q667" s="33"/>
    </row>
    <row r="668" spans="1:17" ht="18.75" x14ac:dyDescent="0.25">
      <c r="A668" s="11"/>
      <c r="B668" s="41">
        <v>747</v>
      </c>
      <c r="C668" s="33" t="s">
        <v>1131</v>
      </c>
      <c r="D668" s="33" t="s">
        <v>1132</v>
      </c>
      <c r="E668" s="34">
        <v>1058935981</v>
      </c>
      <c r="F668" s="87"/>
      <c r="G668" s="35">
        <v>2012</v>
      </c>
      <c r="H668" s="15">
        <f ca="1">IF(Tabla110[[#This Row],[FECHA DE NACIMIENTO]]="","",YEAR(NOW())-Tabla110[[#This Row],[FECHA DE NACIMIENTO]])</f>
        <v>14</v>
      </c>
      <c r="I668" s="33" t="s">
        <v>67</v>
      </c>
      <c r="J668" s="15" t="str">
        <f t="shared" si="20"/>
        <v>P</v>
      </c>
      <c r="K668" s="15" t="str">
        <f>Tabla110[[#This Row],[FECHA DE NACIMIENTO]]&amp;J668</f>
        <v>2012P</v>
      </c>
      <c r="L668" s="16" t="str">
        <f t="shared" si="21"/>
        <v>PRINCIPIANTES 13 Y 14 AÑOS</v>
      </c>
      <c r="M668" s="33" t="s">
        <v>229</v>
      </c>
      <c r="N668" s="41">
        <v>747</v>
      </c>
      <c r="O668" s="19">
        <f>IFERROR(VLOOKUP(Tabla110[[#This Row],[NIVEL DE HABILIDAD]],CATEGORIAS!$M$3:$O$13,2,FALSE),"")</f>
        <v>85000</v>
      </c>
      <c r="P668" s="33"/>
      <c r="Q668" s="65" t="s">
        <v>209</v>
      </c>
    </row>
    <row r="669" spans="1:17" ht="18.75" x14ac:dyDescent="0.25">
      <c r="A669" s="11"/>
      <c r="B669" s="40">
        <v>748</v>
      </c>
      <c r="C669" s="33" t="s">
        <v>795</v>
      </c>
      <c r="D669" s="33" t="s">
        <v>1133</v>
      </c>
      <c r="E669" s="34">
        <v>1059245106</v>
      </c>
      <c r="F669" s="87">
        <v>40977</v>
      </c>
      <c r="G669" s="35">
        <v>2012</v>
      </c>
      <c r="H669" s="15">
        <f ca="1">IF(Tabla110[[#This Row],[FECHA DE NACIMIENTO]]="","",YEAR(NOW())-Tabla110[[#This Row],[FECHA DE NACIMIENTO]])</f>
        <v>14</v>
      </c>
      <c r="I669" s="33" t="s">
        <v>67</v>
      </c>
      <c r="J669" s="15" t="str">
        <f t="shared" si="20"/>
        <v>P</v>
      </c>
      <c r="K669" s="15" t="str">
        <f>Tabla110[[#This Row],[FECHA DE NACIMIENTO]]&amp;J669</f>
        <v>2012P</v>
      </c>
      <c r="L669" s="16" t="str">
        <f t="shared" si="21"/>
        <v>PRINCIPIANTES 13 Y 14 AÑOS</v>
      </c>
      <c r="M669" s="33" t="s">
        <v>229</v>
      </c>
      <c r="N669" s="40">
        <v>748</v>
      </c>
      <c r="O669" s="19">
        <f>IFERROR(VLOOKUP(Tabla110[[#This Row],[NIVEL DE HABILIDAD]],CATEGORIAS!$M$3:$O$13,2,FALSE),"")</f>
        <v>85000</v>
      </c>
      <c r="P669" s="33"/>
      <c r="Q669" s="65" t="s">
        <v>203</v>
      </c>
    </row>
    <row r="670" spans="1:17" ht="18.75" x14ac:dyDescent="0.25">
      <c r="A670" s="11"/>
      <c r="B670" s="41">
        <v>749</v>
      </c>
      <c r="C670" s="33" t="s">
        <v>1134</v>
      </c>
      <c r="D670" s="33" t="s">
        <v>1135</v>
      </c>
      <c r="E670" s="34">
        <v>1006015177</v>
      </c>
      <c r="F670" s="87"/>
      <c r="G670" s="35">
        <v>2000</v>
      </c>
      <c r="H670" s="15">
        <f ca="1">IF(Tabla110[[#This Row],[FECHA DE NACIMIENTO]]="","",YEAR(NOW())-Tabla110[[#This Row],[FECHA DE NACIMIENTO]])</f>
        <v>26</v>
      </c>
      <c r="I670" s="33" t="s">
        <v>67</v>
      </c>
      <c r="J670" s="15" t="str">
        <f t="shared" si="20"/>
        <v>P</v>
      </c>
      <c r="K670" s="15" t="str">
        <f>Tabla110[[#This Row],[FECHA DE NACIMIENTO]]&amp;J670</f>
        <v>2000P</v>
      </c>
      <c r="L670" s="16" t="str">
        <f t="shared" si="21"/>
        <v>PRINCIPIANTES 15 AÑOS Y MAS</v>
      </c>
      <c r="M670" s="33" t="s">
        <v>167</v>
      </c>
      <c r="N670" s="41">
        <v>749</v>
      </c>
      <c r="O670" s="19">
        <f>IFERROR(VLOOKUP(Tabla110[[#This Row],[NIVEL DE HABILIDAD]],CATEGORIAS!$M$3:$O$13,2,FALSE),"")</f>
        <v>85000</v>
      </c>
      <c r="P670" s="33"/>
      <c r="Q670" s="33"/>
    </row>
    <row r="671" spans="1:17" ht="18.75" x14ac:dyDescent="0.25">
      <c r="A671" s="11"/>
      <c r="B671" s="40">
        <v>750</v>
      </c>
      <c r="C671" s="33" t="s">
        <v>356</v>
      </c>
      <c r="D671" s="33" t="s">
        <v>1135</v>
      </c>
      <c r="E671" s="34">
        <v>1104828982</v>
      </c>
      <c r="F671" s="87"/>
      <c r="G671" s="35">
        <v>2011</v>
      </c>
      <c r="H671" s="15">
        <f ca="1">IF(Tabla110[[#This Row],[FECHA DE NACIMIENTO]]="","",YEAR(NOW())-Tabla110[[#This Row],[FECHA DE NACIMIENTO]])</f>
        <v>15</v>
      </c>
      <c r="I671" s="33" t="s">
        <v>13</v>
      </c>
      <c r="J671" s="15" t="str">
        <f t="shared" si="20"/>
        <v>N</v>
      </c>
      <c r="K671" s="15" t="str">
        <f>Tabla110[[#This Row],[FECHA DE NACIMIENTO]]&amp;J671</f>
        <v>2011N</v>
      </c>
      <c r="L671" s="16" t="str">
        <f t="shared" si="21"/>
        <v>NOVATOS 15 AÑOS Y MAS</v>
      </c>
      <c r="M671" s="33" t="s">
        <v>167</v>
      </c>
      <c r="N671" s="40">
        <v>750</v>
      </c>
      <c r="O671" s="19">
        <f>IFERROR(VLOOKUP(Tabla110[[#This Row],[NIVEL DE HABILIDAD]],CATEGORIAS!$M$3:$O$13,2,FALSE),"")</f>
        <v>85000</v>
      </c>
      <c r="P671" s="33"/>
      <c r="Q671" s="33"/>
    </row>
    <row r="672" spans="1:17" ht="18.75" x14ac:dyDescent="0.25">
      <c r="A672" s="11"/>
      <c r="B672" s="41">
        <v>751</v>
      </c>
      <c r="C672" s="33" t="s">
        <v>321</v>
      </c>
      <c r="D672" s="33" t="s">
        <v>1136</v>
      </c>
      <c r="E672" s="34">
        <v>1109923411</v>
      </c>
      <c r="F672" s="87"/>
      <c r="G672" s="35">
        <v>2011</v>
      </c>
      <c r="H672" s="15">
        <f ca="1">IF(Tabla110[[#This Row],[FECHA DE NACIMIENTO]]="","",YEAR(NOW())-Tabla110[[#This Row],[FECHA DE NACIMIENTO]])</f>
        <v>15</v>
      </c>
      <c r="I672" s="65" t="s">
        <v>67</v>
      </c>
      <c r="J672" s="15" t="str">
        <f t="shared" si="20"/>
        <v>P</v>
      </c>
      <c r="K672" s="15" t="str">
        <f>Tabla110[[#This Row],[FECHA DE NACIMIENTO]]&amp;J672</f>
        <v>2011P</v>
      </c>
      <c r="L672" s="16" t="str">
        <f t="shared" si="21"/>
        <v>PRINCIPIANTES 15 AÑOS Y MAS</v>
      </c>
      <c r="M672" s="33" t="s">
        <v>53</v>
      </c>
      <c r="N672" s="41">
        <v>751</v>
      </c>
      <c r="O672" s="19">
        <f>IFERROR(VLOOKUP(Tabla110[[#This Row],[NIVEL DE HABILIDAD]],CATEGORIAS!$M$3:$O$13,2,FALSE),"")</f>
        <v>85000</v>
      </c>
      <c r="P672" s="33"/>
      <c r="Q672" s="33"/>
    </row>
    <row r="673" spans="1:17" ht="18.75" x14ac:dyDescent="0.25">
      <c r="A673" s="11"/>
      <c r="B673" s="40">
        <v>752</v>
      </c>
      <c r="C673" s="33" t="s">
        <v>753</v>
      </c>
      <c r="D673" s="33" t="s">
        <v>1137</v>
      </c>
      <c r="E673" s="34">
        <v>1191217432</v>
      </c>
      <c r="F673" s="87"/>
      <c r="G673" s="35">
        <v>2011</v>
      </c>
      <c r="H673" s="15">
        <f ca="1">IF(Tabla110[[#This Row],[FECHA DE NACIMIENTO]]="","",YEAR(NOW())-Tabla110[[#This Row],[FECHA DE NACIMIENTO]])</f>
        <v>15</v>
      </c>
      <c r="I673" s="65" t="s">
        <v>67</v>
      </c>
      <c r="J673" s="15" t="str">
        <f t="shared" si="20"/>
        <v>P</v>
      </c>
      <c r="K673" s="15" t="str">
        <f>Tabla110[[#This Row],[FECHA DE NACIMIENTO]]&amp;J673</f>
        <v>2011P</v>
      </c>
      <c r="L673" s="16" t="str">
        <f t="shared" si="21"/>
        <v>PRINCIPIANTES 15 AÑOS Y MAS</v>
      </c>
      <c r="M673" s="33" t="s">
        <v>229</v>
      </c>
      <c r="N673" s="40">
        <v>752</v>
      </c>
      <c r="O673" s="19">
        <f>IFERROR(VLOOKUP(Tabla110[[#This Row],[NIVEL DE HABILIDAD]],CATEGORIAS!$M$3:$O$13,2,FALSE),"")</f>
        <v>85000</v>
      </c>
      <c r="P673" s="33"/>
      <c r="Q673" s="33"/>
    </row>
    <row r="674" spans="1:17" ht="18.75" x14ac:dyDescent="0.25">
      <c r="A674" s="11"/>
      <c r="B674" s="41">
        <v>753</v>
      </c>
      <c r="C674" s="33" t="s">
        <v>1138</v>
      </c>
      <c r="D674" s="33" t="s">
        <v>461</v>
      </c>
      <c r="E674" s="34"/>
      <c r="F674" s="87"/>
      <c r="G674" s="35">
        <v>2007</v>
      </c>
      <c r="H674" s="15">
        <f ca="1">IF(Tabla110[[#This Row],[FECHA DE NACIMIENTO]]="","",YEAR(NOW())-Tabla110[[#This Row],[FECHA DE NACIMIENTO]])</f>
        <v>19</v>
      </c>
      <c r="I674" s="33" t="s">
        <v>13</v>
      </c>
      <c r="J674" s="15" t="str">
        <f t="shared" si="20"/>
        <v>N</v>
      </c>
      <c r="K674" s="15" t="str">
        <f>Tabla110[[#This Row],[FECHA DE NACIMIENTO]]&amp;J674</f>
        <v>2007N</v>
      </c>
      <c r="L674" s="16" t="str">
        <f t="shared" si="21"/>
        <v>NOVATOS 15 AÑOS Y MAS</v>
      </c>
      <c r="M674" s="33" t="s">
        <v>52</v>
      </c>
      <c r="N674" s="41">
        <v>753</v>
      </c>
      <c r="O674" s="19">
        <f>IFERROR(VLOOKUP(Tabla110[[#This Row],[NIVEL DE HABILIDAD]],CATEGORIAS!$M$3:$O$13,2,FALSE),"")</f>
        <v>85000</v>
      </c>
      <c r="P674" s="33"/>
      <c r="Q674" s="33"/>
    </row>
    <row r="675" spans="1:17" ht="18.75" x14ac:dyDescent="0.25">
      <c r="A675" s="11"/>
      <c r="B675" s="40">
        <v>754</v>
      </c>
      <c r="C675" s="33" t="s">
        <v>236</v>
      </c>
      <c r="D675" s="33" t="s">
        <v>1139</v>
      </c>
      <c r="E675" s="34">
        <v>1109561509</v>
      </c>
      <c r="F675" s="87">
        <v>42647</v>
      </c>
      <c r="G675" s="35">
        <v>2016</v>
      </c>
      <c r="H675" s="15">
        <f ca="1">IF(Tabla110[[#This Row],[FECHA DE NACIMIENTO]]="","",YEAR(NOW())-Tabla110[[#This Row],[FECHA DE NACIMIENTO]])</f>
        <v>10</v>
      </c>
      <c r="I675" s="33" t="s">
        <v>67</v>
      </c>
      <c r="J675" s="15" t="str">
        <f t="shared" si="20"/>
        <v>P</v>
      </c>
      <c r="K675" s="15" t="str">
        <f>Tabla110[[#This Row],[FECHA DE NACIMIENTO]]&amp;J675</f>
        <v>2016P</v>
      </c>
      <c r="L675" s="16" t="str">
        <f t="shared" si="21"/>
        <v>PRINCIPIANTES 9 Y 10 AÑOS</v>
      </c>
      <c r="M675" s="33" t="s">
        <v>46</v>
      </c>
      <c r="N675" s="40">
        <v>754</v>
      </c>
      <c r="O675" s="19">
        <f>IFERROR(VLOOKUP(Tabla110[[#This Row],[NIVEL DE HABILIDAD]],CATEGORIAS!$M$3:$O$13,2,FALSE),"")</f>
        <v>85000</v>
      </c>
      <c r="P675" s="33"/>
      <c r="Q675" s="33"/>
    </row>
    <row r="676" spans="1:17" ht="18.75" x14ac:dyDescent="0.25">
      <c r="A676" s="11"/>
      <c r="B676" s="41">
        <v>755</v>
      </c>
      <c r="C676" s="33" t="s">
        <v>256</v>
      </c>
      <c r="D676" s="33" t="s">
        <v>1140</v>
      </c>
      <c r="E676" s="34">
        <v>1191214820</v>
      </c>
      <c r="F676" s="87">
        <v>40026</v>
      </c>
      <c r="G676" s="35">
        <v>2009</v>
      </c>
      <c r="H676" s="15">
        <f ca="1">IF(Tabla110[[#This Row],[FECHA DE NACIMIENTO]]="","",YEAR(NOW())-Tabla110[[#This Row],[FECHA DE NACIMIENTO]])</f>
        <v>17</v>
      </c>
      <c r="I676" s="33" t="s">
        <v>13</v>
      </c>
      <c r="J676" s="15" t="str">
        <f t="shared" si="20"/>
        <v>N</v>
      </c>
      <c r="K676" s="15" t="str">
        <f>Tabla110[[#This Row],[FECHA DE NACIMIENTO]]&amp;J676</f>
        <v>2009N</v>
      </c>
      <c r="L676" s="16" t="str">
        <f t="shared" si="21"/>
        <v>NOVATOS 15 AÑOS Y MAS</v>
      </c>
      <c r="M676" s="33" t="s">
        <v>46</v>
      </c>
      <c r="N676" s="41">
        <v>755</v>
      </c>
      <c r="O676" s="19">
        <f>IFERROR(VLOOKUP(Tabla110[[#This Row],[NIVEL DE HABILIDAD]],CATEGORIAS!$M$3:$O$13,2,FALSE),"")</f>
        <v>85000</v>
      </c>
      <c r="P676" s="33"/>
      <c r="Q676" s="33"/>
    </row>
    <row r="677" spans="1:17" ht="18.75" x14ac:dyDescent="0.25">
      <c r="A677" s="11"/>
      <c r="B677" s="40">
        <v>756</v>
      </c>
      <c r="C677" s="33" t="s">
        <v>1141</v>
      </c>
      <c r="D677" s="33" t="s">
        <v>1142</v>
      </c>
      <c r="E677" s="34">
        <v>1059248438</v>
      </c>
      <c r="F677" s="87">
        <v>42965</v>
      </c>
      <c r="G677" s="35">
        <v>2017</v>
      </c>
      <c r="H677" s="15">
        <f ca="1">IF(Tabla110[[#This Row],[FECHA DE NACIMIENTO]]="","",YEAR(NOW())-Tabla110[[#This Row],[FECHA DE NACIMIENTO]])</f>
        <v>9</v>
      </c>
      <c r="I677" s="33" t="s">
        <v>67</v>
      </c>
      <c r="J677" s="15" t="str">
        <f t="shared" si="20"/>
        <v>P</v>
      </c>
      <c r="K677" s="15" t="str">
        <f>Tabla110[[#This Row],[FECHA DE NACIMIENTO]]&amp;J677</f>
        <v>2017P</v>
      </c>
      <c r="L677" s="16" t="str">
        <f t="shared" si="21"/>
        <v>PRINCIPIANTES 9 Y 10 AÑOS</v>
      </c>
      <c r="M677" s="33" t="s">
        <v>52</v>
      </c>
      <c r="N677" s="40">
        <v>756</v>
      </c>
      <c r="O677" s="19">
        <f>IFERROR(VLOOKUP(Tabla110[[#This Row],[NIVEL DE HABILIDAD]],CATEGORIAS!$M$3:$O$13,2,FALSE),"")</f>
        <v>85000</v>
      </c>
      <c r="P677" s="33"/>
      <c r="Q677" s="33"/>
    </row>
    <row r="678" spans="1:17" ht="18.75" x14ac:dyDescent="0.25">
      <c r="A678" s="11"/>
      <c r="B678" s="93">
        <v>757</v>
      </c>
      <c r="C678" s="65" t="s">
        <v>1190</v>
      </c>
      <c r="D678" s="65" t="s">
        <v>1191</v>
      </c>
      <c r="E678" s="65">
        <v>1114321630</v>
      </c>
      <c r="F678" s="87">
        <v>44344</v>
      </c>
      <c r="G678" s="48">
        <f>YEAR(Tabla110[[#This Row],[SEXO]])</f>
        <v>2021</v>
      </c>
      <c r="H678" s="15">
        <f ca="1">IF(Tabla110[[#This Row],[FECHA DE NACIMIENTO]]="","",YEAR(NOW())-Tabla110[[#This Row],[FECHA DE NACIMIENTO]])</f>
        <v>5</v>
      </c>
      <c r="I678" s="65" t="s">
        <v>12</v>
      </c>
      <c r="J678" s="15" t="str">
        <f t="shared" si="20"/>
        <v>S</v>
      </c>
      <c r="K678" s="15" t="str">
        <f>Tabla110[[#This Row],[FECHA DE NACIMIENTO]]&amp;J678</f>
        <v>2021S</v>
      </c>
      <c r="L678" s="16" t="str">
        <f t="shared" si="21"/>
        <v>STRIDERS 5 AÑOS</v>
      </c>
      <c r="M678" s="65" t="s">
        <v>44</v>
      </c>
      <c r="N678" s="39">
        <v>757</v>
      </c>
      <c r="O678" s="19">
        <f>IFERROR(VLOOKUP(Tabla110[[#This Row],[NIVEL DE HABILIDAD]],CATEGORIAS!$M$3:$O$13,2,FALSE),"")</f>
        <v>85000</v>
      </c>
      <c r="P678" s="65"/>
      <c r="Q678" s="65"/>
    </row>
    <row r="679" spans="1:17" ht="18.75" x14ac:dyDescent="0.25">
      <c r="A679" s="11"/>
      <c r="B679" s="93">
        <v>758</v>
      </c>
      <c r="C679" s="65" t="s">
        <v>301</v>
      </c>
      <c r="D679" s="65" t="s">
        <v>1192</v>
      </c>
      <c r="E679" s="65">
        <v>1114559142</v>
      </c>
      <c r="F679" s="87">
        <v>44482</v>
      </c>
      <c r="G679" s="48">
        <f>YEAR(Tabla110[[#This Row],[SEXO]])</f>
        <v>2021</v>
      </c>
      <c r="H679" s="15">
        <f ca="1">IF(Tabla110[[#This Row],[FECHA DE NACIMIENTO]]="","",YEAR(NOW())-Tabla110[[#This Row],[FECHA DE NACIMIENTO]])</f>
        <v>5</v>
      </c>
      <c r="I679" s="65" t="s">
        <v>12</v>
      </c>
      <c r="J679" s="15" t="str">
        <f t="shared" si="20"/>
        <v>S</v>
      </c>
      <c r="K679" s="15" t="str">
        <f>Tabla110[[#This Row],[FECHA DE NACIMIENTO]]&amp;J679</f>
        <v>2021S</v>
      </c>
      <c r="L679" s="16" t="str">
        <f t="shared" si="21"/>
        <v>STRIDERS 5 AÑOS</v>
      </c>
      <c r="M679" s="65" t="s">
        <v>44</v>
      </c>
      <c r="N679" s="39">
        <v>758</v>
      </c>
      <c r="O679" s="19">
        <f>IFERROR(VLOOKUP(Tabla110[[#This Row],[NIVEL DE HABILIDAD]],CATEGORIAS!$M$3:$O$13,2,FALSE),"")</f>
        <v>85000</v>
      </c>
      <c r="P679" s="65"/>
      <c r="Q679" s="65"/>
    </row>
    <row r="680" spans="1:17" ht="18.75" x14ac:dyDescent="0.25">
      <c r="A680" s="11"/>
      <c r="B680" s="93">
        <v>759</v>
      </c>
      <c r="C680" s="65" t="s">
        <v>639</v>
      </c>
      <c r="D680" s="65" t="s">
        <v>1193</v>
      </c>
      <c r="E680" s="65">
        <v>1115196239</v>
      </c>
      <c r="F680" s="87">
        <v>44731</v>
      </c>
      <c r="G680" s="48">
        <f>YEAR(Tabla110[[#This Row],[SEXO]])</f>
        <v>2022</v>
      </c>
      <c r="H680" s="15">
        <f ca="1">IF(Tabla110[[#This Row],[FECHA DE NACIMIENTO]]="","",YEAR(NOW())-Tabla110[[#This Row],[FECHA DE NACIMIENTO]])</f>
        <v>4</v>
      </c>
      <c r="I680" s="65" t="s">
        <v>12</v>
      </c>
      <c r="J680" s="15" t="str">
        <f t="shared" si="20"/>
        <v>S</v>
      </c>
      <c r="K680" s="15" t="str">
        <f>Tabla110[[#This Row],[FECHA DE NACIMIENTO]]&amp;J680</f>
        <v>2022S</v>
      </c>
      <c r="L680" s="16" t="str">
        <f t="shared" si="21"/>
        <v>STRIDERS 4 AÑOS</v>
      </c>
      <c r="M680" s="65" t="s">
        <v>44</v>
      </c>
      <c r="N680" s="39">
        <v>759</v>
      </c>
      <c r="O680" s="19">
        <f>IFERROR(VLOOKUP(Tabla110[[#This Row],[NIVEL DE HABILIDAD]],CATEGORIAS!$M$3:$O$13,2,FALSE),"")</f>
        <v>85000</v>
      </c>
      <c r="P680" s="65"/>
      <c r="Q680" s="65"/>
    </row>
    <row r="681" spans="1:17" ht="18.75" x14ac:dyDescent="0.25">
      <c r="A681" s="11"/>
      <c r="B681" s="93">
        <v>760</v>
      </c>
      <c r="C681" s="65" t="s">
        <v>729</v>
      </c>
      <c r="D681" s="65" t="s">
        <v>1209</v>
      </c>
      <c r="E681" s="65">
        <v>1232822233</v>
      </c>
      <c r="F681" s="87">
        <v>44881</v>
      </c>
      <c r="G681" s="48">
        <f>YEAR(Tabla110[[#This Row],[SEXO]])</f>
        <v>2022</v>
      </c>
      <c r="H681" s="15">
        <f ca="1">IF(Tabla110[[#This Row],[FECHA DE NACIMIENTO]]="","",YEAR(NOW())-Tabla110[[#This Row],[FECHA DE NACIMIENTO]])</f>
        <v>4</v>
      </c>
      <c r="I681" s="65" t="s">
        <v>12</v>
      </c>
      <c r="J681" s="15" t="str">
        <f t="shared" si="20"/>
        <v>S</v>
      </c>
      <c r="K681" s="15" t="str">
        <f>Tabla110[[#This Row],[FECHA DE NACIMIENTO]]&amp;J681</f>
        <v>2022S</v>
      </c>
      <c r="L681" s="16" t="str">
        <f t="shared" si="21"/>
        <v>STRIDERS 4 AÑOS</v>
      </c>
      <c r="M681" s="65" t="s">
        <v>45</v>
      </c>
      <c r="N681" s="39">
        <v>760</v>
      </c>
      <c r="O681" s="19">
        <f>IFERROR(VLOOKUP(Tabla110[[#This Row],[NIVEL DE HABILIDAD]],CATEGORIAS!$M$3:$O$13,2,FALSE),"")</f>
        <v>85000</v>
      </c>
      <c r="P681" s="65"/>
      <c r="Q681" s="65"/>
    </row>
    <row r="682" spans="1:17" ht="18.75" x14ac:dyDescent="0.25">
      <c r="A682" s="11"/>
      <c r="B682" s="93">
        <v>761</v>
      </c>
      <c r="C682" s="65" t="s">
        <v>760</v>
      </c>
      <c r="D682" s="65" t="s">
        <v>1237</v>
      </c>
      <c r="E682" s="65">
        <v>1111488701</v>
      </c>
      <c r="F682" s="87">
        <v>44527</v>
      </c>
      <c r="G682" s="48">
        <f>YEAR(Tabla110[[#This Row],[SEXO]])</f>
        <v>2021</v>
      </c>
      <c r="H682" s="15">
        <f ca="1">IF(Tabla110[[#This Row],[FECHA DE NACIMIENTO]]="","",YEAR(NOW())-Tabla110[[#This Row],[FECHA DE NACIMIENTO]])</f>
        <v>5</v>
      </c>
      <c r="I682" s="65" t="s">
        <v>12</v>
      </c>
      <c r="J682" s="15" t="str">
        <f t="shared" si="20"/>
        <v>S</v>
      </c>
      <c r="K682" s="15" t="str">
        <f>Tabla110[[#This Row],[FECHA DE NACIMIENTO]]&amp;J682</f>
        <v>2021S</v>
      </c>
      <c r="L682" s="16" t="str">
        <f t="shared" si="21"/>
        <v>STRIDERS 5 AÑOS</v>
      </c>
      <c r="M682" s="65" t="s">
        <v>80</v>
      </c>
      <c r="N682" s="39">
        <v>761</v>
      </c>
      <c r="O682" s="19">
        <f>IFERROR(VLOOKUP(Tabla110[[#This Row],[NIVEL DE HABILIDAD]],CATEGORIAS!$M$3:$O$13,2,FALSE),"")</f>
        <v>85000</v>
      </c>
      <c r="P682" s="65"/>
      <c r="Q682" s="65"/>
    </row>
    <row r="683" spans="1:17" ht="18.75" x14ac:dyDescent="0.25">
      <c r="A683" s="11"/>
      <c r="B683" s="93">
        <v>762</v>
      </c>
      <c r="C683" s="65" t="s">
        <v>240</v>
      </c>
      <c r="D683" s="65" t="s">
        <v>267</v>
      </c>
      <c r="E683" s="65">
        <v>1112071016</v>
      </c>
      <c r="F683" s="87">
        <v>44847</v>
      </c>
      <c r="G683" s="48">
        <f>YEAR(Tabla110[[#This Row],[SEXO]])</f>
        <v>2022</v>
      </c>
      <c r="H683" s="15">
        <f ca="1">IF(Tabla110[[#This Row],[FECHA DE NACIMIENTO]]="","",YEAR(NOW())-Tabla110[[#This Row],[FECHA DE NACIMIENTO]])</f>
        <v>4</v>
      </c>
      <c r="I683" s="65" t="s">
        <v>12</v>
      </c>
      <c r="J683" s="15" t="str">
        <f t="shared" si="20"/>
        <v>S</v>
      </c>
      <c r="K683" s="15" t="str">
        <f>Tabla110[[#This Row],[FECHA DE NACIMIENTO]]&amp;J683</f>
        <v>2022S</v>
      </c>
      <c r="L683" s="16" t="str">
        <f t="shared" si="21"/>
        <v>STRIDERS 4 AÑOS</v>
      </c>
      <c r="M683" s="65" t="s">
        <v>45</v>
      </c>
      <c r="N683" s="39">
        <v>762</v>
      </c>
      <c r="O683" s="19">
        <f>IFERROR(VLOOKUP(Tabla110[[#This Row],[NIVEL DE HABILIDAD]],CATEGORIAS!$M$3:$O$13,2,FALSE),"")</f>
        <v>85000</v>
      </c>
      <c r="P683" s="65"/>
      <c r="Q683" s="65"/>
    </row>
    <row r="684" spans="1:17" ht="18.75" x14ac:dyDescent="0.25">
      <c r="A684" s="11"/>
      <c r="B684" s="93">
        <v>763</v>
      </c>
      <c r="C684" s="65" t="s">
        <v>299</v>
      </c>
      <c r="D684" s="65" t="s">
        <v>1251</v>
      </c>
      <c r="E684" s="65">
        <v>1232821862</v>
      </c>
      <c r="F684" s="87">
        <v>44853</v>
      </c>
      <c r="G684" s="48">
        <f>YEAR(Tabla110[[#This Row],[SEXO]])</f>
        <v>2022</v>
      </c>
      <c r="H684" s="15">
        <f ca="1">IF(Tabla110[[#This Row],[FECHA DE NACIMIENTO]]="","",YEAR(NOW())-Tabla110[[#This Row],[FECHA DE NACIMIENTO]])</f>
        <v>4</v>
      </c>
      <c r="I684" s="65" t="s">
        <v>12</v>
      </c>
      <c r="J684" s="15" t="str">
        <f t="shared" si="20"/>
        <v>S</v>
      </c>
      <c r="K684" s="15" t="str">
        <f>Tabla110[[#This Row],[FECHA DE NACIMIENTO]]&amp;J684</f>
        <v>2022S</v>
      </c>
      <c r="L684" s="16" t="str">
        <f t="shared" si="21"/>
        <v>STRIDERS 4 AÑOS</v>
      </c>
      <c r="M684" s="65" t="s">
        <v>45</v>
      </c>
      <c r="N684" s="39">
        <v>763</v>
      </c>
      <c r="O684" s="19">
        <f>IFERROR(VLOOKUP(Tabla110[[#This Row],[NIVEL DE HABILIDAD]],CATEGORIAS!$M$3:$O$13,2,FALSE),"")</f>
        <v>85000</v>
      </c>
      <c r="P684" s="65"/>
      <c r="Q684" s="65"/>
    </row>
    <row r="685" spans="1:17" ht="18.75" x14ac:dyDescent="0.25">
      <c r="A685" s="11"/>
      <c r="B685" s="93">
        <v>764</v>
      </c>
      <c r="C685" s="65" t="s">
        <v>271</v>
      </c>
      <c r="D685" s="65" t="s">
        <v>1263</v>
      </c>
      <c r="E685" s="65">
        <v>1109571774</v>
      </c>
      <c r="F685" s="87">
        <v>44318</v>
      </c>
      <c r="G685" s="48">
        <f>YEAR(Tabla110[[#This Row],[SEXO]])</f>
        <v>2021</v>
      </c>
      <c r="H685" s="15">
        <f ca="1">IF(Tabla110[[#This Row],[FECHA DE NACIMIENTO]]="","",YEAR(NOW())-Tabla110[[#This Row],[FECHA DE NACIMIENTO]])</f>
        <v>5</v>
      </c>
      <c r="I685" s="65" t="s">
        <v>12</v>
      </c>
      <c r="J685" s="15" t="str">
        <f t="shared" si="20"/>
        <v>S</v>
      </c>
      <c r="K685" s="15" t="str">
        <f>Tabla110[[#This Row],[FECHA DE NACIMIENTO]]&amp;J685</f>
        <v>2021S</v>
      </c>
      <c r="L685" s="16" t="str">
        <f t="shared" si="21"/>
        <v>STRIDERS 5 AÑOS</v>
      </c>
      <c r="M685" s="65" t="s">
        <v>1268</v>
      </c>
      <c r="N685" s="39">
        <v>764</v>
      </c>
      <c r="O685" s="19">
        <f>IFERROR(VLOOKUP(Tabla110[[#This Row],[NIVEL DE HABILIDAD]],CATEGORIAS!$M$3:$O$13,2,FALSE),"")</f>
        <v>85000</v>
      </c>
      <c r="P685" s="65"/>
      <c r="Q685" s="65"/>
    </row>
    <row r="686" spans="1:17" ht="18.75" x14ac:dyDescent="0.25">
      <c r="A686" s="11"/>
      <c r="B686" s="93">
        <v>765</v>
      </c>
      <c r="C686" s="65" t="s">
        <v>1434</v>
      </c>
      <c r="D686" s="65" t="s">
        <v>1435</v>
      </c>
      <c r="E686" s="65">
        <v>1232792403</v>
      </c>
      <c r="F686" s="89">
        <v>42125</v>
      </c>
      <c r="G686" s="48">
        <f>YEAR(Tabla110[[#This Row],[SEXO]])</f>
        <v>2015</v>
      </c>
      <c r="H686" s="78">
        <f ca="1">IF(Tabla110[[#This Row],[FECHA DE NACIMIENTO]]="","",YEAR(NOW())-Tabla110[[#This Row],[FECHA DE NACIMIENTO]])</f>
        <v>11</v>
      </c>
      <c r="I686" s="65" t="s">
        <v>67</v>
      </c>
      <c r="J686" s="79" t="str">
        <f t="shared" si="20"/>
        <v>P</v>
      </c>
      <c r="K686" s="79" t="str">
        <f>Tabla110[[#This Row],[FECHA DE NACIMIENTO]]&amp;J686</f>
        <v>2015P</v>
      </c>
      <c r="L686" s="80" t="str">
        <f t="shared" si="21"/>
        <v>PRINCIPIANTES 11 Y 12 AÑOS</v>
      </c>
      <c r="M686" s="65" t="s">
        <v>41</v>
      </c>
      <c r="N686" s="81">
        <v>765</v>
      </c>
      <c r="O686" s="82">
        <f>IFERROR(VLOOKUP(Tabla110[[#This Row],[NIVEL DE HABILIDAD]],CATEGORIAS!$M$3:$O$13,2,FALSE),"")</f>
        <v>85000</v>
      </c>
      <c r="P686" s="75"/>
      <c r="Q686" s="75"/>
    </row>
    <row r="687" spans="1:17" ht="18.75" x14ac:dyDescent="0.25">
      <c r="A687" s="11"/>
      <c r="B687" s="93">
        <v>766</v>
      </c>
      <c r="C687" s="65" t="s">
        <v>1295</v>
      </c>
      <c r="D687" s="65" t="s">
        <v>1296</v>
      </c>
      <c r="E687" s="65">
        <v>1232816254</v>
      </c>
      <c r="F687" s="87">
        <v>44276</v>
      </c>
      <c r="G687" s="48">
        <f>YEAR(Tabla110[[#This Row],[SEXO]])</f>
        <v>2021</v>
      </c>
      <c r="H687" s="15">
        <f ca="1">IF(Tabla110[[#This Row],[FECHA DE NACIMIENTO]]="","",YEAR(NOW())-Tabla110[[#This Row],[FECHA DE NACIMIENTO]])</f>
        <v>5</v>
      </c>
      <c r="I687" s="65" t="s">
        <v>12</v>
      </c>
      <c r="J687" s="15" t="str">
        <f t="shared" si="20"/>
        <v>S</v>
      </c>
      <c r="K687" s="15" t="str">
        <f>Tabla110[[#This Row],[FECHA DE NACIMIENTO]]&amp;J687</f>
        <v>2021S</v>
      </c>
      <c r="L687" s="16" t="str">
        <f t="shared" si="21"/>
        <v>STRIDERS 5 AÑOS</v>
      </c>
      <c r="M687" s="65" t="s">
        <v>53</v>
      </c>
      <c r="N687" s="39">
        <v>766</v>
      </c>
      <c r="O687" s="19">
        <f>IFERROR(VLOOKUP(Tabla110[[#This Row],[NIVEL DE HABILIDAD]],CATEGORIAS!$M$3:$O$13,2,FALSE),"")</f>
        <v>85000</v>
      </c>
      <c r="P687" s="65"/>
      <c r="Q687" s="65"/>
    </row>
    <row r="688" spans="1:17" ht="18.75" x14ac:dyDescent="0.25">
      <c r="A688" s="11"/>
      <c r="B688" s="93">
        <v>767</v>
      </c>
      <c r="C688" s="65" t="s">
        <v>1332</v>
      </c>
      <c r="D688" s="65" t="s">
        <v>1333</v>
      </c>
      <c r="E688" s="65">
        <v>1112061359</v>
      </c>
      <c r="F688" s="89">
        <v>42241</v>
      </c>
      <c r="G688" s="48">
        <f>YEAR(Tabla110[[#This Row],[SEXO]])</f>
        <v>2015</v>
      </c>
      <c r="H688" s="78">
        <f ca="1">IF(Tabla110[[#This Row],[FECHA DE NACIMIENTO]]="","",YEAR(NOW())-Tabla110[[#This Row],[FECHA DE NACIMIENTO]])</f>
        <v>11</v>
      </c>
      <c r="I688" s="65" t="s">
        <v>67</v>
      </c>
      <c r="J688" s="79" t="str">
        <f t="shared" si="20"/>
        <v>P</v>
      </c>
      <c r="K688" s="79" t="str">
        <f>Tabla110[[#This Row],[FECHA DE NACIMIENTO]]&amp;J688</f>
        <v>2015P</v>
      </c>
      <c r="L688" s="80" t="str">
        <f t="shared" si="21"/>
        <v>PRINCIPIANTES 11 Y 12 AÑOS</v>
      </c>
      <c r="M688" s="65" t="s">
        <v>1344</v>
      </c>
      <c r="N688" s="81">
        <v>767</v>
      </c>
      <c r="O688" s="82">
        <f>IFERROR(VLOOKUP(Tabla110[[#This Row],[NIVEL DE HABILIDAD]],CATEGORIAS!$M$3:$O$13,2,FALSE),"")</f>
        <v>85000</v>
      </c>
      <c r="P688" s="75"/>
      <c r="Q688" s="75"/>
    </row>
    <row r="689" spans="1:17" ht="18.75" x14ac:dyDescent="0.25">
      <c r="A689" s="11"/>
      <c r="B689" s="93">
        <v>768</v>
      </c>
      <c r="C689" s="65" t="s">
        <v>1297</v>
      </c>
      <c r="D689" s="65" t="s">
        <v>1298</v>
      </c>
      <c r="E689" s="65">
        <v>1109122634</v>
      </c>
      <c r="F689" s="87">
        <v>44884</v>
      </c>
      <c r="G689" s="48">
        <f>YEAR(Tabla110[[#This Row],[SEXO]])</f>
        <v>2022</v>
      </c>
      <c r="H689" s="15">
        <f ca="1">IF(Tabla110[[#This Row],[FECHA DE NACIMIENTO]]="","",YEAR(NOW())-Tabla110[[#This Row],[FECHA DE NACIMIENTO]])</f>
        <v>4</v>
      </c>
      <c r="I689" s="65" t="s">
        <v>12</v>
      </c>
      <c r="J689" s="15" t="str">
        <f t="shared" si="20"/>
        <v>S</v>
      </c>
      <c r="K689" s="15" t="str">
        <f>Tabla110[[#This Row],[FECHA DE NACIMIENTO]]&amp;J689</f>
        <v>2022S</v>
      </c>
      <c r="L689" s="16" t="str">
        <f t="shared" si="21"/>
        <v>STRIDERS 4 AÑOS</v>
      </c>
      <c r="M689" s="65" t="s">
        <v>53</v>
      </c>
      <c r="N689" s="39">
        <v>768</v>
      </c>
      <c r="O689" s="19">
        <f>IFERROR(VLOOKUP(Tabla110[[#This Row],[NIVEL DE HABILIDAD]],CATEGORIAS!$M$3:$O$13,2,FALSE),"")</f>
        <v>85000</v>
      </c>
      <c r="P689" s="65"/>
      <c r="Q689" s="65"/>
    </row>
    <row r="690" spans="1:17" ht="18.75" x14ac:dyDescent="0.25">
      <c r="A690" s="11"/>
      <c r="B690" s="93">
        <v>769</v>
      </c>
      <c r="C690" s="65" t="s">
        <v>614</v>
      </c>
      <c r="D690" s="65" t="s">
        <v>615</v>
      </c>
      <c r="E690" s="65">
        <v>1123282948</v>
      </c>
      <c r="F690" s="87">
        <v>44905</v>
      </c>
      <c r="G690" s="48">
        <f>YEAR(Tabla110[[#This Row],[SEXO]])</f>
        <v>2022</v>
      </c>
      <c r="H690" s="15">
        <f ca="1">IF(Tabla110[[#This Row],[FECHA DE NACIMIENTO]]="","",YEAR(NOW())-Tabla110[[#This Row],[FECHA DE NACIMIENTO]])</f>
        <v>4</v>
      </c>
      <c r="I690" s="65" t="s">
        <v>12</v>
      </c>
      <c r="J690" s="15" t="str">
        <f t="shared" si="20"/>
        <v>S</v>
      </c>
      <c r="K690" s="15" t="str">
        <f>Tabla110[[#This Row],[FECHA DE NACIMIENTO]]&amp;J690</f>
        <v>2022S</v>
      </c>
      <c r="L690" s="16" t="str">
        <f t="shared" si="21"/>
        <v>STRIDERS 4 AÑOS</v>
      </c>
      <c r="M690" s="65" t="s">
        <v>53</v>
      </c>
      <c r="N690" s="39">
        <v>769</v>
      </c>
      <c r="O690" s="19">
        <f>IFERROR(VLOOKUP(Tabla110[[#This Row],[NIVEL DE HABILIDAD]],CATEGORIAS!$M$3:$O$13,2,FALSE),"")</f>
        <v>85000</v>
      </c>
      <c r="P690" s="65"/>
      <c r="Q690" s="65"/>
    </row>
    <row r="691" spans="1:17" ht="18.75" x14ac:dyDescent="0.25">
      <c r="A691" s="11"/>
      <c r="B691" s="93">
        <v>770</v>
      </c>
      <c r="C691" s="65" t="s">
        <v>1338</v>
      </c>
      <c r="D691" s="65" t="s">
        <v>1339</v>
      </c>
      <c r="E691" s="65">
        <v>1114897024</v>
      </c>
      <c r="F691" s="89">
        <v>42107</v>
      </c>
      <c r="G691" s="48">
        <f>YEAR(Tabla110[[#This Row],[SEXO]])</f>
        <v>2015</v>
      </c>
      <c r="H691" s="78">
        <f ca="1">IF(Tabla110[[#This Row],[FECHA DE NACIMIENTO]]="","",YEAR(NOW())-Tabla110[[#This Row],[FECHA DE NACIMIENTO]])</f>
        <v>11</v>
      </c>
      <c r="I691" s="65" t="s">
        <v>67</v>
      </c>
      <c r="J691" s="79" t="str">
        <f t="shared" si="20"/>
        <v>P</v>
      </c>
      <c r="K691" s="79" t="str">
        <f>Tabla110[[#This Row],[FECHA DE NACIMIENTO]]&amp;J691</f>
        <v>2015P</v>
      </c>
      <c r="L691" s="80" t="str">
        <f t="shared" si="21"/>
        <v>PRINCIPIANTES 11 Y 12 AÑOS</v>
      </c>
      <c r="M691" s="65" t="s">
        <v>1344</v>
      </c>
      <c r="N691" s="81">
        <v>770</v>
      </c>
      <c r="O691" s="82">
        <f>IFERROR(VLOOKUP(Tabla110[[#This Row],[NIVEL DE HABILIDAD]],CATEGORIAS!$M$3:$O$13,2,FALSE),"")</f>
        <v>85000</v>
      </c>
      <c r="P691" s="75"/>
      <c r="Q691" s="75"/>
    </row>
    <row r="692" spans="1:17" ht="18.75" x14ac:dyDescent="0.25">
      <c r="A692" s="11"/>
      <c r="B692" s="93">
        <v>771</v>
      </c>
      <c r="C692" s="65" t="s">
        <v>472</v>
      </c>
      <c r="D692" s="65" t="s">
        <v>1180</v>
      </c>
      <c r="E692" s="65">
        <v>1110608001</v>
      </c>
      <c r="F692" s="87">
        <v>44181</v>
      </c>
      <c r="G692" s="48">
        <f>YEAR(Tabla110[[#This Row],[SEXO]])</f>
        <v>2020</v>
      </c>
      <c r="H692" s="15">
        <f ca="1">IF(Tabla110[[#This Row],[FECHA DE NACIMIENTO]]="","",YEAR(NOW())-Tabla110[[#This Row],[FECHA DE NACIMIENTO]])</f>
        <v>6</v>
      </c>
      <c r="I692" s="65" t="s">
        <v>67</v>
      </c>
      <c r="J692" s="15" t="str">
        <f t="shared" si="20"/>
        <v>P</v>
      </c>
      <c r="K692" s="15" t="str">
        <f>Tabla110[[#This Row],[FECHA DE NACIMIENTO]]&amp;J692</f>
        <v>2020P</v>
      </c>
      <c r="L692" s="16" t="str">
        <f t="shared" si="21"/>
        <v>PRINCIPIANTES 6 AÑOS Y MENOS</v>
      </c>
      <c r="M692" s="65" t="s">
        <v>79</v>
      </c>
      <c r="N692" s="39">
        <v>771</v>
      </c>
      <c r="O692" s="19">
        <f>IFERROR(VLOOKUP(Tabla110[[#This Row],[NIVEL DE HABILIDAD]],CATEGORIAS!$M$3:$O$13,2,FALSE),"")</f>
        <v>85000</v>
      </c>
      <c r="P692" s="27"/>
      <c r="Q692" s="27"/>
    </row>
    <row r="693" spans="1:17" ht="18.75" x14ac:dyDescent="0.25">
      <c r="A693" s="11"/>
      <c r="B693" s="93">
        <v>772</v>
      </c>
      <c r="C693" s="65" t="s">
        <v>1305</v>
      </c>
      <c r="D693" s="65" t="s">
        <v>1306</v>
      </c>
      <c r="E693" s="65">
        <v>1105474989</v>
      </c>
      <c r="F693" s="90">
        <v>42109</v>
      </c>
      <c r="G693" s="48">
        <f>YEAR(Tabla110[[#This Row],[SEXO]])</f>
        <v>2015</v>
      </c>
      <c r="H693" s="15">
        <f ca="1">IF(Tabla110[[#This Row],[FECHA DE NACIMIENTO]]="","",YEAR(NOW())-Tabla110[[#This Row],[FECHA DE NACIMIENTO]])</f>
        <v>11</v>
      </c>
      <c r="I693" s="65" t="s">
        <v>67</v>
      </c>
      <c r="J693" s="15" t="str">
        <f t="shared" si="20"/>
        <v>P</v>
      </c>
      <c r="K693" s="15" t="str">
        <f>Tabla110[[#This Row],[FECHA DE NACIMIENTO]]&amp;J693</f>
        <v>2015P</v>
      </c>
      <c r="L693" s="16" t="str">
        <f t="shared" si="21"/>
        <v>PRINCIPIANTES 11 Y 12 AÑOS</v>
      </c>
      <c r="M693" s="65" t="s">
        <v>1328</v>
      </c>
      <c r="N693" s="38">
        <v>772</v>
      </c>
      <c r="O693" s="19">
        <f>IFERROR(VLOOKUP(Tabla110[[#This Row],[NIVEL DE HABILIDAD]],CATEGORIAS!$M$3:$O$13,2,FALSE),"")</f>
        <v>85000</v>
      </c>
      <c r="P693" s="33"/>
      <c r="Q693" s="33"/>
    </row>
    <row r="694" spans="1:17" ht="18.75" x14ac:dyDescent="0.25">
      <c r="A694" s="11"/>
      <c r="B694" s="93">
        <v>773</v>
      </c>
      <c r="C694" s="65" t="s">
        <v>303</v>
      </c>
      <c r="D694" s="65" t="s">
        <v>1311</v>
      </c>
      <c r="E694" s="65">
        <v>1107990595</v>
      </c>
      <c r="F694" s="96">
        <v>43635</v>
      </c>
      <c r="G694" s="48">
        <f>YEAR(Tabla110[[#This Row],[SEXO]])</f>
        <v>2019</v>
      </c>
      <c r="H694" s="97">
        <f ca="1">IF(Tabla110[[#This Row],[FECHA DE NACIMIENTO]]="","",YEAR(NOW())-Tabla110[[#This Row],[FECHA DE NACIMIENTO]])</f>
        <v>7</v>
      </c>
      <c r="I694" s="65" t="s">
        <v>67</v>
      </c>
      <c r="J694" s="98" t="str">
        <f t="shared" si="20"/>
        <v>P</v>
      </c>
      <c r="K694" s="98" t="str">
        <f>Tabla110[[#This Row],[FECHA DE NACIMIENTO]]&amp;J694</f>
        <v>2019P</v>
      </c>
      <c r="L694" s="99" t="str">
        <f t="shared" si="21"/>
        <v>PRINCIPIANTES 7 Y 8 AÑOS</v>
      </c>
      <c r="M694" s="65" t="s">
        <v>1328</v>
      </c>
      <c r="N694" s="100">
        <v>773</v>
      </c>
      <c r="O694" s="101">
        <f>IFERROR(VLOOKUP(Tabla110[[#This Row],[NIVEL DE HABILIDAD]],CATEGORIAS!$M$3:$O$13,2,FALSE),"")</f>
        <v>85000</v>
      </c>
      <c r="P694" s="86"/>
      <c r="Q694" s="86"/>
    </row>
    <row r="695" spans="1:17" ht="18.75" x14ac:dyDescent="0.25">
      <c r="A695" s="11"/>
      <c r="B695" s="93">
        <v>774</v>
      </c>
      <c r="C695" s="65" t="s">
        <v>760</v>
      </c>
      <c r="D695" s="65" t="s">
        <v>1312</v>
      </c>
      <c r="E695" s="65">
        <v>1107987824</v>
      </c>
      <c r="F695" s="96">
        <v>42642</v>
      </c>
      <c r="G695" s="48">
        <f>YEAR(Tabla110[[#This Row],[SEXO]])</f>
        <v>2016</v>
      </c>
      <c r="H695" s="97">
        <f ca="1">IF(Tabla110[[#This Row],[FECHA DE NACIMIENTO]]="","",YEAR(NOW())-Tabla110[[#This Row],[FECHA DE NACIMIENTO]])</f>
        <v>10</v>
      </c>
      <c r="I695" s="65" t="s">
        <v>67</v>
      </c>
      <c r="J695" s="98" t="str">
        <f t="shared" si="20"/>
        <v>P</v>
      </c>
      <c r="K695" s="98" t="str">
        <f>Tabla110[[#This Row],[FECHA DE NACIMIENTO]]&amp;J695</f>
        <v>2016P</v>
      </c>
      <c r="L695" s="99" t="str">
        <f t="shared" si="21"/>
        <v>PRINCIPIANTES 9 Y 10 AÑOS</v>
      </c>
      <c r="M695" s="65" t="s">
        <v>1328</v>
      </c>
      <c r="N695" s="100">
        <v>774</v>
      </c>
      <c r="O695" s="101">
        <f>IFERROR(VLOOKUP(Tabla110[[#This Row],[NIVEL DE HABILIDAD]],CATEGORIAS!$M$3:$O$13,2,FALSE),"")</f>
        <v>85000</v>
      </c>
      <c r="P695" s="86"/>
      <c r="Q695" s="86"/>
    </row>
    <row r="696" spans="1:17" ht="18.75" x14ac:dyDescent="0.25">
      <c r="A696" s="11"/>
      <c r="B696" s="93">
        <v>775</v>
      </c>
      <c r="C696" s="65" t="s">
        <v>825</v>
      </c>
      <c r="D696" s="65" t="s">
        <v>1313</v>
      </c>
      <c r="E696" s="65">
        <v>1106638899</v>
      </c>
      <c r="F696" s="96">
        <v>43439</v>
      </c>
      <c r="G696" s="48">
        <f>YEAR(Tabla110[[#This Row],[SEXO]])</f>
        <v>2018</v>
      </c>
      <c r="H696" s="97">
        <f ca="1">IF(Tabla110[[#This Row],[FECHA DE NACIMIENTO]]="","",YEAR(NOW())-Tabla110[[#This Row],[FECHA DE NACIMIENTO]])</f>
        <v>8</v>
      </c>
      <c r="I696" s="65" t="s">
        <v>67</v>
      </c>
      <c r="J696" s="98" t="str">
        <f t="shared" si="20"/>
        <v>P</v>
      </c>
      <c r="K696" s="98" t="str">
        <f>Tabla110[[#This Row],[FECHA DE NACIMIENTO]]&amp;J696</f>
        <v>2018P</v>
      </c>
      <c r="L696" s="99" t="str">
        <f t="shared" si="21"/>
        <v>PRINCIPIANTES 7 Y 8 AÑOS</v>
      </c>
      <c r="M696" s="65" t="s">
        <v>1328</v>
      </c>
      <c r="N696" s="100">
        <v>775</v>
      </c>
      <c r="O696" s="101">
        <f>IFERROR(VLOOKUP(Tabla110[[#This Row],[NIVEL DE HABILIDAD]],CATEGORIAS!$M$3:$O$13,2,FALSE),"")</f>
        <v>85000</v>
      </c>
      <c r="P696" s="86"/>
      <c r="Q696" s="86"/>
    </row>
    <row r="697" spans="1:17" ht="18.75" x14ac:dyDescent="0.25">
      <c r="A697" s="11"/>
      <c r="B697" s="93">
        <v>776</v>
      </c>
      <c r="C697" s="65" t="s">
        <v>356</v>
      </c>
      <c r="D697" s="65" t="s">
        <v>1315</v>
      </c>
      <c r="E697" s="65">
        <v>1201230953</v>
      </c>
      <c r="F697" s="96">
        <v>41147</v>
      </c>
      <c r="G697" s="48">
        <f>YEAR(Tabla110[[#This Row],[SEXO]])</f>
        <v>2012</v>
      </c>
      <c r="H697" s="97">
        <f ca="1">IF(Tabla110[[#This Row],[FECHA DE NACIMIENTO]]="","",YEAR(NOW())-Tabla110[[#This Row],[FECHA DE NACIMIENTO]])</f>
        <v>14</v>
      </c>
      <c r="I697" s="65" t="s">
        <v>67</v>
      </c>
      <c r="J697" s="98" t="str">
        <f t="shared" si="20"/>
        <v>P</v>
      </c>
      <c r="K697" s="98" t="str">
        <f>Tabla110[[#This Row],[FECHA DE NACIMIENTO]]&amp;J697</f>
        <v>2012P</v>
      </c>
      <c r="L697" s="99" t="str">
        <f t="shared" si="21"/>
        <v>PRINCIPIANTES 13 Y 14 AÑOS</v>
      </c>
      <c r="M697" s="65" t="s">
        <v>1328</v>
      </c>
      <c r="N697" s="100">
        <v>776</v>
      </c>
      <c r="O697" s="101">
        <f>IFERROR(VLOOKUP(Tabla110[[#This Row],[NIVEL DE HABILIDAD]],CATEGORIAS!$M$3:$O$13,2,FALSE),"")</f>
        <v>85000</v>
      </c>
      <c r="P697" s="86"/>
      <c r="Q697" s="86"/>
    </row>
    <row r="698" spans="1:17" ht="18.75" x14ac:dyDescent="0.25">
      <c r="A698" s="11"/>
      <c r="B698" s="41">
        <v>777</v>
      </c>
      <c r="C698" s="33" t="s">
        <v>1143</v>
      </c>
      <c r="D698" s="33" t="s">
        <v>1144</v>
      </c>
      <c r="E698" s="34">
        <v>3425254</v>
      </c>
      <c r="F698" s="87"/>
      <c r="G698" s="35">
        <v>1999</v>
      </c>
      <c r="H698" s="15">
        <f ca="1">IF(Tabla110[[#This Row],[FECHA DE NACIMIENTO]]="","",YEAR(NOW())-Tabla110[[#This Row],[FECHA DE NACIMIENTO]])</f>
        <v>27</v>
      </c>
      <c r="I698" s="33" t="s">
        <v>13</v>
      </c>
      <c r="J698" s="15" t="str">
        <f t="shared" si="20"/>
        <v>N</v>
      </c>
      <c r="K698" s="15" t="str">
        <f>Tabla110[[#This Row],[FECHA DE NACIMIENTO]]&amp;J698</f>
        <v>1999N</v>
      </c>
      <c r="L698" s="16" t="str">
        <f t="shared" si="21"/>
        <v>NOVATOS 15 AÑOS Y MAS</v>
      </c>
      <c r="M698" s="33" t="s">
        <v>55</v>
      </c>
      <c r="N698" s="41">
        <v>777</v>
      </c>
      <c r="O698" s="19">
        <f>IFERROR(VLOOKUP(Tabla110[[#This Row],[NIVEL DE HABILIDAD]],CATEGORIAS!$M$3:$O$13,2,FALSE),"")</f>
        <v>85000</v>
      </c>
      <c r="P698" s="33"/>
      <c r="Q698" s="33"/>
    </row>
    <row r="699" spans="1:17" ht="18.75" x14ac:dyDescent="0.25">
      <c r="A699" s="11"/>
      <c r="B699" s="93">
        <v>778</v>
      </c>
      <c r="C699" s="65" t="s">
        <v>436</v>
      </c>
      <c r="D699" s="65" t="s">
        <v>1315</v>
      </c>
      <c r="E699" s="65">
        <v>1197471867</v>
      </c>
      <c r="F699" s="96">
        <v>42843</v>
      </c>
      <c r="G699" s="48">
        <f>YEAR(Tabla110[[#This Row],[SEXO]])</f>
        <v>2017</v>
      </c>
      <c r="H699" s="97">
        <f ca="1">IF(Tabla110[[#This Row],[FECHA DE NACIMIENTO]]="","",YEAR(NOW())-Tabla110[[#This Row],[FECHA DE NACIMIENTO]])</f>
        <v>9</v>
      </c>
      <c r="I699" s="65" t="s">
        <v>67</v>
      </c>
      <c r="J699" s="98" t="str">
        <f t="shared" si="20"/>
        <v>P</v>
      </c>
      <c r="K699" s="98" t="str">
        <f>Tabla110[[#This Row],[FECHA DE NACIMIENTO]]&amp;J699</f>
        <v>2017P</v>
      </c>
      <c r="L699" s="99" t="str">
        <f t="shared" si="21"/>
        <v>PRINCIPIANTES 9 Y 10 AÑOS</v>
      </c>
      <c r="M699" s="65" t="s">
        <v>1328</v>
      </c>
      <c r="N699" s="100">
        <v>778</v>
      </c>
      <c r="O699" s="101">
        <f>IFERROR(VLOOKUP(Tabla110[[#This Row],[NIVEL DE HABILIDAD]],CATEGORIAS!$M$3:$O$13,2,FALSE),"")</f>
        <v>85000</v>
      </c>
      <c r="P699" s="86"/>
      <c r="Q699" s="86"/>
    </row>
    <row r="700" spans="1:17" ht="18.75" x14ac:dyDescent="0.25">
      <c r="A700" s="11"/>
      <c r="B700" s="93">
        <v>779</v>
      </c>
      <c r="C700" s="65" t="s">
        <v>1355</v>
      </c>
      <c r="D700" s="65" t="s">
        <v>864</v>
      </c>
      <c r="E700" s="65">
        <v>1112065357</v>
      </c>
      <c r="F700" s="96">
        <v>43253</v>
      </c>
      <c r="G700" s="48">
        <f>YEAR(Tabla110[[#This Row],[SEXO]])</f>
        <v>2018</v>
      </c>
      <c r="H700" s="97">
        <f ca="1">IF(Tabla110[[#This Row],[FECHA DE NACIMIENTO]]="","",YEAR(NOW())-Tabla110[[#This Row],[FECHA DE NACIMIENTO]])</f>
        <v>8</v>
      </c>
      <c r="I700" s="65" t="s">
        <v>67</v>
      </c>
      <c r="J700" s="98" t="str">
        <f t="shared" si="20"/>
        <v>P</v>
      </c>
      <c r="K700" s="98" t="str">
        <f>Tabla110[[#This Row],[FECHA DE NACIMIENTO]]&amp;J700</f>
        <v>2018P</v>
      </c>
      <c r="L700" s="99" t="str">
        <f t="shared" si="21"/>
        <v>PRINCIPIANTES 7 Y 8 AÑOS</v>
      </c>
      <c r="M700" s="65" t="s">
        <v>167</v>
      </c>
      <c r="N700" s="100">
        <v>779</v>
      </c>
      <c r="O700" s="101">
        <f>IFERROR(VLOOKUP(Tabla110[[#This Row],[NIVEL DE HABILIDAD]],CATEGORIAS!$M$3:$O$13,2,FALSE),"")</f>
        <v>85000</v>
      </c>
      <c r="P700" s="86"/>
      <c r="Q700" s="86"/>
    </row>
    <row r="701" spans="1:17" ht="18.75" x14ac:dyDescent="0.25">
      <c r="A701" s="11"/>
      <c r="B701" s="93">
        <v>780</v>
      </c>
      <c r="C701" s="65" t="s">
        <v>468</v>
      </c>
      <c r="D701" s="65" t="s">
        <v>1269</v>
      </c>
      <c r="E701" s="65">
        <v>1109576639</v>
      </c>
      <c r="F701" s="87">
        <v>45202</v>
      </c>
      <c r="G701" s="48">
        <f>YEAR(Tabla110[[#This Row],[SEXO]])</f>
        <v>2023</v>
      </c>
      <c r="H701" s="15">
        <f ca="1">IF(Tabla110[[#This Row],[FECHA DE NACIMIENTO]]="","",YEAR(NOW())-Tabla110[[#This Row],[FECHA DE NACIMIENTO]])</f>
        <v>3</v>
      </c>
      <c r="I701" s="65" t="s">
        <v>12</v>
      </c>
      <c r="J701" s="15" t="str">
        <f t="shared" si="20"/>
        <v>S</v>
      </c>
      <c r="K701" s="15" t="str">
        <f>Tabla110[[#This Row],[FECHA DE NACIMIENTO]]&amp;J701</f>
        <v>2023S</v>
      </c>
      <c r="L701" s="16" t="str">
        <f t="shared" si="21"/>
        <v>STRIDERS 2 Y 3 AÑOS</v>
      </c>
      <c r="M701" s="65" t="s">
        <v>53</v>
      </c>
      <c r="N701" s="39">
        <v>780</v>
      </c>
      <c r="O701" s="19">
        <f>IFERROR(VLOOKUP(Tabla110[[#This Row],[NIVEL DE HABILIDAD]],CATEGORIAS!$M$3:$O$13,2,FALSE),"")</f>
        <v>85000</v>
      </c>
      <c r="P701" s="65"/>
      <c r="Q701" s="65"/>
    </row>
    <row r="702" spans="1:17" ht="18.75" x14ac:dyDescent="0.25">
      <c r="A702" s="11"/>
      <c r="B702" s="93">
        <v>781</v>
      </c>
      <c r="C702" s="65" t="s">
        <v>644</v>
      </c>
      <c r="D702" s="65" t="s">
        <v>1302</v>
      </c>
      <c r="E702" s="65" t="s">
        <v>1270</v>
      </c>
      <c r="F702" s="87">
        <v>44681</v>
      </c>
      <c r="G702" s="48">
        <f>YEAR(Tabla110[[#This Row],[SEXO]])</f>
        <v>2022</v>
      </c>
      <c r="H702" s="15">
        <f ca="1">IF(Tabla110[[#This Row],[FECHA DE NACIMIENTO]]="","",YEAR(NOW())-Tabla110[[#This Row],[FECHA DE NACIMIENTO]])</f>
        <v>4</v>
      </c>
      <c r="I702" s="65" t="s">
        <v>12</v>
      </c>
      <c r="J702" s="15" t="str">
        <f t="shared" si="20"/>
        <v>S</v>
      </c>
      <c r="K702" s="15" t="str">
        <f>Tabla110[[#This Row],[FECHA DE NACIMIENTO]]&amp;J702</f>
        <v>2022S</v>
      </c>
      <c r="L702" s="16" t="str">
        <f t="shared" si="21"/>
        <v>STRIDERS 4 AÑOS</v>
      </c>
      <c r="M702" s="65" t="s">
        <v>53</v>
      </c>
      <c r="N702" s="39">
        <v>781</v>
      </c>
      <c r="O702" s="19">
        <f>IFERROR(VLOOKUP(Tabla110[[#This Row],[NIVEL DE HABILIDAD]],CATEGORIAS!$M$3:$O$13,2,FALSE),"")</f>
        <v>85000</v>
      </c>
      <c r="P702" s="65"/>
      <c r="Q702" s="65"/>
    </row>
    <row r="703" spans="1:17" ht="18.75" x14ac:dyDescent="0.25">
      <c r="A703" s="11"/>
      <c r="B703" s="93">
        <v>782</v>
      </c>
      <c r="C703" s="65" t="s">
        <v>378</v>
      </c>
      <c r="D703" s="65" t="s">
        <v>1303</v>
      </c>
      <c r="E703" s="65">
        <v>1110381202</v>
      </c>
      <c r="F703" s="87">
        <v>44813</v>
      </c>
      <c r="G703" s="48">
        <f>YEAR(Tabla110[[#This Row],[SEXO]])</f>
        <v>2022</v>
      </c>
      <c r="H703" s="15">
        <f ca="1">IF(Tabla110[[#This Row],[FECHA DE NACIMIENTO]]="","",YEAR(NOW())-Tabla110[[#This Row],[FECHA DE NACIMIENTO]])</f>
        <v>4</v>
      </c>
      <c r="I703" s="65" t="s">
        <v>12</v>
      </c>
      <c r="J703" s="15" t="str">
        <f t="shared" si="20"/>
        <v>S</v>
      </c>
      <c r="K703" s="15" t="str">
        <f>Tabla110[[#This Row],[FECHA DE NACIMIENTO]]&amp;J703</f>
        <v>2022S</v>
      </c>
      <c r="L703" s="16" t="str">
        <f t="shared" si="21"/>
        <v>STRIDERS 4 AÑOS</v>
      </c>
      <c r="M703" s="65" t="s">
        <v>53</v>
      </c>
      <c r="N703" s="39">
        <v>782</v>
      </c>
      <c r="O703" s="19">
        <f>IFERROR(VLOOKUP(Tabla110[[#This Row],[NIVEL DE HABILIDAD]],CATEGORIAS!$M$3:$O$13,2,FALSE),"")</f>
        <v>85000</v>
      </c>
      <c r="P703" s="65"/>
      <c r="Q703" s="65"/>
    </row>
    <row r="704" spans="1:17" ht="18.75" x14ac:dyDescent="0.25">
      <c r="A704" s="11"/>
      <c r="B704" s="94">
        <v>783</v>
      </c>
      <c r="C704" s="65" t="s">
        <v>602</v>
      </c>
      <c r="D704" s="65" t="s">
        <v>1275</v>
      </c>
      <c r="E704" s="65">
        <v>1232822957</v>
      </c>
      <c r="F704" s="87">
        <v>44928</v>
      </c>
      <c r="G704" s="48">
        <f>YEAR(Tabla110[[#This Row],[SEXO]])</f>
        <v>2023</v>
      </c>
      <c r="H704" s="15">
        <f ca="1">IF(Tabla110[[#This Row],[FECHA DE NACIMIENTO]]="","",YEAR(NOW())-Tabla110[[#This Row],[FECHA DE NACIMIENTO]])</f>
        <v>3</v>
      </c>
      <c r="I704" s="65" t="s">
        <v>12</v>
      </c>
      <c r="J704" s="15" t="str">
        <f t="shared" si="20"/>
        <v>S</v>
      </c>
      <c r="K704" s="15" t="str">
        <f>Tabla110[[#This Row],[FECHA DE NACIMIENTO]]&amp;J704</f>
        <v>2023S</v>
      </c>
      <c r="L704" s="16" t="str">
        <f t="shared" si="21"/>
        <v>STRIDERS 2 Y 3 AÑOS</v>
      </c>
      <c r="M704" s="65" t="s">
        <v>78</v>
      </c>
      <c r="N704" s="39">
        <v>783</v>
      </c>
      <c r="O704" s="19">
        <f>IFERROR(VLOOKUP(Tabla110[[#This Row],[NIVEL DE HABILIDAD]],CATEGORIAS!$M$3:$O$13,2,FALSE),"")</f>
        <v>85000</v>
      </c>
      <c r="P704" s="65"/>
      <c r="Q704" s="65"/>
    </row>
    <row r="705" spans="1:17" ht="18.75" x14ac:dyDescent="0.25">
      <c r="A705" s="11"/>
      <c r="B705" s="94">
        <v>784</v>
      </c>
      <c r="C705" s="65" t="s">
        <v>275</v>
      </c>
      <c r="D705" s="65" t="s">
        <v>1276</v>
      </c>
      <c r="E705" s="65">
        <v>1232823238</v>
      </c>
      <c r="F705" s="89">
        <v>44931</v>
      </c>
      <c r="G705" s="48">
        <f>YEAR(Tabla110[[#This Row],[SEXO]])</f>
        <v>2023</v>
      </c>
      <c r="H705" s="78"/>
      <c r="I705" s="65" t="s">
        <v>12</v>
      </c>
      <c r="J705" s="79"/>
      <c r="K705" s="79"/>
      <c r="L705" s="80"/>
      <c r="M705" s="65" t="s">
        <v>78</v>
      </c>
      <c r="N705" s="81">
        <v>784</v>
      </c>
      <c r="O705" s="82"/>
      <c r="P705" s="75"/>
      <c r="Q705" s="75"/>
    </row>
    <row r="706" spans="1:17" ht="18.75" x14ac:dyDescent="0.25">
      <c r="A706" s="11"/>
      <c r="B706" s="93">
        <v>785</v>
      </c>
      <c r="C706" s="65" t="s">
        <v>319</v>
      </c>
      <c r="D706" s="65" t="s">
        <v>1356</v>
      </c>
      <c r="E706" s="65">
        <v>1019844745</v>
      </c>
      <c r="F706" s="96">
        <v>40623</v>
      </c>
      <c r="G706" s="48">
        <f>YEAR(Tabla110[[#This Row],[SEXO]])</f>
        <v>2011</v>
      </c>
      <c r="H706" s="97">
        <f ca="1">IF(Tabla110[[#This Row],[FECHA DE NACIMIENTO]]="","",YEAR(NOW())-Tabla110[[#This Row],[FECHA DE NACIMIENTO]])</f>
        <v>15</v>
      </c>
      <c r="I706" s="65" t="s">
        <v>67</v>
      </c>
      <c r="J706" s="98" t="str">
        <f t="shared" ref="J706:J737" si="22">VLOOKUP(I706,NH,2,0)</f>
        <v>P</v>
      </c>
      <c r="K706" s="98" t="str">
        <f>Tabla110[[#This Row],[FECHA DE NACIMIENTO]]&amp;J706</f>
        <v>2011P</v>
      </c>
      <c r="L706" s="99" t="str">
        <f t="shared" ref="L706:L737" si="23">IFERROR(VLOOKUP(K706,CATEGORIAS,2,0),"")</f>
        <v>PRINCIPIANTES 15 AÑOS Y MAS</v>
      </c>
      <c r="M706" s="65" t="s">
        <v>167</v>
      </c>
      <c r="N706" s="100">
        <v>785</v>
      </c>
      <c r="O706" s="101">
        <f>IFERROR(VLOOKUP(Tabla110[[#This Row],[NIVEL DE HABILIDAD]],CATEGORIAS!$M$3:$O$13,2,FALSE),"")</f>
        <v>85000</v>
      </c>
      <c r="P706" s="86"/>
      <c r="Q706" s="86"/>
    </row>
    <row r="707" spans="1:17" ht="18.75" x14ac:dyDescent="0.25">
      <c r="A707" s="11"/>
      <c r="B707" s="94">
        <v>787</v>
      </c>
      <c r="C707" s="65" t="e">
        <v>#N/A</v>
      </c>
      <c r="D707" s="65" t="e">
        <v>#N/A</v>
      </c>
      <c r="E707" s="65" t="e">
        <v>#N/A</v>
      </c>
      <c r="F707" s="89"/>
      <c r="G707" s="48">
        <f>YEAR(Tabla110[[#This Row],[SEXO]])</f>
        <v>1900</v>
      </c>
      <c r="H707" s="78">
        <f ca="1">IF(Tabla110[[#This Row],[FECHA DE NACIMIENTO]]="","",YEAR(NOW())-Tabla110[[#This Row],[FECHA DE NACIMIENTO]])</f>
        <v>126</v>
      </c>
      <c r="I707" s="65" t="e">
        <v>#N/A</v>
      </c>
      <c r="J707" s="79" t="e">
        <f t="shared" si="22"/>
        <v>#N/A</v>
      </c>
      <c r="K707" s="79" t="e">
        <f>Tabla110[[#This Row],[FECHA DE NACIMIENTO]]&amp;J707</f>
        <v>#N/A</v>
      </c>
      <c r="L707" s="80" t="str">
        <f t="shared" si="23"/>
        <v/>
      </c>
      <c r="M707" s="65" t="e">
        <v>#N/A</v>
      </c>
      <c r="N707" s="81">
        <v>787</v>
      </c>
      <c r="O707" s="82" t="str">
        <f>IFERROR(VLOOKUP(Tabla110[[#This Row],[NIVEL DE HABILIDAD]],CATEGORIAS!$M$3:$O$13,2,FALSE),"")</f>
        <v/>
      </c>
      <c r="P707" s="75"/>
      <c r="Q707" s="75"/>
    </row>
    <row r="708" spans="1:17" ht="18.75" x14ac:dyDescent="0.25">
      <c r="A708" s="11"/>
      <c r="B708" s="94">
        <v>788</v>
      </c>
      <c r="C708" s="65" t="s">
        <v>1335</v>
      </c>
      <c r="D708" s="65" t="s">
        <v>1336</v>
      </c>
      <c r="E708" s="65">
        <v>1114905533</v>
      </c>
      <c r="F708" s="89">
        <v>44727</v>
      </c>
      <c r="G708" s="48">
        <f>YEAR(Tabla110[[#This Row],[SEXO]])</f>
        <v>2022</v>
      </c>
      <c r="H708" s="78">
        <f ca="1">IF(Tabla110[[#This Row],[FECHA DE NACIMIENTO]]="","",YEAR(NOW())-Tabla110[[#This Row],[FECHA DE NACIMIENTO]])</f>
        <v>4</v>
      </c>
      <c r="I708" s="65" t="s">
        <v>12</v>
      </c>
      <c r="J708" s="79" t="str">
        <f t="shared" si="22"/>
        <v>S</v>
      </c>
      <c r="K708" s="79" t="str">
        <f>Tabla110[[#This Row],[FECHA DE NACIMIENTO]]&amp;J708</f>
        <v>2022S</v>
      </c>
      <c r="L708" s="80" t="str">
        <f t="shared" si="23"/>
        <v>STRIDERS 4 AÑOS</v>
      </c>
      <c r="M708" s="65" t="s">
        <v>1344</v>
      </c>
      <c r="N708" s="81">
        <v>788</v>
      </c>
      <c r="O708" s="82">
        <f>IFERROR(VLOOKUP(Tabla110[[#This Row],[NIVEL DE HABILIDAD]],CATEGORIAS!$M$3:$O$13,2,FALSE),"")</f>
        <v>85000</v>
      </c>
      <c r="P708" s="75"/>
      <c r="Q708" s="75"/>
    </row>
    <row r="709" spans="1:17" ht="18.75" x14ac:dyDescent="0.25">
      <c r="A709" s="11"/>
      <c r="B709" s="93">
        <v>789</v>
      </c>
      <c r="C709" s="65" t="s">
        <v>544</v>
      </c>
      <c r="D709" s="65" t="s">
        <v>1337</v>
      </c>
      <c r="E709" s="65">
        <v>1232817142</v>
      </c>
      <c r="F709" s="89">
        <v>44422</v>
      </c>
      <c r="G709" s="48">
        <f>YEAR(Tabla110[[#This Row],[SEXO]])</f>
        <v>2021</v>
      </c>
      <c r="H709" s="78">
        <f ca="1">IF(Tabla110[[#This Row],[FECHA DE NACIMIENTO]]="","",YEAR(NOW())-Tabla110[[#This Row],[FECHA DE NACIMIENTO]])</f>
        <v>5</v>
      </c>
      <c r="I709" s="65" t="s">
        <v>12</v>
      </c>
      <c r="J709" s="79" t="str">
        <f t="shared" si="22"/>
        <v>S</v>
      </c>
      <c r="K709" s="79" t="str">
        <f>Tabla110[[#This Row],[FECHA DE NACIMIENTO]]&amp;J709</f>
        <v>2021S</v>
      </c>
      <c r="L709" s="80" t="str">
        <f t="shared" si="23"/>
        <v>STRIDERS 5 AÑOS</v>
      </c>
      <c r="M709" s="65" t="s">
        <v>1344</v>
      </c>
      <c r="N709" s="81">
        <v>789</v>
      </c>
      <c r="O709" s="82">
        <f>IFERROR(VLOOKUP(Tabla110[[#This Row],[NIVEL DE HABILIDAD]],CATEGORIAS!$M$3:$O$13,2,FALSE),"")</f>
        <v>85000</v>
      </c>
      <c r="P709" s="75"/>
      <c r="Q709" s="75"/>
    </row>
    <row r="710" spans="1:17" ht="18.75" x14ac:dyDescent="0.25">
      <c r="A710" s="11"/>
      <c r="B710" s="93">
        <v>790</v>
      </c>
      <c r="C710" s="65" t="s">
        <v>314</v>
      </c>
      <c r="D710" s="65" t="s">
        <v>1357</v>
      </c>
      <c r="E710" s="65">
        <v>10331117379</v>
      </c>
      <c r="F710" s="96">
        <v>42222</v>
      </c>
      <c r="G710" s="48">
        <f>YEAR(Tabla110[[#This Row],[SEXO]])</f>
        <v>2015</v>
      </c>
      <c r="H710" s="97">
        <f ca="1">IF(Tabla110[[#This Row],[FECHA DE NACIMIENTO]]="","",YEAR(NOW())-Tabla110[[#This Row],[FECHA DE NACIMIENTO]])</f>
        <v>11</v>
      </c>
      <c r="I710" s="65" t="s">
        <v>67</v>
      </c>
      <c r="J710" s="98" t="str">
        <f t="shared" si="22"/>
        <v>P</v>
      </c>
      <c r="K710" s="98" t="str">
        <f>Tabla110[[#This Row],[FECHA DE NACIMIENTO]]&amp;J710</f>
        <v>2015P</v>
      </c>
      <c r="L710" s="99" t="str">
        <f t="shared" si="23"/>
        <v>PRINCIPIANTES 11 Y 12 AÑOS</v>
      </c>
      <c r="M710" s="65" t="s">
        <v>167</v>
      </c>
      <c r="N710" s="100">
        <v>790</v>
      </c>
      <c r="O710" s="101">
        <f>IFERROR(VLOOKUP(Tabla110[[#This Row],[NIVEL DE HABILIDAD]],CATEGORIAS!$M$3:$O$13,2,FALSE),"")</f>
        <v>85000</v>
      </c>
      <c r="P710" s="86"/>
      <c r="Q710" s="86"/>
    </row>
    <row r="711" spans="1:17" ht="18.75" x14ac:dyDescent="0.25">
      <c r="A711" s="11"/>
      <c r="B711" s="94">
        <v>791</v>
      </c>
      <c r="C711" s="65" t="s">
        <v>236</v>
      </c>
      <c r="D711" s="65" t="s">
        <v>1417</v>
      </c>
      <c r="E711" s="65">
        <v>1105381226</v>
      </c>
      <c r="F711" s="96">
        <v>40868</v>
      </c>
      <c r="G711" s="48">
        <f>YEAR(Tabla110[[#This Row],[SEXO]])</f>
        <v>2011</v>
      </c>
      <c r="H711" s="97">
        <f ca="1">IF(Tabla110[[#This Row],[FECHA DE NACIMIENTO]]="","",YEAR(NOW())-Tabla110[[#This Row],[FECHA DE NACIMIENTO]])</f>
        <v>15</v>
      </c>
      <c r="I711" s="65" t="s">
        <v>67</v>
      </c>
      <c r="J711" s="98" t="str">
        <f t="shared" si="22"/>
        <v>P</v>
      </c>
      <c r="K711" s="98" t="str">
        <f>Tabla110[[#This Row],[FECHA DE NACIMIENTO]]&amp;J711</f>
        <v>2011P</v>
      </c>
      <c r="L711" s="99" t="str">
        <f t="shared" si="23"/>
        <v>PRINCIPIANTES 15 AÑOS Y MAS</v>
      </c>
      <c r="M711" s="65" t="s">
        <v>168</v>
      </c>
      <c r="N711" s="100">
        <v>791</v>
      </c>
      <c r="O711" s="101">
        <f>IFERROR(VLOOKUP(Tabla110[[#This Row],[NIVEL DE HABILIDAD]],CATEGORIAS!$M$3:$O$13,2,FALSE),"")</f>
        <v>85000</v>
      </c>
      <c r="P711" s="86"/>
      <c r="Q711" s="86"/>
    </row>
    <row r="712" spans="1:17" ht="18.75" x14ac:dyDescent="0.25">
      <c r="A712" s="11"/>
      <c r="B712" s="93">
        <v>792</v>
      </c>
      <c r="C712" s="65" t="s">
        <v>303</v>
      </c>
      <c r="D712" s="65" t="s">
        <v>1413</v>
      </c>
      <c r="E712" s="65">
        <v>1109560006</v>
      </c>
      <c r="F712" s="96">
        <v>42390</v>
      </c>
      <c r="G712" s="48">
        <f>YEAR(Tabla110[[#This Row],[SEXO]])</f>
        <v>2016</v>
      </c>
      <c r="H712" s="97">
        <f ca="1">IF(Tabla110[[#This Row],[FECHA DE NACIMIENTO]]="","",YEAR(NOW())-Tabla110[[#This Row],[FECHA DE NACIMIENTO]])</f>
        <v>10</v>
      </c>
      <c r="I712" s="65" t="s">
        <v>67</v>
      </c>
      <c r="J712" s="98" t="str">
        <f t="shared" si="22"/>
        <v>P</v>
      </c>
      <c r="K712" s="98" t="str">
        <f>Tabla110[[#This Row],[FECHA DE NACIMIENTO]]&amp;J712</f>
        <v>2016P</v>
      </c>
      <c r="L712" s="99" t="str">
        <f t="shared" si="23"/>
        <v>PRINCIPIANTES 9 Y 10 AÑOS</v>
      </c>
      <c r="M712" s="65" t="s">
        <v>77</v>
      </c>
      <c r="N712" s="100">
        <v>792</v>
      </c>
      <c r="O712" s="101">
        <f>IFERROR(VLOOKUP(Tabla110[[#This Row],[NIVEL DE HABILIDAD]],CATEGORIAS!$M$3:$O$13,2,FALSE),"")</f>
        <v>85000</v>
      </c>
      <c r="P712" s="86"/>
      <c r="Q712" s="86"/>
    </row>
    <row r="713" spans="1:17" ht="18.75" x14ac:dyDescent="0.25">
      <c r="A713" s="11"/>
      <c r="B713" s="93">
        <v>793</v>
      </c>
      <c r="C713" s="65" t="s">
        <v>236</v>
      </c>
      <c r="D713" s="65" t="s">
        <v>504</v>
      </c>
      <c r="E713" s="65">
        <v>1110055627</v>
      </c>
      <c r="F713" s="96">
        <v>42249</v>
      </c>
      <c r="G713" s="48">
        <f>YEAR(Tabla110[[#This Row],[SEXO]])</f>
        <v>2015</v>
      </c>
      <c r="H713" s="97">
        <f ca="1">IF(Tabla110[[#This Row],[FECHA DE NACIMIENTO]]="","",YEAR(NOW())-Tabla110[[#This Row],[FECHA DE NACIMIENTO]])</f>
        <v>11</v>
      </c>
      <c r="I713" s="65" t="s">
        <v>67</v>
      </c>
      <c r="J713" s="98" t="str">
        <f t="shared" si="22"/>
        <v>P</v>
      </c>
      <c r="K713" s="98" t="str">
        <f>Tabla110[[#This Row],[FECHA DE NACIMIENTO]]&amp;J713</f>
        <v>2015P</v>
      </c>
      <c r="L713" s="99" t="str">
        <f t="shared" si="23"/>
        <v>PRINCIPIANTES 11 Y 12 AÑOS</v>
      </c>
      <c r="M713" s="65" t="s">
        <v>77</v>
      </c>
      <c r="N713" s="100">
        <v>793</v>
      </c>
      <c r="O713" s="101">
        <f>IFERROR(VLOOKUP(Tabla110[[#This Row],[NIVEL DE HABILIDAD]],CATEGORIAS!$M$3:$O$13,2,FALSE),"")</f>
        <v>85000</v>
      </c>
      <c r="P713" s="86"/>
      <c r="Q713" s="86"/>
    </row>
    <row r="714" spans="1:17" ht="18.75" x14ac:dyDescent="0.25">
      <c r="A714" s="11"/>
      <c r="B714" s="93">
        <v>794</v>
      </c>
      <c r="C714" s="65" t="s">
        <v>303</v>
      </c>
      <c r="D714" s="65" t="s">
        <v>1286</v>
      </c>
      <c r="E714" s="65">
        <v>1080065514</v>
      </c>
      <c r="F714" s="96">
        <v>42418</v>
      </c>
      <c r="G714" s="48">
        <f>YEAR(Tabla110[[#This Row],[SEXO]])</f>
        <v>2016</v>
      </c>
      <c r="H714" s="97">
        <f ca="1">IF(Tabla110[[#This Row],[FECHA DE NACIMIENTO]]="","",YEAR(NOW())-Tabla110[[#This Row],[FECHA DE NACIMIENTO]])</f>
        <v>10</v>
      </c>
      <c r="I714" s="65" t="s">
        <v>67</v>
      </c>
      <c r="J714" s="98" t="str">
        <f t="shared" si="22"/>
        <v>P</v>
      </c>
      <c r="K714" s="98" t="str">
        <f>Tabla110[[#This Row],[FECHA DE NACIMIENTO]]&amp;J714</f>
        <v>2016P</v>
      </c>
      <c r="L714" s="99" t="str">
        <f t="shared" si="23"/>
        <v>PRINCIPIANTES 9 Y 10 AÑOS</v>
      </c>
      <c r="M714" s="65" t="s">
        <v>1329</v>
      </c>
      <c r="N714" s="100">
        <v>794</v>
      </c>
      <c r="O714" s="101">
        <f>IFERROR(VLOOKUP(Tabla110[[#This Row],[NIVEL DE HABILIDAD]],CATEGORIAS!$M$3:$O$13,2,FALSE),"")</f>
        <v>85000</v>
      </c>
      <c r="P714" s="86"/>
      <c r="Q714" s="86"/>
    </row>
    <row r="715" spans="1:17" ht="18.75" x14ac:dyDescent="0.25">
      <c r="A715" s="11"/>
      <c r="B715" s="93">
        <v>795</v>
      </c>
      <c r="C715" s="65" t="s">
        <v>436</v>
      </c>
      <c r="D715" s="65" t="s">
        <v>1207</v>
      </c>
      <c r="E715" s="65">
        <v>1110302936</v>
      </c>
      <c r="F715" s="96">
        <v>42344</v>
      </c>
      <c r="G715" s="48">
        <f>YEAR(Tabla110[[#This Row],[SEXO]])</f>
        <v>2015</v>
      </c>
      <c r="H715" s="97">
        <f ca="1">IF(Tabla110[[#This Row],[FECHA DE NACIMIENTO]]="","",YEAR(NOW())-Tabla110[[#This Row],[FECHA DE NACIMIENTO]])</f>
        <v>11</v>
      </c>
      <c r="I715" s="65" t="s">
        <v>67</v>
      </c>
      <c r="J715" s="98" t="str">
        <f t="shared" si="22"/>
        <v>P</v>
      </c>
      <c r="K715" s="98" t="str">
        <f>Tabla110[[#This Row],[FECHA DE NACIMIENTO]]&amp;J715</f>
        <v>2015P</v>
      </c>
      <c r="L715" s="99" t="str">
        <f t="shared" si="23"/>
        <v>PRINCIPIANTES 11 Y 12 AÑOS</v>
      </c>
      <c r="M715" s="65" t="s">
        <v>45</v>
      </c>
      <c r="N715" s="100">
        <v>795</v>
      </c>
      <c r="O715" s="101">
        <f>IFERROR(VLOOKUP(Tabla110[[#This Row],[NIVEL DE HABILIDAD]],CATEGORIAS!$M$3:$O$13,2,FALSE),"")</f>
        <v>85000</v>
      </c>
      <c r="P715" s="86"/>
      <c r="Q715" s="86"/>
    </row>
    <row r="716" spans="1:17" ht="18.75" x14ac:dyDescent="0.25">
      <c r="A716" s="11"/>
      <c r="B716" s="93">
        <v>796</v>
      </c>
      <c r="C716" s="65" t="s">
        <v>308</v>
      </c>
      <c r="D716" s="65" t="s">
        <v>1213</v>
      </c>
      <c r="E716" s="65">
        <v>1114247705</v>
      </c>
      <c r="F716" s="96">
        <v>42179</v>
      </c>
      <c r="G716" s="48">
        <f>YEAR(Tabla110[[#This Row],[SEXO]])</f>
        <v>2015</v>
      </c>
      <c r="H716" s="97">
        <f ca="1">IF(Tabla110[[#This Row],[FECHA DE NACIMIENTO]]="","",YEAR(NOW())-Tabla110[[#This Row],[FECHA DE NACIMIENTO]])</f>
        <v>11</v>
      </c>
      <c r="I716" s="65" t="s">
        <v>67</v>
      </c>
      <c r="J716" s="98" t="str">
        <f t="shared" si="22"/>
        <v>P</v>
      </c>
      <c r="K716" s="98" t="str">
        <f>Tabla110[[#This Row],[FECHA DE NACIMIENTO]]&amp;J716</f>
        <v>2015P</v>
      </c>
      <c r="L716" s="99" t="str">
        <f t="shared" si="23"/>
        <v>PRINCIPIANTES 11 Y 12 AÑOS</v>
      </c>
      <c r="M716" s="65" t="s">
        <v>45</v>
      </c>
      <c r="N716" s="100">
        <v>796</v>
      </c>
      <c r="O716" s="101">
        <f>IFERROR(VLOOKUP(Tabla110[[#This Row],[NIVEL DE HABILIDAD]],CATEGORIAS!$M$3:$O$13,2,FALSE),"")</f>
        <v>85000</v>
      </c>
      <c r="P716" s="86"/>
      <c r="Q716" s="86"/>
    </row>
    <row r="717" spans="1:17" ht="18.75" x14ac:dyDescent="0.25">
      <c r="A717" s="11"/>
      <c r="B717" s="93">
        <v>797</v>
      </c>
      <c r="C717" s="65" t="s">
        <v>429</v>
      </c>
      <c r="D717" s="65" t="s">
        <v>1249</v>
      </c>
      <c r="E717" s="65">
        <v>1232790401</v>
      </c>
      <c r="F717" s="96">
        <v>41966</v>
      </c>
      <c r="G717" s="48">
        <f>YEAR(Tabla110[[#This Row],[SEXO]])</f>
        <v>2014</v>
      </c>
      <c r="H717" s="97">
        <f ca="1">IF(Tabla110[[#This Row],[FECHA DE NACIMIENTO]]="","",YEAR(NOW())-Tabla110[[#This Row],[FECHA DE NACIMIENTO]])</f>
        <v>12</v>
      </c>
      <c r="I717" s="65" t="s">
        <v>67</v>
      </c>
      <c r="J717" s="98" t="str">
        <f t="shared" si="22"/>
        <v>P</v>
      </c>
      <c r="K717" s="98" t="str">
        <f>Tabla110[[#This Row],[FECHA DE NACIMIENTO]]&amp;J717</f>
        <v>2014P</v>
      </c>
      <c r="L717" s="99" t="str">
        <f t="shared" si="23"/>
        <v>PRINCIPIANTES 11 Y 12 AÑOS</v>
      </c>
      <c r="M717" s="65" t="s">
        <v>45</v>
      </c>
      <c r="N717" s="100">
        <v>797</v>
      </c>
      <c r="O717" s="101">
        <f>IFERROR(VLOOKUP(Tabla110[[#This Row],[NIVEL DE HABILIDAD]],CATEGORIAS!$M$3:$O$13,2,FALSE),"")</f>
        <v>85000</v>
      </c>
      <c r="P717" s="86"/>
      <c r="Q717" s="86"/>
    </row>
    <row r="718" spans="1:17" ht="18.75" x14ac:dyDescent="0.25">
      <c r="A718" s="11"/>
      <c r="B718" s="93">
        <v>798</v>
      </c>
      <c r="C718" s="65" t="s">
        <v>1255</v>
      </c>
      <c r="D718" s="65" t="s">
        <v>1256</v>
      </c>
      <c r="E718" s="65">
        <v>1111486914</v>
      </c>
      <c r="F718" s="96">
        <v>41424</v>
      </c>
      <c r="G718" s="48">
        <f>YEAR(Tabla110[[#This Row],[SEXO]])</f>
        <v>2013</v>
      </c>
      <c r="H718" s="97">
        <f ca="1">IF(Tabla110[[#This Row],[FECHA DE NACIMIENTO]]="","",YEAR(NOW())-Tabla110[[#This Row],[FECHA DE NACIMIENTO]])</f>
        <v>13</v>
      </c>
      <c r="I718" s="65" t="s">
        <v>67</v>
      </c>
      <c r="J718" s="98" t="str">
        <f t="shared" si="22"/>
        <v>P</v>
      </c>
      <c r="K718" s="98" t="str">
        <f>Tabla110[[#This Row],[FECHA DE NACIMIENTO]]&amp;J718</f>
        <v>2013P</v>
      </c>
      <c r="L718" s="99" t="str">
        <f t="shared" si="23"/>
        <v>PRINCIPIANTES 13 Y 14 AÑOS</v>
      </c>
      <c r="M718" s="65" t="s">
        <v>45</v>
      </c>
      <c r="N718" s="100">
        <v>798</v>
      </c>
      <c r="O718" s="101">
        <f>IFERROR(VLOOKUP(Tabla110[[#This Row],[NIVEL DE HABILIDAD]],CATEGORIAS!$M$3:$O$13,2,FALSE),"")</f>
        <v>85000</v>
      </c>
      <c r="P718" s="86"/>
      <c r="Q718" s="86"/>
    </row>
    <row r="719" spans="1:17" ht="18.75" x14ac:dyDescent="0.25">
      <c r="A719" s="11"/>
      <c r="B719" s="93">
        <v>799</v>
      </c>
      <c r="C719" s="65" t="s">
        <v>271</v>
      </c>
      <c r="D719" s="65" t="s">
        <v>1011</v>
      </c>
      <c r="E719" s="65">
        <v>1112055482</v>
      </c>
      <c r="F719" s="96">
        <v>40780</v>
      </c>
      <c r="G719" s="48">
        <f>YEAR(Tabla110[[#This Row],[SEXO]])</f>
        <v>2011</v>
      </c>
      <c r="H719" s="97">
        <f ca="1">IF(Tabla110[[#This Row],[FECHA DE NACIMIENTO]]="","",YEAR(NOW())-Tabla110[[#This Row],[FECHA DE NACIMIENTO]])</f>
        <v>15</v>
      </c>
      <c r="I719" s="65" t="s">
        <v>67</v>
      </c>
      <c r="J719" s="98" t="str">
        <f t="shared" si="22"/>
        <v>P</v>
      </c>
      <c r="K719" s="98" t="str">
        <f>Tabla110[[#This Row],[FECHA DE NACIMIENTO]]&amp;J719</f>
        <v>2011P</v>
      </c>
      <c r="L719" s="99" t="str">
        <f t="shared" si="23"/>
        <v>PRINCIPIANTES 15 AÑOS Y MAS</v>
      </c>
      <c r="M719" s="65" t="s">
        <v>55</v>
      </c>
      <c r="N719" s="100">
        <v>799</v>
      </c>
      <c r="O719" s="101">
        <f>IFERROR(VLOOKUP(Tabla110[[#This Row],[NIVEL DE HABILIDAD]],CATEGORIAS!$M$3:$O$13,2,FALSE),"")</f>
        <v>85000</v>
      </c>
      <c r="P719" s="86"/>
      <c r="Q719" s="86"/>
    </row>
    <row r="720" spans="1:17" ht="18.75" x14ac:dyDescent="0.25">
      <c r="A720" s="11"/>
      <c r="B720" s="93">
        <v>800</v>
      </c>
      <c r="C720" s="65" t="s">
        <v>319</v>
      </c>
      <c r="D720" s="65" t="s">
        <v>1230</v>
      </c>
      <c r="E720" s="65">
        <v>1089942394</v>
      </c>
      <c r="F720" s="96">
        <v>43721</v>
      </c>
      <c r="G720" s="48">
        <f>YEAR(Tabla110[[#This Row],[SEXO]])</f>
        <v>2019</v>
      </c>
      <c r="H720" s="97">
        <f ca="1">IF(Tabla110[[#This Row],[FECHA DE NACIMIENTO]]="","",YEAR(NOW())-Tabla110[[#This Row],[FECHA DE NACIMIENTO]])</f>
        <v>7</v>
      </c>
      <c r="I720" s="65" t="s">
        <v>13</v>
      </c>
      <c r="J720" s="98" t="str">
        <f t="shared" si="22"/>
        <v>N</v>
      </c>
      <c r="K720" s="98" t="str">
        <f>Tabla110[[#This Row],[FECHA DE NACIMIENTO]]&amp;J720</f>
        <v>2019N</v>
      </c>
      <c r="L720" s="99" t="str">
        <f t="shared" si="23"/>
        <v>NOVATOS 7 Y 8 AÑOS</v>
      </c>
      <c r="M720" s="65" t="s">
        <v>1231</v>
      </c>
      <c r="N720" s="100">
        <v>800</v>
      </c>
      <c r="O720" s="101">
        <f>IFERROR(VLOOKUP(Tabla110[[#This Row],[NIVEL DE HABILIDAD]],CATEGORIAS!$M$3:$O$13,2,FALSE),"")</f>
        <v>85000</v>
      </c>
      <c r="P720" s="86"/>
      <c r="Q720" s="86"/>
    </row>
    <row r="721" spans="1:17" ht="18.75" x14ac:dyDescent="0.25">
      <c r="A721" s="11"/>
      <c r="B721" s="93">
        <v>801</v>
      </c>
      <c r="C721" s="65" t="s">
        <v>1319</v>
      </c>
      <c r="D721" s="65" t="s">
        <v>1320</v>
      </c>
      <c r="E721" s="65">
        <v>1080064259</v>
      </c>
      <c r="F721" s="96">
        <v>42055</v>
      </c>
      <c r="G721" s="48">
        <f>YEAR(Tabla110[[#This Row],[SEXO]])</f>
        <v>2015</v>
      </c>
      <c r="H721" s="97">
        <f ca="1">IF(Tabla110[[#This Row],[FECHA DE NACIMIENTO]]="","",YEAR(NOW())-Tabla110[[#This Row],[FECHA DE NACIMIENTO]])</f>
        <v>11</v>
      </c>
      <c r="I721" s="65" t="s">
        <v>13</v>
      </c>
      <c r="J721" s="98" t="str">
        <f t="shared" si="22"/>
        <v>N</v>
      </c>
      <c r="K721" s="98" t="str">
        <f>Tabla110[[#This Row],[FECHA DE NACIMIENTO]]&amp;J721</f>
        <v>2015N</v>
      </c>
      <c r="L721" s="99" t="str">
        <f t="shared" si="23"/>
        <v>NOVATOS 11 Y 12 AÑOS</v>
      </c>
      <c r="M721" s="65" t="s">
        <v>1330</v>
      </c>
      <c r="N721" s="100">
        <v>801</v>
      </c>
      <c r="O721" s="101">
        <f>IFERROR(VLOOKUP(Tabla110[[#This Row],[NIVEL DE HABILIDAD]],CATEGORIAS!$M$3:$O$13,2,FALSE),"")</f>
        <v>85000</v>
      </c>
      <c r="P721" s="86"/>
      <c r="Q721" s="86"/>
    </row>
    <row r="722" spans="1:17" ht="18.75" x14ac:dyDescent="0.25">
      <c r="A722" s="11"/>
      <c r="B722" s="93">
        <v>802</v>
      </c>
      <c r="C722" s="65" t="s">
        <v>259</v>
      </c>
      <c r="D722" s="65" t="s">
        <v>1199</v>
      </c>
      <c r="E722" s="65">
        <v>1109927661</v>
      </c>
      <c r="F722" s="96">
        <v>41282</v>
      </c>
      <c r="G722" s="48">
        <f>YEAR(Tabla110[[#This Row],[SEXO]])</f>
        <v>2013</v>
      </c>
      <c r="H722" s="97">
        <f ca="1">IF(Tabla110[[#This Row],[FECHA DE NACIMIENTO]]="","",YEAR(NOW())-Tabla110[[#This Row],[FECHA DE NACIMIENTO]])</f>
        <v>13</v>
      </c>
      <c r="I722" s="65" t="s">
        <v>13</v>
      </c>
      <c r="J722" s="98" t="str">
        <f t="shared" si="22"/>
        <v>N</v>
      </c>
      <c r="K722" s="98" t="str">
        <f>Tabla110[[#This Row],[FECHA DE NACIMIENTO]]&amp;J722</f>
        <v>2013N</v>
      </c>
      <c r="L722" s="99" t="str">
        <f t="shared" si="23"/>
        <v>NOVATOS 13 Y 14 AÑOS</v>
      </c>
      <c r="M722" s="65" t="s">
        <v>79</v>
      </c>
      <c r="N722" s="100">
        <v>802</v>
      </c>
      <c r="O722" s="101">
        <f>IFERROR(VLOOKUP(Tabla110[[#This Row],[NIVEL DE HABILIDAD]],CATEGORIAS!$M$3:$O$13,2,FALSE),"")</f>
        <v>85000</v>
      </c>
      <c r="P722" s="86"/>
      <c r="Q722" s="86"/>
    </row>
    <row r="723" spans="1:17" ht="18.75" x14ac:dyDescent="0.25">
      <c r="A723" s="11"/>
      <c r="B723" s="93">
        <v>803</v>
      </c>
      <c r="C723" s="65" t="s">
        <v>236</v>
      </c>
      <c r="D723" s="65" t="s">
        <v>1225</v>
      </c>
      <c r="E723" s="65">
        <v>1091206979</v>
      </c>
      <c r="F723" s="96">
        <v>42837</v>
      </c>
      <c r="G723" s="48">
        <f>YEAR(Tabla110[[#This Row],[SEXO]])</f>
        <v>2017</v>
      </c>
      <c r="H723" s="97">
        <f ca="1">IF(Tabla110[[#This Row],[FECHA DE NACIMIENTO]]="","",YEAR(NOW())-Tabla110[[#This Row],[FECHA DE NACIMIENTO]])</f>
        <v>9</v>
      </c>
      <c r="I723" s="65" t="s">
        <v>13</v>
      </c>
      <c r="J723" s="98" t="str">
        <f t="shared" si="22"/>
        <v>N</v>
      </c>
      <c r="K723" s="98" t="str">
        <f>Tabla110[[#This Row],[FECHA DE NACIMIENTO]]&amp;J723</f>
        <v>2017N</v>
      </c>
      <c r="L723" s="99" t="str">
        <f t="shared" si="23"/>
        <v>NOVATOS 9 Y 10 AÑOS</v>
      </c>
      <c r="M723" s="65" t="s">
        <v>1227</v>
      </c>
      <c r="N723" s="100">
        <v>803</v>
      </c>
      <c r="O723" s="101">
        <f>IFERROR(VLOOKUP(Tabla110[[#This Row],[NIVEL DE HABILIDAD]],CATEGORIAS!$M$3:$O$13,2,FALSE),"")</f>
        <v>85000</v>
      </c>
      <c r="P723" s="86"/>
      <c r="Q723" s="86"/>
    </row>
    <row r="724" spans="1:17" ht="18.75" x14ac:dyDescent="0.25">
      <c r="A724" s="11"/>
      <c r="B724" s="93">
        <v>804</v>
      </c>
      <c r="C724" s="65" t="s">
        <v>1362</v>
      </c>
      <c r="D724" s="65" t="s">
        <v>1363</v>
      </c>
      <c r="E724" s="65" t="s">
        <v>1343</v>
      </c>
      <c r="F724" s="89">
        <v>44247</v>
      </c>
      <c r="G724" s="48">
        <f>YEAR(Tabla110[[#This Row],[SEXO]])</f>
        <v>2021</v>
      </c>
      <c r="H724" s="78">
        <f ca="1">IF(Tabla110[[#This Row],[FECHA DE NACIMIENTO]]="","",YEAR(NOW())-Tabla110[[#This Row],[FECHA DE NACIMIENTO]])</f>
        <v>5</v>
      </c>
      <c r="I724" s="65" t="s">
        <v>12</v>
      </c>
      <c r="J724" s="79" t="str">
        <f t="shared" si="22"/>
        <v>S</v>
      </c>
      <c r="K724" s="79" t="str">
        <f>Tabla110[[#This Row],[FECHA DE NACIMIENTO]]&amp;J724</f>
        <v>2021S</v>
      </c>
      <c r="L724" s="80" t="str">
        <f t="shared" si="23"/>
        <v>STRIDERS 5 AÑOS</v>
      </c>
      <c r="M724" s="65" t="s">
        <v>1344</v>
      </c>
      <c r="N724" s="81">
        <v>804</v>
      </c>
      <c r="O724" s="82">
        <f>IFERROR(VLOOKUP(Tabla110[[#This Row],[NIVEL DE HABILIDAD]],CATEGORIAS!$M$3:$O$13,2,FALSE),"")</f>
        <v>85000</v>
      </c>
      <c r="P724" s="75"/>
      <c r="Q724" s="75"/>
    </row>
    <row r="725" spans="1:17" ht="18.75" x14ac:dyDescent="0.25">
      <c r="A725" s="11"/>
      <c r="B725" s="93">
        <v>806</v>
      </c>
      <c r="C725" s="65" t="s">
        <v>301</v>
      </c>
      <c r="D725" s="65" t="s">
        <v>1443</v>
      </c>
      <c r="E725" s="65">
        <v>123803233</v>
      </c>
      <c r="F725" s="96">
        <v>42370</v>
      </c>
      <c r="G725" s="48">
        <f>YEAR(Tabla110[[#This Row],[SEXO]])</f>
        <v>2016</v>
      </c>
      <c r="H725" s="97">
        <f ca="1">IF(Tabla110[[#This Row],[FECHA DE NACIMIENTO]]="","",YEAR(NOW())-Tabla110[[#This Row],[FECHA DE NACIMIENTO]])</f>
        <v>10</v>
      </c>
      <c r="I725" s="65" t="s">
        <v>100</v>
      </c>
      <c r="J725" s="98" t="str">
        <f t="shared" si="22"/>
        <v>E</v>
      </c>
      <c r="K725" s="98" t="str">
        <f>Tabla110[[#This Row],[FECHA DE NACIMIENTO]]&amp;J725</f>
        <v>2016E</v>
      </c>
      <c r="L725" s="99" t="str">
        <f t="shared" si="23"/>
        <v>MINIRIDERS 9 Y 10 AÑOS</v>
      </c>
      <c r="M725" s="65" t="s">
        <v>1268</v>
      </c>
      <c r="N725" s="100">
        <v>806</v>
      </c>
      <c r="O725" s="101">
        <f>IFERROR(VLOOKUP(Tabla110[[#This Row],[NIVEL DE HABILIDAD]],CATEGORIAS!$M$3:$O$13,2,FALSE),"")</f>
        <v>85000</v>
      </c>
      <c r="P725" s="86"/>
      <c r="Q725" s="86"/>
    </row>
    <row r="726" spans="1:17" ht="18.75" x14ac:dyDescent="0.25">
      <c r="A726" s="11"/>
      <c r="B726" s="93">
        <v>807</v>
      </c>
      <c r="C726" s="65" t="s">
        <v>378</v>
      </c>
      <c r="D726" s="65" t="s">
        <v>1345</v>
      </c>
      <c r="E726" s="65">
        <v>1058943184</v>
      </c>
      <c r="F726" s="89">
        <v>44848</v>
      </c>
      <c r="G726" s="48">
        <f>YEAR(Tabla110[[#This Row],[SEXO]])</f>
        <v>2022</v>
      </c>
      <c r="H726" s="78">
        <f ca="1">IF(Tabla110[[#This Row],[FECHA DE NACIMIENTO]]="","",YEAR(NOW())-Tabla110[[#This Row],[FECHA DE NACIMIENTO]])</f>
        <v>4</v>
      </c>
      <c r="I726" s="65" t="s">
        <v>12</v>
      </c>
      <c r="J726" s="79" t="str">
        <f t="shared" si="22"/>
        <v>S</v>
      </c>
      <c r="K726" s="79" t="str">
        <f>Tabla110[[#This Row],[FECHA DE NACIMIENTO]]&amp;J726</f>
        <v>2022S</v>
      </c>
      <c r="L726" s="80" t="str">
        <f t="shared" si="23"/>
        <v>STRIDERS 4 AÑOS</v>
      </c>
      <c r="M726" s="65" t="s">
        <v>110</v>
      </c>
      <c r="N726" s="81">
        <v>807</v>
      </c>
      <c r="O726" s="82">
        <f>IFERROR(VLOOKUP(Tabla110[[#This Row],[NIVEL DE HABILIDAD]],CATEGORIAS!$M$3:$O$13,2,FALSE),"")</f>
        <v>85000</v>
      </c>
      <c r="P726" s="75"/>
      <c r="Q726" s="75"/>
    </row>
    <row r="727" spans="1:17" ht="18.75" x14ac:dyDescent="0.25">
      <c r="A727" s="11"/>
      <c r="B727" s="93">
        <v>808</v>
      </c>
      <c r="C727" s="65" t="s">
        <v>1401</v>
      </c>
      <c r="D727" s="65" t="s">
        <v>1402</v>
      </c>
      <c r="E727" s="65">
        <v>1112165455</v>
      </c>
      <c r="F727" s="89">
        <v>44436</v>
      </c>
      <c r="G727" s="48">
        <f>YEAR(Tabla110[[#This Row],[SEXO]])</f>
        <v>2021</v>
      </c>
      <c r="H727" s="78">
        <f ca="1">IF(Tabla110[[#This Row],[FECHA DE NACIMIENTO]]="","",YEAR(NOW())-Tabla110[[#This Row],[FECHA DE NACIMIENTO]])</f>
        <v>5</v>
      </c>
      <c r="I727" s="65" t="s">
        <v>12</v>
      </c>
      <c r="J727" s="79" t="str">
        <f t="shared" si="22"/>
        <v>S</v>
      </c>
      <c r="K727" s="79" t="str">
        <f>Tabla110[[#This Row],[FECHA DE NACIMIENTO]]&amp;J727</f>
        <v>2021S</v>
      </c>
      <c r="L727" s="80" t="str">
        <f t="shared" si="23"/>
        <v>STRIDERS 5 AÑOS</v>
      </c>
      <c r="M727" s="65" t="s">
        <v>85</v>
      </c>
      <c r="N727" s="81">
        <v>808</v>
      </c>
      <c r="O727" s="82">
        <f>IFERROR(VLOOKUP(Tabla110[[#This Row],[NIVEL DE HABILIDAD]],CATEGORIAS!$M$3:$O$13,2,FALSE),"")</f>
        <v>85000</v>
      </c>
      <c r="P727" s="75"/>
      <c r="Q727" s="75"/>
    </row>
    <row r="728" spans="1:17" ht="18.75" x14ac:dyDescent="0.25">
      <c r="A728" s="11"/>
      <c r="B728" s="93">
        <v>809</v>
      </c>
      <c r="C728" s="65" t="s">
        <v>1438</v>
      </c>
      <c r="D728" s="65" t="s">
        <v>1439</v>
      </c>
      <c r="E728" s="65">
        <v>450416144</v>
      </c>
      <c r="F728" s="96">
        <v>43895</v>
      </c>
      <c r="G728" s="48">
        <f>YEAR(Tabla110[[#This Row],[SEXO]])</f>
        <v>2020</v>
      </c>
      <c r="H728" s="97">
        <f ca="1">IF(Tabla110[[#This Row],[FECHA DE NACIMIENTO]]="","",YEAR(NOW())-Tabla110[[#This Row],[FECHA DE NACIMIENTO]])</f>
        <v>6</v>
      </c>
      <c r="I728" s="65" t="s">
        <v>100</v>
      </c>
      <c r="J728" s="98" t="str">
        <f t="shared" si="22"/>
        <v>E</v>
      </c>
      <c r="K728" s="98" t="str">
        <f>Tabla110[[#This Row],[FECHA DE NACIMIENTO]]&amp;J728</f>
        <v>2020E</v>
      </c>
      <c r="L728" s="99" t="str">
        <f t="shared" si="23"/>
        <v>MINIRIDERS 6 AÑOS</v>
      </c>
      <c r="M728" s="65" t="s">
        <v>1440</v>
      </c>
      <c r="N728" s="100">
        <v>809</v>
      </c>
      <c r="O728" s="101">
        <f>IFERROR(VLOOKUP(Tabla110[[#This Row],[NIVEL DE HABILIDAD]],CATEGORIAS!$M$3:$O$13,2,FALSE),"")</f>
        <v>85000</v>
      </c>
      <c r="P728" s="86"/>
      <c r="Q728" s="86"/>
    </row>
    <row r="729" spans="1:17" ht="18.75" x14ac:dyDescent="0.25">
      <c r="A729" s="11"/>
      <c r="B729" s="93">
        <v>810</v>
      </c>
      <c r="C729" s="65" t="s">
        <v>1409</v>
      </c>
      <c r="D729" s="65" t="s">
        <v>1410</v>
      </c>
      <c r="E729" s="65">
        <v>1150696290</v>
      </c>
      <c r="F729" s="89">
        <v>44274</v>
      </c>
      <c r="G729" s="48">
        <f>YEAR(Tabla110[[#This Row],[SEXO]])</f>
        <v>2021</v>
      </c>
      <c r="H729" s="78">
        <f ca="1">IF(Tabla110[[#This Row],[FECHA DE NACIMIENTO]]="","",YEAR(NOW())-Tabla110[[#This Row],[FECHA DE NACIMIENTO]])</f>
        <v>5</v>
      </c>
      <c r="I729" s="65" t="s">
        <v>12</v>
      </c>
      <c r="J729" s="79" t="str">
        <f t="shared" si="22"/>
        <v>S</v>
      </c>
      <c r="K729" s="79" t="str">
        <f>Tabla110[[#This Row],[FECHA DE NACIMIENTO]]&amp;J729</f>
        <v>2021S</v>
      </c>
      <c r="L729" s="80" t="str">
        <f t="shared" si="23"/>
        <v>STRIDERS 5 AÑOS</v>
      </c>
      <c r="M729" s="65" t="s">
        <v>77</v>
      </c>
      <c r="N729" s="81">
        <v>810</v>
      </c>
      <c r="O729" s="82">
        <f>IFERROR(VLOOKUP(Tabla110[[#This Row],[NIVEL DE HABILIDAD]],CATEGORIAS!$M$3:$O$13,2,FALSE),"")</f>
        <v>85000</v>
      </c>
      <c r="P729" s="75"/>
      <c r="Q729" s="75"/>
    </row>
    <row r="730" spans="1:17" ht="18.75" x14ac:dyDescent="0.25">
      <c r="A730" s="11"/>
      <c r="B730" s="93">
        <v>811</v>
      </c>
      <c r="C730" s="65" t="s">
        <v>1418</v>
      </c>
      <c r="D730" s="65" t="s">
        <v>1419</v>
      </c>
      <c r="E730" s="65">
        <v>1108572797</v>
      </c>
      <c r="F730" s="89">
        <v>44738</v>
      </c>
      <c r="G730" s="48">
        <f>YEAR(Tabla110[[#This Row],[SEXO]])</f>
        <v>2022</v>
      </c>
      <c r="H730" s="78">
        <f ca="1">IF(Tabla110[[#This Row],[FECHA DE NACIMIENTO]]="","",YEAR(NOW())-Tabla110[[#This Row],[FECHA DE NACIMIENTO]])</f>
        <v>4</v>
      </c>
      <c r="I730" s="65" t="s">
        <v>12</v>
      </c>
      <c r="J730" s="79" t="str">
        <f t="shared" si="22"/>
        <v>S</v>
      </c>
      <c r="K730" s="79" t="str">
        <f>Tabla110[[#This Row],[FECHA DE NACIMIENTO]]&amp;J730</f>
        <v>2022S</v>
      </c>
      <c r="L730" s="80" t="str">
        <f t="shared" si="23"/>
        <v>STRIDERS 4 AÑOS</v>
      </c>
      <c r="M730" s="65" t="s">
        <v>168</v>
      </c>
      <c r="N730" s="81">
        <v>811</v>
      </c>
      <c r="O730" s="82">
        <f>IFERROR(VLOOKUP(Tabla110[[#This Row],[NIVEL DE HABILIDAD]],CATEGORIAS!$M$3:$O$13,2,FALSE),"")</f>
        <v>85000</v>
      </c>
      <c r="P730" s="75"/>
      <c r="Q730" s="75"/>
    </row>
    <row r="731" spans="1:17" ht="18.75" x14ac:dyDescent="0.25">
      <c r="A731" s="11"/>
      <c r="B731" s="93">
        <v>812</v>
      </c>
      <c r="C731" s="65" t="s">
        <v>1420</v>
      </c>
      <c r="D731" s="65" t="s">
        <v>1421</v>
      </c>
      <c r="E731" s="65">
        <v>1109571828</v>
      </c>
      <c r="F731" s="89">
        <v>44326</v>
      </c>
      <c r="G731" s="48">
        <f>YEAR(Tabla110[[#This Row],[SEXO]])</f>
        <v>2021</v>
      </c>
      <c r="H731" s="78">
        <f ca="1">IF(Tabla110[[#This Row],[FECHA DE NACIMIENTO]]="","",YEAR(NOW())-Tabla110[[#This Row],[FECHA DE NACIMIENTO]])</f>
        <v>5</v>
      </c>
      <c r="I731" s="65" t="s">
        <v>12</v>
      </c>
      <c r="J731" s="79" t="str">
        <f t="shared" si="22"/>
        <v>S</v>
      </c>
      <c r="K731" s="79" t="str">
        <f>Tabla110[[#This Row],[FECHA DE NACIMIENTO]]&amp;J731</f>
        <v>2021S</v>
      </c>
      <c r="L731" s="80" t="str">
        <f t="shared" si="23"/>
        <v>STRIDERS 5 AÑOS</v>
      </c>
      <c r="M731" s="65" t="s">
        <v>168</v>
      </c>
      <c r="N731" s="81">
        <v>812</v>
      </c>
      <c r="O731" s="82">
        <f>IFERROR(VLOOKUP(Tabla110[[#This Row],[NIVEL DE HABILIDAD]],CATEGORIAS!$M$3:$O$13,2,FALSE),"")</f>
        <v>85000</v>
      </c>
      <c r="P731" s="75"/>
      <c r="Q731" s="75"/>
    </row>
    <row r="732" spans="1:17" ht="18.75" x14ac:dyDescent="0.25">
      <c r="A732" s="11"/>
      <c r="B732" s="93">
        <v>813</v>
      </c>
      <c r="C732" s="65" t="s">
        <v>1422</v>
      </c>
      <c r="D732" s="65" t="s">
        <v>1423</v>
      </c>
      <c r="E732" s="65">
        <v>1114015721</v>
      </c>
      <c r="F732" s="89">
        <v>45003</v>
      </c>
      <c r="G732" s="48">
        <f>YEAR(Tabla110[[#This Row],[SEXO]])</f>
        <v>2023</v>
      </c>
      <c r="H732" s="78">
        <f ca="1">IF(Tabla110[[#This Row],[FECHA DE NACIMIENTO]]="","",YEAR(NOW())-Tabla110[[#This Row],[FECHA DE NACIMIENTO]])</f>
        <v>3</v>
      </c>
      <c r="I732" s="65" t="s">
        <v>12</v>
      </c>
      <c r="J732" s="79" t="str">
        <f t="shared" si="22"/>
        <v>S</v>
      </c>
      <c r="K732" s="79" t="str">
        <f>Tabla110[[#This Row],[FECHA DE NACIMIENTO]]&amp;J732</f>
        <v>2023S</v>
      </c>
      <c r="L732" s="80" t="str">
        <f t="shared" si="23"/>
        <v>STRIDERS 2 Y 3 AÑOS</v>
      </c>
      <c r="M732" s="65" t="s">
        <v>82</v>
      </c>
      <c r="N732" s="81">
        <v>813</v>
      </c>
      <c r="O732" s="82">
        <f>IFERROR(VLOOKUP(Tabla110[[#This Row],[NIVEL DE HABILIDAD]],CATEGORIAS!$M$3:$O$13,2,FALSE),"")</f>
        <v>85000</v>
      </c>
      <c r="P732" s="75"/>
      <c r="Q732" s="75"/>
    </row>
    <row r="733" spans="1:17" ht="18.75" x14ac:dyDescent="0.25">
      <c r="A733" s="11"/>
      <c r="B733" s="93">
        <v>814</v>
      </c>
      <c r="C733" s="65" t="s">
        <v>1424</v>
      </c>
      <c r="D733" s="65" t="s">
        <v>1425</v>
      </c>
      <c r="E733" s="65">
        <v>1092865149</v>
      </c>
      <c r="F733" s="89">
        <v>44440</v>
      </c>
      <c r="G733" s="48">
        <f>YEAR(Tabla110[[#This Row],[SEXO]])</f>
        <v>2021</v>
      </c>
      <c r="H733" s="78">
        <f ca="1">IF(Tabla110[[#This Row],[FECHA DE NACIMIENTO]]="","",YEAR(NOW())-Tabla110[[#This Row],[FECHA DE NACIMIENTO]])</f>
        <v>5</v>
      </c>
      <c r="I733" s="65" t="s">
        <v>12</v>
      </c>
      <c r="J733" s="79" t="str">
        <f t="shared" si="22"/>
        <v>S</v>
      </c>
      <c r="K733" s="79" t="str">
        <f>Tabla110[[#This Row],[FECHA DE NACIMIENTO]]&amp;J733</f>
        <v>2021S</v>
      </c>
      <c r="L733" s="80" t="str">
        <f t="shared" si="23"/>
        <v>STRIDERS 5 AÑOS</v>
      </c>
      <c r="M733" s="65" t="s">
        <v>82</v>
      </c>
      <c r="N733" s="81">
        <v>814</v>
      </c>
      <c r="O733" s="82">
        <f>IFERROR(VLOOKUP(Tabla110[[#This Row],[NIVEL DE HABILIDAD]],CATEGORIAS!$M$3:$O$13,2,FALSE),"")</f>
        <v>85000</v>
      </c>
      <c r="P733" s="75"/>
      <c r="Q733" s="75"/>
    </row>
    <row r="734" spans="1:17" ht="18.75" x14ac:dyDescent="0.25">
      <c r="A734" s="11"/>
      <c r="B734" s="93">
        <v>815</v>
      </c>
      <c r="C734" s="65" t="s">
        <v>837</v>
      </c>
      <c r="D734" s="65" t="s">
        <v>1188</v>
      </c>
      <c r="E734" s="65">
        <v>1114320088</v>
      </c>
      <c r="F734" s="89">
        <v>43762</v>
      </c>
      <c r="G734" s="48">
        <f>YEAR(Tabla110[[#This Row],[SEXO]])</f>
        <v>2019</v>
      </c>
      <c r="H734" s="78">
        <f ca="1">IF(Tabla110[[#This Row],[FECHA DE NACIMIENTO]]="","",YEAR(NOW())-Tabla110[[#This Row],[FECHA DE NACIMIENTO]])</f>
        <v>7</v>
      </c>
      <c r="I734" s="65" t="s">
        <v>100</v>
      </c>
      <c r="J734" s="79" t="str">
        <f t="shared" si="22"/>
        <v>E</v>
      </c>
      <c r="K734" s="79" t="str">
        <f>Tabla110[[#This Row],[FECHA DE NACIMIENTO]]&amp;J734</f>
        <v>2019E</v>
      </c>
      <c r="L734" s="80" t="str">
        <f t="shared" si="23"/>
        <v>MINIRIDERS 7 Y 8 AÑOS</v>
      </c>
      <c r="M734" s="65" t="s">
        <v>44</v>
      </c>
      <c r="N734" s="81">
        <v>815</v>
      </c>
      <c r="O734" s="82">
        <f>IFERROR(VLOOKUP(Tabla110[[#This Row],[NIVEL DE HABILIDAD]],CATEGORIAS!$M$3:$O$13,2,FALSE),"")</f>
        <v>85000</v>
      </c>
      <c r="P734" s="75"/>
      <c r="Q734" s="75"/>
    </row>
    <row r="735" spans="1:17" ht="18.75" x14ac:dyDescent="0.25">
      <c r="A735" s="11"/>
      <c r="B735" s="93">
        <v>816</v>
      </c>
      <c r="C735" s="65" t="s">
        <v>928</v>
      </c>
      <c r="D735" s="65" t="s">
        <v>1189</v>
      </c>
      <c r="E735" s="65">
        <v>1114320574</v>
      </c>
      <c r="F735" s="89">
        <v>43962</v>
      </c>
      <c r="G735" s="48">
        <f>YEAR(Tabla110[[#This Row],[SEXO]])</f>
        <v>2020</v>
      </c>
      <c r="H735" s="78">
        <f ca="1">IF(Tabla110[[#This Row],[FECHA DE NACIMIENTO]]="","",YEAR(NOW())-Tabla110[[#This Row],[FECHA DE NACIMIENTO]])</f>
        <v>6</v>
      </c>
      <c r="I735" s="65" t="s">
        <v>100</v>
      </c>
      <c r="J735" s="79" t="str">
        <f t="shared" si="22"/>
        <v>E</v>
      </c>
      <c r="K735" s="79" t="str">
        <f>Tabla110[[#This Row],[FECHA DE NACIMIENTO]]&amp;J735</f>
        <v>2020E</v>
      </c>
      <c r="L735" s="80" t="str">
        <f t="shared" si="23"/>
        <v>MINIRIDERS 6 AÑOS</v>
      </c>
      <c r="M735" s="65" t="s">
        <v>44</v>
      </c>
      <c r="N735" s="81">
        <v>816</v>
      </c>
      <c r="O735" s="82">
        <f>IFERROR(VLOOKUP(Tabla110[[#This Row],[NIVEL DE HABILIDAD]],CATEGORIAS!$M$3:$O$13,2,FALSE),"")</f>
        <v>85000</v>
      </c>
      <c r="P735" s="75"/>
      <c r="Q735" s="75"/>
    </row>
    <row r="736" spans="1:17" ht="18.75" x14ac:dyDescent="0.25">
      <c r="A736" s="11"/>
      <c r="B736" s="93">
        <v>817</v>
      </c>
      <c r="C736" s="65" t="s">
        <v>842</v>
      </c>
      <c r="D736" s="65" t="s">
        <v>1194</v>
      </c>
      <c r="E736" s="65">
        <v>1112068409</v>
      </c>
      <c r="F736" s="89">
        <v>44004</v>
      </c>
      <c r="G736" s="48">
        <f>YEAR(Tabla110[[#This Row],[SEXO]])</f>
        <v>2020</v>
      </c>
      <c r="H736" s="78">
        <f ca="1">IF(Tabla110[[#This Row],[FECHA DE NACIMIENTO]]="","",YEAR(NOW())-Tabla110[[#This Row],[FECHA DE NACIMIENTO]])</f>
        <v>6</v>
      </c>
      <c r="I736" s="65" t="s">
        <v>100</v>
      </c>
      <c r="J736" s="79" t="str">
        <f t="shared" si="22"/>
        <v>E</v>
      </c>
      <c r="K736" s="79" t="str">
        <f>Tabla110[[#This Row],[FECHA DE NACIMIENTO]]&amp;J736</f>
        <v>2020E</v>
      </c>
      <c r="L736" s="80" t="str">
        <f t="shared" si="23"/>
        <v>MINIRIDERS 6 AÑOS</v>
      </c>
      <c r="M736" s="65" t="s">
        <v>44</v>
      </c>
      <c r="N736" s="81">
        <v>817</v>
      </c>
      <c r="O736" s="82">
        <f>IFERROR(VLOOKUP(Tabla110[[#This Row],[NIVEL DE HABILIDAD]],CATEGORIAS!$M$3:$O$13,2,FALSE),"")</f>
        <v>85000</v>
      </c>
      <c r="P736" s="75"/>
      <c r="Q736" s="75"/>
    </row>
    <row r="737" spans="1:17" ht="18.75" x14ac:dyDescent="0.25">
      <c r="A737" s="11"/>
      <c r="B737" s="94">
        <v>818</v>
      </c>
      <c r="C737" s="65" t="s">
        <v>236</v>
      </c>
      <c r="D737" s="65" t="s">
        <v>1217</v>
      </c>
      <c r="E737" s="65">
        <v>1111564696</v>
      </c>
      <c r="F737" s="89">
        <v>42472</v>
      </c>
      <c r="G737" s="48">
        <f>YEAR(Tabla110[[#This Row],[SEXO]])</f>
        <v>2016</v>
      </c>
      <c r="H737" s="78">
        <f ca="1">IF(Tabla110[[#This Row],[FECHA DE NACIMIENTO]]="","",YEAR(NOW())-Tabla110[[#This Row],[FECHA DE NACIMIENTO]])</f>
        <v>10</v>
      </c>
      <c r="I737" s="65" t="s">
        <v>100</v>
      </c>
      <c r="J737" s="79" t="str">
        <f t="shared" si="22"/>
        <v>E</v>
      </c>
      <c r="K737" s="79" t="str">
        <f>Tabla110[[#This Row],[FECHA DE NACIMIENTO]]&amp;J737</f>
        <v>2016E</v>
      </c>
      <c r="L737" s="80" t="str">
        <f t="shared" si="23"/>
        <v>MINIRIDERS 9 Y 10 AÑOS</v>
      </c>
      <c r="M737" s="65" t="s">
        <v>45</v>
      </c>
      <c r="N737" s="81">
        <v>818</v>
      </c>
      <c r="O737" s="82">
        <f>IFERROR(VLOOKUP(Tabla110[[#This Row],[NIVEL DE HABILIDAD]],CATEGORIAS!$M$3:$O$13,2,FALSE),"")</f>
        <v>85000</v>
      </c>
      <c r="P737" s="75"/>
      <c r="Q737" s="75"/>
    </row>
    <row r="738" spans="1:17" ht="18.75" x14ac:dyDescent="0.25">
      <c r="A738" s="11"/>
      <c r="B738" s="94">
        <v>819</v>
      </c>
      <c r="C738" s="65" t="s">
        <v>642</v>
      </c>
      <c r="D738" s="65" t="s">
        <v>1158</v>
      </c>
      <c r="E738" s="65">
        <v>1111565292</v>
      </c>
      <c r="F738" s="89">
        <v>42557</v>
      </c>
      <c r="G738" s="48">
        <f>YEAR(Tabla110[[#This Row],[SEXO]])</f>
        <v>2016</v>
      </c>
      <c r="H738" s="78">
        <f ca="1">IF(Tabla110[[#This Row],[FECHA DE NACIMIENTO]]="","",YEAR(NOW())-Tabla110[[#This Row],[FECHA DE NACIMIENTO]])</f>
        <v>10</v>
      </c>
      <c r="I738" s="65" t="s">
        <v>100</v>
      </c>
      <c r="J738" s="79" t="str">
        <f t="shared" ref="J738:J769" si="24">VLOOKUP(I738,NH,2,0)</f>
        <v>E</v>
      </c>
      <c r="K738" s="79" t="str">
        <f>Tabla110[[#This Row],[FECHA DE NACIMIENTO]]&amp;J738</f>
        <v>2016E</v>
      </c>
      <c r="L738" s="80" t="str">
        <f t="shared" ref="L738:L769" si="25">IFERROR(VLOOKUP(K738,CATEGORIAS,2,0),"")</f>
        <v>MINIRIDERS 9 Y 10 AÑOS</v>
      </c>
      <c r="M738" s="65" t="s">
        <v>45</v>
      </c>
      <c r="N738" s="81">
        <v>819</v>
      </c>
      <c r="O738" s="82">
        <f>IFERROR(VLOOKUP(Tabla110[[#This Row],[NIVEL DE HABILIDAD]],CATEGORIAS!$M$3:$O$13,2,FALSE),"")</f>
        <v>85000</v>
      </c>
      <c r="P738" s="75"/>
      <c r="Q738" s="75"/>
    </row>
    <row r="739" spans="1:17" ht="18.75" x14ac:dyDescent="0.25">
      <c r="A739" s="11"/>
      <c r="B739" s="94">
        <v>820</v>
      </c>
      <c r="C739" s="65" t="e">
        <v>#N/A</v>
      </c>
      <c r="D739" s="65" t="e">
        <v>#N/A</v>
      </c>
      <c r="E739" s="65" t="e">
        <v>#N/A</v>
      </c>
      <c r="F739" s="89"/>
      <c r="G739" s="48">
        <f>YEAR(Tabla110[[#This Row],[SEXO]])</f>
        <v>1900</v>
      </c>
      <c r="H739" s="78">
        <f ca="1">IF(Tabla110[[#This Row],[FECHA DE NACIMIENTO]]="","",YEAR(NOW())-Tabla110[[#This Row],[FECHA DE NACIMIENTO]])</f>
        <v>126</v>
      </c>
      <c r="I739" s="65" t="e">
        <v>#N/A</v>
      </c>
      <c r="J739" s="79" t="e">
        <f t="shared" si="24"/>
        <v>#N/A</v>
      </c>
      <c r="K739" s="79" t="e">
        <f>Tabla110[[#This Row],[FECHA DE NACIMIENTO]]&amp;J739</f>
        <v>#N/A</v>
      </c>
      <c r="L739" s="80" t="str">
        <f t="shared" si="25"/>
        <v/>
      </c>
      <c r="M739" s="65" t="e">
        <v>#N/A</v>
      </c>
      <c r="N739" s="81">
        <v>820</v>
      </c>
      <c r="O739" s="82" t="str">
        <f>IFERROR(VLOOKUP(Tabla110[[#This Row],[NIVEL DE HABILIDAD]],CATEGORIAS!$M$3:$O$13,2,FALSE),"")</f>
        <v/>
      </c>
      <c r="P739" s="75"/>
      <c r="Q739" s="75"/>
    </row>
    <row r="740" spans="1:17" ht="18.75" x14ac:dyDescent="0.25">
      <c r="A740" s="11"/>
      <c r="B740" s="93">
        <v>821</v>
      </c>
      <c r="C740" s="65" t="s">
        <v>1457</v>
      </c>
      <c r="D740" s="65" t="s">
        <v>1043</v>
      </c>
      <c r="E740" s="65">
        <v>0</v>
      </c>
      <c r="F740" s="96">
        <v>43163</v>
      </c>
      <c r="G740" s="48">
        <f>YEAR(Tabla110[[#This Row],[SEXO]])</f>
        <v>2018</v>
      </c>
      <c r="H740" s="97">
        <f ca="1">IF(Tabla110[[#This Row],[FECHA DE NACIMIENTO]]="","",YEAR(NOW())-Tabla110[[#This Row],[FECHA DE NACIMIENTO]])</f>
        <v>8</v>
      </c>
      <c r="I740" s="65" t="s">
        <v>100</v>
      </c>
      <c r="J740" s="98" t="str">
        <f t="shared" si="24"/>
        <v>E</v>
      </c>
      <c r="K740" s="98" t="str">
        <f>Tabla110[[#This Row],[FECHA DE NACIMIENTO]]&amp;J740</f>
        <v>2018E</v>
      </c>
      <c r="L740" s="99" t="str">
        <f t="shared" si="25"/>
        <v>MINIRIDERS 7 Y 8 AÑOS</v>
      </c>
      <c r="M740" s="65" t="s">
        <v>55</v>
      </c>
      <c r="N740" s="100">
        <v>821</v>
      </c>
      <c r="O740" s="101">
        <f>IFERROR(VLOOKUP(Tabla110[[#This Row],[NIVEL DE HABILIDAD]],CATEGORIAS!$M$3:$O$13,2,FALSE),"")</f>
        <v>85000</v>
      </c>
      <c r="P740" s="86"/>
      <c r="Q740" s="86"/>
    </row>
    <row r="741" spans="1:17" ht="18.75" x14ac:dyDescent="0.25">
      <c r="A741" s="11"/>
      <c r="B741" s="94">
        <v>822</v>
      </c>
      <c r="C741" s="65" t="s">
        <v>1434</v>
      </c>
      <c r="D741" s="65" t="s">
        <v>1445</v>
      </c>
      <c r="E741" s="65">
        <v>1109573451</v>
      </c>
      <c r="F741" s="96">
        <v>44545</v>
      </c>
      <c r="G741" s="48">
        <f>YEAR(Tabla110[[#This Row],[SEXO]])</f>
        <v>2021</v>
      </c>
      <c r="H741" s="97">
        <f ca="1">IF(Tabla110[[#This Row],[FECHA DE NACIMIENTO]]="","",YEAR(NOW())-Tabla110[[#This Row],[FECHA DE NACIMIENTO]])</f>
        <v>5</v>
      </c>
      <c r="I741" s="65" t="s">
        <v>12</v>
      </c>
      <c r="J741" s="98" t="str">
        <f t="shared" si="24"/>
        <v>S</v>
      </c>
      <c r="K741" s="98" t="str">
        <f>Tabla110[[#This Row],[FECHA DE NACIMIENTO]]&amp;J741</f>
        <v>2021S</v>
      </c>
      <c r="L741" s="99" t="str">
        <f t="shared" si="25"/>
        <v>STRIDERS 5 AÑOS</v>
      </c>
      <c r="M741" s="65" t="s">
        <v>55</v>
      </c>
      <c r="N741" s="100">
        <v>822</v>
      </c>
      <c r="O741" s="101">
        <f>IFERROR(VLOOKUP(Tabla110[[#This Row],[NIVEL DE HABILIDAD]],CATEGORIAS!$M$3:$O$13,2,FALSE),"")</f>
        <v>85000</v>
      </c>
      <c r="P741" s="86"/>
      <c r="Q741" s="86"/>
    </row>
    <row r="742" spans="1:17" ht="18.75" x14ac:dyDescent="0.25">
      <c r="A742" s="11"/>
      <c r="B742" s="93">
        <v>823</v>
      </c>
      <c r="C742" s="65" t="s">
        <v>1456</v>
      </c>
      <c r="D742" s="65" t="s">
        <v>1445</v>
      </c>
      <c r="E742" s="65">
        <v>1109573452</v>
      </c>
      <c r="F742" s="96">
        <v>44545</v>
      </c>
      <c r="G742" s="48">
        <f>YEAR(Tabla110[[#This Row],[SEXO]])</f>
        <v>2021</v>
      </c>
      <c r="H742" s="97">
        <f ca="1">IF(Tabla110[[#This Row],[FECHA DE NACIMIENTO]]="","",YEAR(NOW())-Tabla110[[#This Row],[FECHA DE NACIMIENTO]])</f>
        <v>5</v>
      </c>
      <c r="I742" s="65" t="s">
        <v>12</v>
      </c>
      <c r="J742" s="98" t="str">
        <f t="shared" si="24"/>
        <v>S</v>
      </c>
      <c r="K742" s="98" t="str">
        <f>Tabla110[[#This Row],[FECHA DE NACIMIENTO]]&amp;J742</f>
        <v>2021S</v>
      </c>
      <c r="L742" s="99" t="str">
        <f t="shared" si="25"/>
        <v>STRIDERS 5 AÑOS</v>
      </c>
      <c r="M742" s="65" t="s">
        <v>55</v>
      </c>
      <c r="N742" s="100">
        <v>823</v>
      </c>
      <c r="O742" s="101">
        <f>IFERROR(VLOOKUP(Tabla110[[#This Row],[NIVEL DE HABILIDAD]],CATEGORIAS!$M$3:$O$13,2,FALSE),"")</f>
        <v>85000</v>
      </c>
      <c r="P742" s="86"/>
      <c r="Q742" s="86"/>
    </row>
    <row r="743" spans="1:17" ht="18.75" x14ac:dyDescent="0.25">
      <c r="A743" s="11"/>
      <c r="B743" s="93">
        <v>824</v>
      </c>
      <c r="C743" s="65" t="s">
        <v>236</v>
      </c>
      <c r="D743" s="65" t="s">
        <v>1116</v>
      </c>
      <c r="E743" s="65">
        <v>1114737550</v>
      </c>
      <c r="F743" s="96">
        <v>44268</v>
      </c>
      <c r="G743" s="48">
        <f>YEAR(Tabla110[[#This Row],[SEXO]])</f>
        <v>2021</v>
      </c>
      <c r="H743" s="97">
        <f ca="1">IF(Tabla110[[#This Row],[FECHA DE NACIMIENTO]]="","",YEAR(NOW())-Tabla110[[#This Row],[FECHA DE NACIMIENTO]])</f>
        <v>5</v>
      </c>
      <c r="I743" s="65" t="s">
        <v>12</v>
      </c>
      <c r="J743" s="98" t="str">
        <f t="shared" si="24"/>
        <v>S</v>
      </c>
      <c r="K743" s="98" t="str">
        <f>Tabla110[[#This Row],[FECHA DE NACIMIENTO]]&amp;J743</f>
        <v>2021S</v>
      </c>
      <c r="L743" s="99" t="str">
        <f t="shared" si="25"/>
        <v>STRIDERS 5 AÑOS</v>
      </c>
      <c r="M743" s="65" t="s">
        <v>55</v>
      </c>
      <c r="N743" s="100">
        <v>824</v>
      </c>
      <c r="O743" s="101">
        <f>IFERROR(VLOOKUP(Tabla110[[#This Row],[NIVEL DE HABILIDAD]],CATEGORIAS!$M$3:$O$13,2,FALSE),"")</f>
        <v>85000</v>
      </c>
      <c r="P743" s="86"/>
      <c r="Q743" s="86"/>
    </row>
    <row r="744" spans="1:17" ht="18.75" x14ac:dyDescent="0.25">
      <c r="A744" s="11"/>
      <c r="B744" s="93">
        <v>825</v>
      </c>
      <c r="C744" s="65" t="s">
        <v>436</v>
      </c>
      <c r="D744" s="65" t="s">
        <v>1459</v>
      </c>
      <c r="E744" s="65">
        <v>1111488348</v>
      </c>
      <c r="F744" s="96">
        <v>44243</v>
      </c>
      <c r="G744" s="48">
        <f>YEAR(Tabla110[[#This Row],[SEXO]])</f>
        <v>2021</v>
      </c>
      <c r="H744" s="97">
        <f ca="1">IF(Tabla110[[#This Row],[FECHA DE NACIMIENTO]]="","",YEAR(NOW())-Tabla110[[#This Row],[FECHA DE NACIMIENTO]])</f>
        <v>5</v>
      </c>
      <c r="I744" s="65" t="s">
        <v>12</v>
      </c>
      <c r="J744" s="98" t="str">
        <f t="shared" si="24"/>
        <v>S</v>
      </c>
      <c r="K744" s="98" t="str">
        <f>Tabla110[[#This Row],[FECHA DE NACIMIENTO]]&amp;J744</f>
        <v>2021S</v>
      </c>
      <c r="L744" s="99" t="str">
        <f t="shared" si="25"/>
        <v>STRIDERS 5 AÑOS</v>
      </c>
      <c r="M744" s="65" t="s">
        <v>55</v>
      </c>
      <c r="N744" s="100">
        <v>825</v>
      </c>
      <c r="O744" s="101">
        <f>IFERROR(VLOOKUP(Tabla110[[#This Row],[NIVEL DE HABILIDAD]],CATEGORIAS!$M$3:$O$13,2,FALSE),"")</f>
        <v>85000</v>
      </c>
      <c r="P744" s="86"/>
      <c r="Q744" s="86"/>
    </row>
    <row r="745" spans="1:17" ht="18.75" x14ac:dyDescent="0.25">
      <c r="A745" s="11"/>
      <c r="B745" s="93">
        <v>826</v>
      </c>
      <c r="C745" s="65" t="s">
        <v>1448</v>
      </c>
      <c r="D745" s="65" t="s">
        <v>1449</v>
      </c>
      <c r="E745" s="65">
        <v>1058942582</v>
      </c>
      <c r="F745" s="96">
        <v>44530</v>
      </c>
      <c r="G745" s="48">
        <f>YEAR(Tabla110[[#This Row],[SEXO]])</f>
        <v>2021</v>
      </c>
      <c r="H745" s="97">
        <f ca="1">IF(Tabla110[[#This Row],[FECHA DE NACIMIENTO]]="","",YEAR(NOW())-Tabla110[[#This Row],[FECHA DE NACIMIENTO]])</f>
        <v>5</v>
      </c>
      <c r="I745" s="65" t="s">
        <v>12</v>
      </c>
      <c r="J745" s="98" t="str">
        <f t="shared" si="24"/>
        <v>S</v>
      </c>
      <c r="K745" s="98" t="str">
        <f>Tabla110[[#This Row],[FECHA DE NACIMIENTO]]&amp;J745</f>
        <v>2021S</v>
      </c>
      <c r="L745" s="99" t="str">
        <f t="shared" si="25"/>
        <v>STRIDERS 5 AÑOS</v>
      </c>
      <c r="M745" s="65" t="s">
        <v>55</v>
      </c>
      <c r="N745" s="100">
        <v>826</v>
      </c>
      <c r="O745" s="101">
        <f>IFERROR(VLOOKUP(Tabla110[[#This Row],[NIVEL DE HABILIDAD]],CATEGORIAS!$M$3:$O$13,2,FALSE),"")</f>
        <v>85000</v>
      </c>
      <c r="P745" s="86"/>
      <c r="Q745" s="86"/>
    </row>
    <row r="746" spans="1:17" ht="18.75" x14ac:dyDescent="0.25">
      <c r="A746" s="11"/>
      <c r="B746" s="93">
        <v>827</v>
      </c>
      <c r="C746" s="65" t="s">
        <v>319</v>
      </c>
      <c r="D746" s="65" t="s">
        <v>1450</v>
      </c>
      <c r="E746" s="65">
        <v>1107541367</v>
      </c>
      <c r="F746" s="96">
        <v>44921</v>
      </c>
      <c r="G746" s="48">
        <f>YEAR(Tabla110[[#This Row],[SEXO]])</f>
        <v>2022</v>
      </c>
      <c r="H746" s="97">
        <f ca="1">IF(Tabla110[[#This Row],[FECHA DE NACIMIENTO]]="","",YEAR(NOW())-Tabla110[[#This Row],[FECHA DE NACIMIENTO]])</f>
        <v>4</v>
      </c>
      <c r="I746" s="65" t="s">
        <v>12</v>
      </c>
      <c r="J746" s="98" t="str">
        <f t="shared" si="24"/>
        <v>S</v>
      </c>
      <c r="K746" s="98" t="str">
        <f>Tabla110[[#This Row],[FECHA DE NACIMIENTO]]&amp;J746</f>
        <v>2022S</v>
      </c>
      <c r="L746" s="99" t="str">
        <f t="shared" si="25"/>
        <v>STRIDERS 4 AÑOS</v>
      </c>
      <c r="M746" s="65" t="s">
        <v>55</v>
      </c>
      <c r="N746" s="100">
        <v>827</v>
      </c>
      <c r="O746" s="101">
        <f>IFERROR(VLOOKUP(Tabla110[[#This Row],[NIVEL DE HABILIDAD]],CATEGORIAS!$M$3:$O$13,2,FALSE),"")</f>
        <v>85000</v>
      </c>
      <c r="P746" s="86"/>
      <c r="Q746" s="86"/>
    </row>
    <row r="747" spans="1:17" ht="18.75" x14ac:dyDescent="0.25">
      <c r="A747" s="11"/>
      <c r="B747" s="93">
        <v>828</v>
      </c>
      <c r="C747" s="65" t="s">
        <v>472</v>
      </c>
      <c r="D747" s="65" t="s">
        <v>1451</v>
      </c>
      <c r="E747" s="65">
        <v>1232821622</v>
      </c>
      <c r="F747" s="96">
        <v>44830</v>
      </c>
      <c r="G747" s="48">
        <f>YEAR(Tabla110[[#This Row],[SEXO]])</f>
        <v>2022</v>
      </c>
      <c r="H747" s="97">
        <f ca="1">IF(Tabla110[[#This Row],[FECHA DE NACIMIENTO]]="","",YEAR(NOW())-Tabla110[[#This Row],[FECHA DE NACIMIENTO]])</f>
        <v>4</v>
      </c>
      <c r="I747" s="65" t="s">
        <v>12</v>
      </c>
      <c r="J747" s="98" t="str">
        <f t="shared" si="24"/>
        <v>S</v>
      </c>
      <c r="K747" s="98" t="str">
        <f>Tabla110[[#This Row],[FECHA DE NACIMIENTO]]&amp;J747</f>
        <v>2022S</v>
      </c>
      <c r="L747" s="99" t="str">
        <f t="shared" si="25"/>
        <v>STRIDERS 4 AÑOS</v>
      </c>
      <c r="M747" s="65" t="s">
        <v>55</v>
      </c>
      <c r="N747" s="100">
        <v>828</v>
      </c>
      <c r="O747" s="101">
        <f>IFERROR(VLOOKUP(Tabla110[[#This Row],[NIVEL DE HABILIDAD]],CATEGORIAS!$M$3:$O$13,2,FALSE),"")</f>
        <v>85000</v>
      </c>
      <c r="P747" s="86"/>
      <c r="Q747" s="86"/>
    </row>
    <row r="748" spans="1:17" ht="18.75" x14ac:dyDescent="0.25">
      <c r="A748" s="11"/>
      <c r="B748" s="93">
        <v>829</v>
      </c>
      <c r="C748" s="65" t="s">
        <v>1446</v>
      </c>
      <c r="D748" s="65" t="s">
        <v>504</v>
      </c>
      <c r="E748" s="65">
        <v>1232823565</v>
      </c>
      <c r="F748" s="96">
        <v>44962</v>
      </c>
      <c r="G748" s="48">
        <f>YEAR(Tabla110[[#This Row],[SEXO]])</f>
        <v>2023</v>
      </c>
      <c r="H748" s="97">
        <f ca="1">IF(Tabla110[[#This Row],[FECHA DE NACIMIENTO]]="","",YEAR(NOW())-Tabla110[[#This Row],[FECHA DE NACIMIENTO]])</f>
        <v>3</v>
      </c>
      <c r="I748" s="65" t="s">
        <v>12</v>
      </c>
      <c r="J748" s="98" t="str">
        <f t="shared" si="24"/>
        <v>S</v>
      </c>
      <c r="K748" s="98" t="str">
        <f>Tabla110[[#This Row],[FECHA DE NACIMIENTO]]&amp;J748</f>
        <v>2023S</v>
      </c>
      <c r="L748" s="99" t="str">
        <f t="shared" si="25"/>
        <v>STRIDERS 2 Y 3 AÑOS</v>
      </c>
      <c r="M748" s="65" t="s">
        <v>55</v>
      </c>
      <c r="N748" s="100">
        <v>829</v>
      </c>
      <c r="O748" s="101">
        <f>IFERROR(VLOOKUP(Tabla110[[#This Row],[NIVEL DE HABILIDAD]],CATEGORIAS!$M$3:$O$13,2,FALSE),"")</f>
        <v>85000</v>
      </c>
      <c r="P748" s="86"/>
      <c r="Q748" s="86"/>
    </row>
    <row r="749" spans="1:17" ht="18.75" x14ac:dyDescent="0.25">
      <c r="A749" s="11"/>
      <c r="B749" s="94">
        <v>830</v>
      </c>
      <c r="C749" s="65" t="s">
        <v>357</v>
      </c>
      <c r="D749" s="65" t="s">
        <v>1210</v>
      </c>
      <c r="E749" s="65">
        <v>1232803606</v>
      </c>
      <c r="F749" s="89">
        <v>43111</v>
      </c>
      <c r="G749" s="48">
        <f>YEAR(Tabla110[[#This Row],[SEXO]])</f>
        <v>2018</v>
      </c>
      <c r="H749" s="78">
        <f ca="1">IF(Tabla110[[#This Row],[FECHA DE NACIMIENTO]]="","",YEAR(NOW())-Tabla110[[#This Row],[FECHA DE NACIMIENTO]])</f>
        <v>8</v>
      </c>
      <c r="I749" s="65" t="s">
        <v>100</v>
      </c>
      <c r="J749" s="79" t="str">
        <f t="shared" si="24"/>
        <v>E</v>
      </c>
      <c r="K749" s="79" t="str">
        <f>Tabla110[[#This Row],[FECHA DE NACIMIENTO]]&amp;J749</f>
        <v>2018E</v>
      </c>
      <c r="L749" s="80" t="str">
        <f t="shared" si="25"/>
        <v>MINIRIDERS 7 Y 8 AÑOS</v>
      </c>
      <c r="M749" s="65" t="s">
        <v>45</v>
      </c>
      <c r="N749" s="81">
        <v>830</v>
      </c>
      <c r="O749" s="82">
        <f>IFERROR(VLOOKUP(Tabla110[[#This Row],[NIVEL DE HABILIDAD]],CATEGORIAS!$M$3:$O$13,2,FALSE),"")</f>
        <v>85000</v>
      </c>
      <c r="P749" s="75"/>
      <c r="Q749" s="75"/>
    </row>
    <row r="750" spans="1:17" ht="18.75" x14ac:dyDescent="0.25">
      <c r="A750" s="11"/>
      <c r="B750" s="93">
        <v>831</v>
      </c>
      <c r="C750" s="65" t="s">
        <v>1221</v>
      </c>
      <c r="D750" s="65" t="s">
        <v>1214</v>
      </c>
      <c r="E750" s="65">
        <v>1014903055</v>
      </c>
      <c r="F750" s="89">
        <v>44054</v>
      </c>
      <c r="G750" s="48">
        <f>YEAR(Tabla110[[#This Row],[SEXO]])</f>
        <v>2020</v>
      </c>
      <c r="H750" s="78">
        <f ca="1">IF(Tabla110[[#This Row],[FECHA DE NACIMIENTO]]="","",YEAR(NOW())-Tabla110[[#This Row],[FECHA DE NACIMIENTO]])</f>
        <v>6</v>
      </c>
      <c r="I750" s="65" t="s">
        <v>100</v>
      </c>
      <c r="J750" s="79" t="str">
        <f t="shared" si="24"/>
        <v>E</v>
      </c>
      <c r="K750" s="79" t="str">
        <f>Tabla110[[#This Row],[FECHA DE NACIMIENTO]]&amp;J750</f>
        <v>2020E</v>
      </c>
      <c r="L750" s="80" t="str">
        <f t="shared" si="25"/>
        <v>MINIRIDERS 6 AÑOS</v>
      </c>
      <c r="M750" s="65" t="s">
        <v>45</v>
      </c>
      <c r="N750" s="81">
        <v>831</v>
      </c>
      <c r="O750" s="82">
        <f>IFERROR(VLOOKUP(Tabla110[[#This Row],[NIVEL DE HABILIDAD]],CATEGORIAS!$M$3:$O$13,2,FALSE),"")</f>
        <v>85000</v>
      </c>
      <c r="P750" s="75"/>
      <c r="Q750" s="75"/>
    </row>
    <row r="751" spans="1:17" ht="18.75" x14ac:dyDescent="0.25">
      <c r="A751" s="11"/>
      <c r="B751" s="93">
        <v>832</v>
      </c>
      <c r="C751" s="65" t="s">
        <v>455</v>
      </c>
      <c r="D751" s="65" t="s">
        <v>1222</v>
      </c>
      <c r="E751" s="65">
        <v>1109564490</v>
      </c>
      <c r="F751" s="89">
        <v>43118</v>
      </c>
      <c r="G751" s="48">
        <f>YEAR(Tabla110[[#This Row],[SEXO]])</f>
        <v>2018</v>
      </c>
      <c r="H751" s="78">
        <f ca="1">IF(Tabla110[[#This Row],[FECHA DE NACIMIENTO]]="","",YEAR(NOW())-Tabla110[[#This Row],[FECHA DE NACIMIENTO]])</f>
        <v>8</v>
      </c>
      <c r="I751" s="65" t="s">
        <v>100</v>
      </c>
      <c r="J751" s="79" t="str">
        <f t="shared" si="24"/>
        <v>E</v>
      </c>
      <c r="K751" s="79" t="str">
        <f>Tabla110[[#This Row],[FECHA DE NACIMIENTO]]&amp;J751</f>
        <v>2018E</v>
      </c>
      <c r="L751" s="80" t="str">
        <f t="shared" si="25"/>
        <v>MINIRIDERS 7 Y 8 AÑOS</v>
      </c>
      <c r="M751" s="65" t="s">
        <v>75</v>
      </c>
      <c r="N751" s="81">
        <v>832</v>
      </c>
      <c r="O751" s="82">
        <f>IFERROR(VLOOKUP(Tabla110[[#This Row],[NIVEL DE HABILIDAD]],CATEGORIAS!$M$3:$O$13,2,FALSE),"")</f>
        <v>85000</v>
      </c>
      <c r="P751" s="75"/>
      <c r="Q751" s="75"/>
    </row>
    <row r="752" spans="1:17" ht="18.75" x14ac:dyDescent="0.25">
      <c r="A752" s="11"/>
      <c r="B752" s="93">
        <v>833</v>
      </c>
      <c r="C752" s="65" t="s">
        <v>1233</v>
      </c>
      <c r="D752" s="65" t="s">
        <v>1234</v>
      </c>
      <c r="E752" s="65">
        <v>1166468009</v>
      </c>
      <c r="F752" s="89">
        <v>43705</v>
      </c>
      <c r="G752" s="48">
        <f>YEAR(Tabla110[[#This Row],[SEXO]])</f>
        <v>2019</v>
      </c>
      <c r="H752" s="78">
        <f ca="1">IF(Tabla110[[#This Row],[FECHA DE NACIMIENTO]]="","",YEAR(NOW())-Tabla110[[#This Row],[FECHA DE NACIMIENTO]])</f>
        <v>7</v>
      </c>
      <c r="I752" s="65" t="s">
        <v>100</v>
      </c>
      <c r="J752" s="79" t="str">
        <f t="shared" si="24"/>
        <v>E</v>
      </c>
      <c r="K752" s="79" t="str">
        <f>Tabla110[[#This Row],[FECHA DE NACIMIENTO]]&amp;J752</f>
        <v>2019E</v>
      </c>
      <c r="L752" s="80" t="str">
        <f t="shared" si="25"/>
        <v>MINIRIDERS 7 Y 8 AÑOS</v>
      </c>
      <c r="M752" s="65" t="s">
        <v>80</v>
      </c>
      <c r="N752" s="81">
        <v>833</v>
      </c>
      <c r="O752" s="82">
        <f>IFERROR(VLOOKUP(Tabla110[[#This Row],[NIVEL DE HABILIDAD]],CATEGORIAS!$M$3:$O$13,2,FALSE),"")</f>
        <v>85000</v>
      </c>
      <c r="P752" s="75"/>
      <c r="Q752" s="75"/>
    </row>
    <row r="753" spans="2:17" ht="18.75" x14ac:dyDescent="0.25">
      <c r="B753" s="93">
        <v>834</v>
      </c>
      <c r="C753" s="65" t="s">
        <v>1235</v>
      </c>
      <c r="D753" s="65" t="s">
        <v>1236</v>
      </c>
      <c r="E753" s="65">
        <v>1241988515</v>
      </c>
      <c r="F753" s="89">
        <v>44285</v>
      </c>
      <c r="G753" s="48">
        <f>YEAR(Tabla110[[#This Row],[SEXO]])</f>
        <v>2021</v>
      </c>
      <c r="H753" s="78">
        <f ca="1">IF(Tabla110[[#This Row],[FECHA DE NACIMIENTO]]="","",YEAR(NOW())-Tabla110[[#This Row],[FECHA DE NACIMIENTO]])</f>
        <v>5</v>
      </c>
      <c r="I753" s="65" t="s">
        <v>100</v>
      </c>
      <c r="J753" s="79" t="str">
        <f t="shared" si="24"/>
        <v>E</v>
      </c>
      <c r="K753" s="79" t="str">
        <f>Tabla110[[#This Row],[FECHA DE NACIMIENTO]]&amp;J753</f>
        <v>2021E</v>
      </c>
      <c r="L753" s="80" t="str">
        <f t="shared" si="25"/>
        <v>MINIRIDERS 4 Y 5 AÑOS</v>
      </c>
      <c r="M753" s="65" t="s">
        <v>80</v>
      </c>
      <c r="N753" s="81">
        <v>834</v>
      </c>
      <c r="O753" s="82">
        <f>IFERROR(VLOOKUP(Tabla110[[#This Row],[NIVEL DE HABILIDAD]],CATEGORIAS!$M$3:$O$13,2,FALSE),"")</f>
        <v>85000</v>
      </c>
      <c r="P753" s="75"/>
      <c r="Q753" s="75"/>
    </row>
    <row r="754" spans="2:17" ht="18.75" x14ac:dyDescent="0.25">
      <c r="B754" s="93">
        <v>835</v>
      </c>
      <c r="C754" s="65" t="s">
        <v>308</v>
      </c>
      <c r="D754" s="65" t="s">
        <v>1240</v>
      </c>
      <c r="E754" s="65">
        <v>1150696176</v>
      </c>
      <c r="F754" s="89">
        <v>44157</v>
      </c>
      <c r="G754" s="48">
        <f>YEAR(Tabla110[[#This Row],[SEXO]])</f>
        <v>2020</v>
      </c>
      <c r="H754" s="78">
        <f ca="1">IF(Tabla110[[#This Row],[FECHA DE NACIMIENTO]]="","",YEAR(NOW())-Tabla110[[#This Row],[FECHA DE NACIMIENTO]])</f>
        <v>6</v>
      </c>
      <c r="I754" s="65" t="s">
        <v>100</v>
      </c>
      <c r="J754" s="79" t="str">
        <f t="shared" si="24"/>
        <v>E</v>
      </c>
      <c r="K754" s="79" t="str">
        <f>Tabla110[[#This Row],[FECHA DE NACIMIENTO]]&amp;J754</f>
        <v>2020E</v>
      </c>
      <c r="L754" s="80" t="str">
        <f t="shared" si="25"/>
        <v>MINIRIDERS 6 AÑOS</v>
      </c>
      <c r="M754" s="65" t="s">
        <v>51</v>
      </c>
      <c r="N754" s="81">
        <v>835</v>
      </c>
      <c r="O754" s="82">
        <f>IFERROR(VLOOKUP(Tabla110[[#This Row],[NIVEL DE HABILIDAD]],CATEGORIAS!$M$3:$O$13,2,FALSE),"")</f>
        <v>85000</v>
      </c>
      <c r="P754" s="75"/>
      <c r="Q754" s="75"/>
    </row>
    <row r="755" spans="2:17" ht="18.75" x14ac:dyDescent="0.25">
      <c r="B755" s="93">
        <v>836</v>
      </c>
      <c r="C755" s="65" t="s">
        <v>380</v>
      </c>
      <c r="D755" s="65" t="s">
        <v>1241</v>
      </c>
      <c r="E755" s="65">
        <v>1109570963</v>
      </c>
      <c r="F755" s="89">
        <v>44176</v>
      </c>
      <c r="G755" s="48">
        <f>YEAR(Tabla110[[#This Row],[SEXO]])</f>
        <v>2020</v>
      </c>
      <c r="H755" s="78">
        <f ca="1">IF(Tabla110[[#This Row],[FECHA DE NACIMIENTO]]="","",YEAR(NOW())-Tabla110[[#This Row],[FECHA DE NACIMIENTO]])</f>
        <v>6</v>
      </c>
      <c r="I755" s="65" t="s">
        <v>100</v>
      </c>
      <c r="J755" s="79" t="str">
        <f t="shared" si="24"/>
        <v>E</v>
      </c>
      <c r="K755" s="79" t="str">
        <f>Tabla110[[#This Row],[FECHA DE NACIMIENTO]]&amp;J755</f>
        <v>2020E</v>
      </c>
      <c r="L755" s="80" t="str">
        <f t="shared" si="25"/>
        <v>MINIRIDERS 6 AÑOS</v>
      </c>
      <c r="M755" s="65" t="s">
        <v>51</v>
      </c>
      <c r="N755" s="81">
        <v>836</v>
      </c>
      <c r="O755" s="82">
        <f>IFERROR(VLOOKUP(Tabla110[[#This Row],[NIVEL DE HABILIDAD]],CATEGORIAS!$M$3:$O$13,2,FALSE),"")</f>
        <v>85000</v>
      </c>
      <c r="P755" s="75"/>
      <c r="Q755" s="75"/>
    </row>
    <row r="756" spans="2:17" ht="18.75" x14ac:dyDescent="0.25">
      <c r="B756" s="94">
        <v>837</v>
      </c>
      <c r="C756" s="65" t="s">
        <v>1323</v>
      </c>
      <c r="D756" s="65" t="s">
        <v>1324</v>
      </c>
      <c r="E756" s="65">
        <v>1080707315</v>
      </c>
      <c r="F756" s="89">
        <v>43868</v>
      </c>
      <c r="G756" s="48">
        <f>YEAR(Tabla110[[#This Row],[SEXO]])</f>
        <v>2020</v>
      </c>
      <c r="H756" s="78">
        <f ca="1">IF(Tabla110[[#This Row],[FECHA DE NACIMIENTO]]="","",YEAR(NOW())-Tabla110[[#This Row],[FECHA DE NACIMIENTO]])</f>
        <v>6</v>
      </c>
      <c r="I756" s="65" t="s">
        <v>67</v>
      </c>
      <c r="J756" s="79" t="str">
        <f t="shared" si="24"/>
        <v>P</v>
      </c>
      <c r="K756" s="79" t="str">
        <f>Tabla110[[#This Row],[FECHA DE NACIMIENTO]]&amp;J756</f>
        <v>2020P</v>
      </c>
      <c r="L756" s="80" t="str">
        <f t="shared" si="25"/>
        <v>PRINCIPIANTES 6 AÑOS Y MENOS</v>
      </c>
      <c r="M756" s="65" t="s">
        <v>1287</v>
      </c>
      <c r="N756" s="81">
        <v>837</v>
      </c>
      <c r="O756" s="82">
        <f>IFERROR(VLOOKUP(Tabla110[[#This Row],[NIVEL DE HABILIDAD]],CATEGORIAS!$M$3:$O$13,2,FALSE),"")</f>
        <v>85000</v>
      </c>
      <c r="P756" s="75"/>
      <c r="Q756" s="75"/>
    </row>
    <row r="757" spans="2:17" ht="18.75" x14ac:dyDescent="0.25">
      <c r="B757" s="93">
        <v>839</v>
      </c>
      <c r="C757" s="65" t="s">
        <v>436</v>
      </c>
      <c r="D757" s="65" t="s">
        <v>1242</v>
      </c>
      <c r="E757" s="65">
        <v>1232797094</v>
      </c>
      <c r="F757" s="89">
        <v>42516</v>
      </c>
      <c r="G757" s="48">
        <f>YEAR(Tabla110[[#This Row],[SEXO]])</f>
        <v>2016</v>
      </c>
      <c r="H757" s="78">
        <f ca="1">IF(Tabla110[[#This Row],[FECHA DE NACIMIENTO]]="","",YEAR(NOW())-Tabla110[[#This Row],[FECHA DE NACIMIENTO]])</f>
        <v>10</v>
      </c>
      <c r="I757" s="65" t="s">
        <v>100</v>
      </c>
      <c r="J757" s="79" t="str">
        <f t="shared" si="24"/>
        <v>E</v>
      </c>
      <c r="K757" s="79" t="str">
        <f>Tabla110[[#This Row],[FECHA DE NACIMIENTO]]&amp;J757</f>
        <v>2016E</v>
      </c>
      <c r="L757" s="80" t="str">
        <f t="shared" si="25"/>
        <v>MINIRIDERS 9 Y 10 AÑOS</v>
      </c>
      <c r="M757" s="65" t="s">
        <v>51</v>
      </c>
      <c r="N757" s="81">
        <v>839</v>
      </c>
      <c r="O757" s="82">
        <f>IFERROR(VLOOKUP(Tabla110[[#This Row],[NIVEL DE HABILIDAD]],CATEGORIAS!$M$3:$O$13,2,FALSE),"")</f>
        <v>85000</v>
      </c>
      <c r="P757" s="75"/>
      <c r="Q757" s="75"/>
    </row>
    <row r="758" spans="2:17" ht="18.75" x14ac:dyDescent="0.25">
      <c r="B758" s="93">
        <v>870</v>
      </c>
      <c r="C758" s="65" t="s">
        <v>236</v>
      </c>
      <c r="D758" s="65" t="s">
        <v>1244</v>
      </c>
      <c r="E758" s="65">
        <v>1149943006</v>
      </c>
      <c r="F758" s="89">
        <v>43777</v>
      </c>
      <c r="G758" s="48">
        <f>YEAR(Tabla110[[#This Row],[SEXO]])</f>
        <v>2019</v>
      </c>
      <c r="H758" s="78">
        <f ca="1">IF(Tabla110[[#This Row],[FECHA DE NACIMIENTO]]="","",YEAR(NOW())-Tabla110[[#This Row],[FECHA DE NACIMIENTO]])</f>
        <v>7</v>
      </c>
      <c r="I758" s="65" t="s">
        <v>100</v>
      </c>
      <c r="J758" s="79" t="str">
        <f t="shared" si="24"/>
        <v>E</v>
      </c>
      <c r="K758" s="79" t="str">
        <f>Tabla110[[#This Row],[FECHA DE NACIMIENTO]]&amp;J758</f>
        <v>2019E</v>
      </c>
      <c r="L758" s="80" t="str">
        <f t="shared" si="25"/>
        <v>MINIRIDERS 7 Y 8 AÑOS</v>
      </c>
      <c r="M758" s="65" t="s">
        <v>51</v>
      </c>
      <c r="N758" s="81">
        <v>870</v>
      </c>
      <c r="O758" s="82">
        <f>IFERROR(VLOOKUP(Tabla110[[#This Row],[NIVEL DE HABILIDAD]],CATEGORIAS!$M$3:$O$13,2,FALSE),"")</f>
        <v>85000</v>
      </c>
      <c r="P758" s="75"/>
      <c r="Q758" s="75"/>
    </row>
    <row r="759" spans="2:17" ht="18.75" x14ac:dyDescent="0.25">
      <c r="B759" s="93">
        <v>871</v>
      </c>
      <c r="C759" s="65" t="s">
        <v>306</v>
      </c>
      <c r="D759" s="65" t="s">
        <v>1245</v>
      </c>
      <c r="E759" s="65">
        <v>1111697804</v>
      </c>
      <c r="F759" s="89">
        <v>42645</v>
      </c>
      <c r="G759" s="48">
        <f>YEAR(Tabla110[[#This Row],[SEXO]])</f>
        <v>2016</v>
      </c>
      <c r="H759" s="78">
        <f ca="1">IF(Tabla110[[#This Row],[FECHA DE NACIMIENTO]]="","",YEAR(NOW())-Tabla110[[#This Row],[FECHA DE NACIMIENTO]])</f>
        <v>10</v>
      </c>
      <c r="I759" s="65" t="s">
        <v>100</v>
      </c>
      <c r="J759" s="79" t="str">
        <f t="shared" si="24"/>
        <v>E</v>
      </c>
      <c r="K759" s="79" t="str">
        <f>Tabla110[[#This Row],[FECHA DE NACIMIENTO]]&amp;J759</f>
        <v>2016E</v>
      </c>
      <c r="L759" s="80" t="str">
        <f t="shared" si="25"/>
        <v>MINIRIDERS 9 Y 10 AÑOS</v>
      </c>
      <c r="M759" s="65" t="s">
        <v>51</v>
      </c>
      <c r="N759" s="81">
        <v>871</v>
      </c>
      <c r="O759" s="82">
        <f>IFERROR(VLOOKUP(Tabla110[[#This Row],[NIVEL DE HABILIDAD]],CATEGORIAS!$M$3:$O$13,2,FALSE),"")</f>
        <v>85000</v>
      </c>
      <c r="P759" s="75"/>
      <c r="Q759" s="75"/>
    </row>
    <row r="760" spans="2:17" ht="18.75" x14ac:dyDescent="0.25">
      <c r="B760" s="93">
        <v>872</v>
      </c>
      <c r="C760" s="65" t="s">
        <v>273</v>
      </c>
      <c r="D760" s="65" t="s">
        <v>1247</v>
      </c>
      <c r="E760" s="65">
        <v>1108259561</v>
      </c>
      <c r="F760" s="89">
        <v>43255</v>
      </c>
      <c r="G760" s="48">
        <f>YEAR(Tabla110[[#This Row],[SEXO]])</f>
        <v>2018</v>
      </c>
      <c r="H760" s="78">
        <f ca="1">IF(Tabla110[[#This Row],[FECHA DE NACIMIENTO]]="","",YEAR(NOW())-Tabla110[[#This Row],[FECHA DE NACIMIENTO]])</f>
        <v>8</v>
      </c>
      <c r="I760" s="65" t="s">
        <v>100</v>
      </c>
      <c r="J760" s="79" t="str">
        <f t="shared" si="24"/>
        <v>E</v>
      </c>
      <c r="K760" s="79" t="str">
        <f>Tabla110[[#This Row],[FECHA DE NACIMIENTO]]&amp;J760</f>
        <v>2018E</v>
      </c>
      <c r="L760" s="80" t="str">
        <f t="shared" si="25"/>
        <v>MINIRIDERS 7 Y 8 AÑOS</v>
      </c>
      <c r="M760" s="65" t="s">
        <v>45</v>
      </c>
      <c r="N760" s="81">
        <v>872</v>
      </c>
      <c r="O760" s="82">
        <f>IFERROR(VLOOKUP(Tabla110[[#This Row],[NIVEL DE HABILIDAD]],CATEGORIAS!$M$3:$O$13,2,FALSE),"")</f>
        <v>85000</v>
      </c>
      <c r="P760" s="75"/>
      <c r="Q760" s="75"/>
    </row>
    <row r="761" spans="2:17" ht="18.75" x14ac:dyDescent="0.25">
      <c r="B761" s="93">
        <v>873</v>
      </c>
      <c r="C761" s="65" t="s">
        <v>1288</v>
      </c>
      <c r="D761" s="65" t="s">
        <v>1250</v>
      </c>
      <c r="E761" s="65">
        <v>1109565401</v>
      </c>
      <c r="F761" s="89">
        <v>43268</v>
      </c>
      <c r="G761" s="48">
        <f>YEAR(Tabla110[[#This Row],[SEXO]])</f>
        <v>2018</v>
      </c>
      <c r="H761" s="78">
        <f ca="1">IF(Tabla110[[#This Row],[FECHA DE NACIMIENTO]]="","",YEAR(NOW())-Tabla110[[#This Row],[FECHA DE NACIMIENTO]])</f>
        <v>8</v>
      </c>
      <c r="I761" s="65" t="s">
        <v>100</v>
      </c>
      <c r="J761" s="79" t="str">
        <f t="shared" si="24"/>
        <v>E</v>
      </c>
      <c r="K761" s="79" t="str">
        <f>Tabla110[[#This Row],[FECHA DE NACIMIENTO]]&amp;J761</f>
        <v>2018E</v>
      </c>
      <c r="L761" s="80" t="str">
        <f t="shared" si="25"/>
        <v>MINIRIDERS 7 Y 8 AÑOS</v>
      </c>
      <c r="M761" s="65" t="s">
        <v>45</v>
      </c>
      <c r="N761" s="81">
        <v>873</v>
      </c>
      <c r="O761" s="82">
        <f>IFERROR(VLOOKUP(Tabla110[[#This Row],[NIVEL DE HABILIDAD]],CATEGORIAS!$M$3:$O$13,2,FALSE),"")</f>
        <v>85000</v>
      </c>
      <c r="P761" s="75"/>
      <c r="Q761" s="75"/>
    </row>
    <row r="762" spans="2:17" ht="18.75" x14ac:dyDescent="0.25">
      <c r="B762" s="93">
        <v>874</v>
      </c>
      <c r="C762" s="65" t="s">
        <v>1252</v>
      </c>
      <c r="D762" s="65" t="s">
        <v>1253</v>
      </c>
      <c r="E762" s="65">
        <v>1232803987</v>
      </c>
      <c r="F762" s="89">
        <v>43143</v>
      </c>
      <c r="G762" s="48">
        <f>YEAR(Tabla110[[#This Row],[SEXO]])</f>
        <v>2018</v>
      </c>
      <c r="H762" s="78">
        <f ca="1">IF(Tabla110[[#This Row],[FECHA DE NACIMIENTO]]="","",YEAR(NOW())-Tabla110[[#This Row],[FECHA DE NACIMIENTO]])</f>
        <v>8</v>
      </c>
      <c r="I762" s="65" t="s">
        <v>100</v>
      </c>
      <c r="J762" s="79" t="str">
        <f t="shared" si="24"/>
        <v>E</v>
      </c>
      <c r="K762" s="79" t="str">
        <f>Tabla110[[#This Row],[FECHA DE NACIMIENTO]]&amp;J762</f>
        <v>2018E</v>
      </c>
      <c r="L762" s="80" t="str">
        <f t="shared" si="25"/>
        <v>MINIRIDERS 7 Y 8 AÑOS</v>
      </c>
      <c r="M762" s="65" t="s">
        <v>45</v>
      </c>
      <c r="N762" s="81">
        <v>874</v>
      </c>
      <c r="O762" s="82">
        <f>IFERROR(VLOOKUP(Tabla110[[#This Row],[NIVEL DE HABILIDAD]],CATEGORIAS!$M$3:$O$13,2,FALSE),"")</f>
        <v>85000</v>
      </c>
      <c r="P762" s="75"/>
      <c r="Q762" s="75"/>
    </row>
    <row r="763" spans="2:17" ht="18.75" x14ac:dyDescent="0.25">
      <c r="B763" s="94">
        <v>875</v>
      </c>
      <c r="C763" s="65" t="s">
        <v>717</v>
      </c>
      <c r="D763" s="65" t="s">
        <v>1289</v>
      </c>
      <c r="E763" s="65">
        <v>1109937469</v>
      </c>
      <c r="F763" s="89">
        <v>43276</v>
      </c>
      <c r="G763" s="48">
        <f>YEAR(Tabla110[[#This Row],[SEXO]])</f>
        <v>2018</v>
      </c>
      <c r="H763" s="78">
        <f ca="1">IF(Tabla110[[#This Row],[FECHA DE NACIMIENTO]]="","",YEAR(NOW())-Tabla110[[#This Row],[FECHA DE NACIMIENTO]])</f>
        <v>8</v>
      </c>
      <c r="I763" s="65" t="s">
        <v>100</v>
      </c>
      <c r="J763" s="79" t="str">
        <f t="shared" si="24"/>
        <v>E</v>
      </c>
      <c r="K763" s="79" t="str">
        <f>Tabla110[[#This Row],[FECHA DE NACIMIENTO]]&amp;J763</f>
        <v>2018E</v>
      </c>
      <c r="L763" s="80" t="str">
        <f t="shared" si="25"/>
        <v>MINIRIDERS 7 Y 8 AÑOS</v>
      </c>
      <c r="M763" s="65" t="s">
        <v>45</v>
      </c>
      <c r="N763" s="81">
        <v>875</v>
      </c>
      <c r="O763" s="82">
        <f>IFERROR(VLOOKUP(Tabla110[[#This Row],[NIVEL DE HABILIDAD]],CATEGORIAS!$M$3:$O$13,2,FALSE),"")</f>
        <v>85000</v>
      </c>
      <c r="P763" s="75"/>
      <c r="Q763" s="75"/>
    </row>
    <row r="764" spans="2:17" ht="18.75" x14ac:dyDescent="0.25">
      <c r="B764" s="94">
        <v>876</v>
      </c>
      <c r="C764" s="65" t="s">
        <v>259</v>
      </c>
      <c r="D764" s="65" t="s">
        <v>1259</v>
      </c>
      <c r="E764" s="65">
        <v>1110378554</v>
      </c>
      <c r="F764" s="89">
        <v>43222</v>
      </c>
      <c r="G764" s="48">
        <f>YEAR(Tabla110[[#This Row],[SEXO]])</f>
        <v>2018</v>
      </c>
      <c r="H764" s="78">
        <f ca="1">IF(Tabla110[[#This Row],[FECHA DE NACIMIENTO]]="","",YEAR(NOW())-Tabla110[[#This Row],[FECHA DE NACIMIENTO]])</f>
        <v>8</v>
      </c>
      <c r="I764" s="65" t="s">
        <v>100</v>
      </c>
      <c r="J764" s="79" t="str">
        <f t="shared" si="24"/>
        <v>E</v>
      </c>
      <c r="K764" s="79" t="str">
        <f>Tabla110[[#This Row],[FECHA DE NACIMIENTO]]&amp;J764</f>
        <v>2018E</v>
      </c>
      <c r="L764" s="80" t="str">
        <f t="shared" si="25"/>
        <v>MINIRIDERS 7 Y 8 AÑOS</v>
      </c>
      <c r="M764" s="65" t="s">
        <v>45</v>
      </c>
      <c r="N764" s="81">
        <v>876</v>
      </c>
      <c r="O764" s="82">
        <f>IFERROR(VLOOKUP(Tabla110[[#This Row],[NIVEL DE HABILIDAD]],CATEGORIAS!$M$3:$O$13,2,FALSE),"")</f>
        <v>85000</v>
      </c>
      <c r="P764" s="75"/>
      <c r="Q764" s="75"/>
    </row>
    <row r="765" spans="2:17" ht="18.75" x14ac:dyDescent="0.25">
      <c r="B765" s="94">
        <v>877</v>
      </c>
      <c r="C765" s="65" t="s">
        <v>1291</v>
      </c>
      <c r="D765" s="65" t="s">
        <v>1012</v>
      </c>
      <c r="E765" s="65">
        <v>1112068557</v>
      </c>
      <c r="F765" s="89">
        <v>44088</v>
      </c>
      <c r="G765" s="48">
        <f>YEAR(Tabla110[[#This Row],[SEXO]])</f>
        <v>2020</v>
      </c>
      <c r="H765" s="78">
        <f ca="1">IF(Tabla110[[#This Row],[FECHA DE NACIMIENTO]]="","",YEAR(NOW())-Tabla110[[#This Row],[FECHA DE NACIMIENTO]])</f>
        <v>6</v>
      </c>
      <c r="I765" s="65" t="s">
        <v>100</v>
      </c>
      <c r="J765" s="79" t="str">
        <f t="shared" si="24"/>
        <v>E</v>
      </c>
      <c r="K765" s="79" t="str">
        <f>Tabla110[[#This Row],[FECHA DE NACIMIENTO]]&amp;J765</f>
        <v>2020E</v>
      </c>
      <c r="L765" s="80" t="str">
        <f t="shared" si="25"/>
        <v>MINIRIDERS 6 AÑOS</v>
      </c>
      <c r="M765" s="65" t="s">
        <v>1268</v>
      </c>
      <c r="N765" s="81">
        <v>877</v>
      </c>
      <c r="O765" s="82">
        <f>IFERROR(VLOOKUP(Tabla110[[#This Row],[NIVEL DE HABILIDAD]],CATEGORIAS!$M$3:$O$13,2,FALSE),"")</f>
        <v>85000</v>
      </c>
      <c r="P765" s="75"/>
      <c r="Q765" s="75"/>
    </row>
    <row r="766" spans="2:17" ht="18.75" x14ac:dyDescent="0.25">
      <c r="B766" s="94">
        <v>878</v>
      </c>
      <c r="C766" s="65" t="s">
        <v>455</v>
      </c>
      <c r="D766" s="65" t="s">
        <v>1264</v>
      </c>
      <c r="E766" s="65">
        <v>1104848135</v>
      </c>
      <c r="F766" s="89">
        <v>43894</v>
      </c>
      <c r="G766" s="48">
        <f>YEAR(Tabla110[[#This Row],[SEXO]])</f>
        <v>2020</v>
      </c>
      <c r="H766" s="78">
        <f ca="1">IF(Tabla110[[#This Row],[FECHA DE NACIMIENTO]]="","",YEAR(NOW())-Tabla110[[#This Row],[FECHA DE NACIMIENTO]])</f>
        <v>6</v>
      </c>
      <c r="I766" s="65" t="s">
        <v>100</v>
      </c>
      <c r="J766" s="79" t="str">
        <f t="shared" si="24"/>
        <v>E</v>
      </c>
      <c r="K766" s="79" t="str">
        <f>Tabla110[[#This Row],[FECHA DE NACIMIENTO]]&amp;J766</f>
        <v>2020E</v>
      </c>
      <c r="L766" s="80" t="str">
        <f t="shared" si="25"/>
        <v>MINIRIDERS 6 AÑOS</v>
      </c>
      <c r="M766" s="65" t="s">
        <v>1268</v>
      </c>
      <c r="N766" s="81">
        <v>878</v>
      </c>
      <c r="O766" s="82">
        <f>IFERROR(VLOOKUP(Tabla110[[#This Row],[NIVEL DE HABILIDAD]],CATEGORIAS!$M$3:$O$13,2,FALSE),"")</f>
        <v>85000</v>
      </c>
      <c r="P766" s="75"/>
      <c r="Q766" s="75"/>
    </row>
    <row r="767" spans="2:17" ht="18.75" x14ac:dyDescent="0.25">
      <c r="B767" s="93">
        <v>879</v>
      </c>
      <c r="C767" s="65" t="s">
        <v>436</v>
      </c>
      <c r="D767" s="65" t="s">
        <v>1265</v>
      </c>
      <c r="E767" s="65">
        <v>1232799206</v>
      </c>
      <c r="F767" s="89">
        <v>42710</v>
      </c>
      <c r="G767" s="48">
        <f>YEAR(Tabla110[[#This Row],[SEXO]])</f>
        <v>2016</v>
      </c>
      <c r="H767" s="78">
        <f ca="1">IF(Tabla110[[#This Row],[FECHA DE NACIMIENTO]]="","",YEAR(NOW())-Tabla110[[#This Row],[FECHA DE NACIMIENTO]])</f>
        <v>10</v>
      </c>
      <c r="I767" s="65" t="s">
        <v>100</v>
      </c>
      <c r="J767" s="79" t="str">
        <f t="shared" si="24"/>
        <v>E</v>
      </c>
      <c r="K767" s="79" t="str">
        <f>Tabla110[[#This Row],[FECHA DE NACIMIENTO]]&amp;J767</f>
        <v>2016E</v>
      </c>
      <c r="L767" s="80" t="str">
        <f t="shared" si="25"/>
        <v>MINIRIDERS 9 Y 10 AÑOS</v>
      </c>
      <c r="M767" s="65" t="s">
        <v>1268</v>
      </c>
      <c r="N767" s="81">
        <v>879</v>
      </c>
      <c r="O767" s="82">
        <f>IFERROR(VLOOKUP(Tabla110[[#This Row],[NIVEL DE HABILIDAD]],CATEGORIAS!$M$3:$O$13,2,FALSE),"")</f>
        <v>85000</v>
      </c>
      <c r="P767" s="75"/>
      <c r="Q767" s="75"/>
    </row>
    <row r="768" spans="2:17" ht="18.75" x14ac:dyDescent="0.25">
      <c r="B768" s="93">
        <v>880</v>
      </c>
      <c r="C768" s="65" t="s">
        <v>386</v>
      </c>
      <c r="D768" s="65" t="s">
        <v>1266</v>
      </c>
      <c r="E768" s="65">
        <v>1106524038</v>
      </c>
      <c r="F768" s="89">
        <v>43417</v>
      </c>
      <c r="G768" s="48">
        <f>YEAR(Tabla110[[#This Row],[SEXO]])</f>
        <v>2018</v>
      </c>
      <c r="H768" s="78">
        <f ca="1">IF(Tabla110[[#This Row],[FECHA DE NACIMIENTO]]="","",YEAR(NOW())-Tabla110[[#This Row],[FECHA DE NACIMIENTO]])</f>
        <v>8</v>
      </c>
      <c r="I768" s="65" t="s">
        <v>100</v>
      </c>
      <c r="J768" s="79" t="str">
        <f t="shared" si="24"/>
        <v>E</v>
      </c>
      <c r="K768" s="79" t="str">
        <f>Tabla110[[#This Row],[FECHA DE NACIMIENTO]]&amp;J768</f>
        <v>2018E</v>
      </c>
      <c r="L768" s="80" t="str">
        <f t="shared" si="25"/>
        <v>MINIRIDERS 7 Y 8 AÑOS</v>
      </c>
      <c r="M768" s="65" t="s">
        <v>1268</v>
      </c>
      <c r="N768" s="81">
        <v>880</v>
      </c>
      <c r="O768" s="82">
        <f>IFERROR(VLOOKUP(Tabla110[[#This Row],[NIVEL DE HABILIDAD]],CATEGORIAS!$M$3:$O$13,2,FALSE),"")</f>
        <v>85000</v>
      </c>
      <c r="P768" s="75"/>
      <c r="Q768" s="75"/>
    </row>
    <row r="769" spans="2:17" ht="18.75" x14ac:dyDescent="0.25">
      <c r="B769" s="93">
        <v>885</v>
      </c>
      <c r="C769" s="65" t="s">
        <v>236</v>
      </c>
      <c r="D769" s="65" t="s">
        <v>1267</v>
      </c>
      <c r="E769" s="65">
        <v>1108258984</v>
      </c>
      <c r="F769" s="89">
        <v>43007</v>
      </c>
      <c r="G769" s="48">
        <f>YEAR(Tabla110[[#This Row],[SEXO]])</f>
        <v>2017</v>
      </c>
      <c r="H769" s="78">
        <f ca="1">IF(Tabla110[[#This Row],[FECHA DE NACIMIENTO]]="","",YEAR(NOW())-Tabla110[[#This Row],[FECHA DE NACIMIENTO]])</f>
        <v>9</v>
      </c>
      <c r="I769" s="65" t="s">
        <v>100</v>
      </c>
      <c r="J769" s="79" t="str">
        <f t="shared" si="24"/>
        <v>E</v>
      </c>
      <c r="K769" s="79" t="str">
        <f>Tabla110[[#This Row],[FECHA DE NACIMIENTO]]&amp;J769</f>
        <v>2017E</v>
      </c>
      <c r="L769" s="80" t="str">
        <f t="shared" si="25"/>
        <v>MINIRIDERS 9 Y 10 AÑOS</v>
      </c>
      <c r="M769" s="65" t="s">
        <v>1268</v>
      </c>
      <c r="N769" s="81">
        <v>885</v>
      </c>
      <c r="O769" s="82">
        <f>IFERROR(VLOOKUP(Tabla110[[#This Row],[NIVEL DE HABILIDAD]],CATEGORIAS!$M$3:$O$13,2,FALSE),"")</f>
        <v>85000</v>
      </c>
      <c r="P769" s="75"/>
      <c r="Q769" s="75"/>
    </row>
    <row r="770" spans="2:17" ht="18.75" x14ac:dyDescent="0.25">
      <c r="B770" s="40">
        <v>888</v>
      </c>
      <c r="C770" s="33" t="s">
        <v>1145</v>
      </c>
      <c r="D770" s="33" t="s">
        <v>1093</v>
      </c>
      <c r="E770" s="34">
        <v>1000163982</v>
      </c>
      <c r="F770" s="87">
        <v>37115</v>
      </c>
      <c r="G770" s="35">
        <v>2001</v>
      </c>
      <c r="H770" s="15">
        <f ca="1">IF(Tabla110[[#This Row],[FECHA DE NACIMIENTO]]="","",YEAR(NOW())-Tabla110[[#This Row],[FECHA DE NACIMIENTO]])</f>
        <v>25</v>
      </c>
      <c r="I770" s="33" t="s">
        <v>15</v>
      </c>
      <c r="J770" s="15" t="str">
        <f t="shared" ref="J770:J785" si="26">VLOOKUP(I770,NH,2,0)</f>
        <v>EX</v>
      </c>
      <c r="K770" s="15" t="str">
        <f>Tabla110[[#This Row],[FECHA DE NACIMIENTO]]&amp;J770</f>
        <v>2001EX</v>
      </c>
      <c r="L770" s="16" t="str">
        <f t="shared" ref="L770:L785" si="27">IFERROR(VLOOKUP(K770,CATEGORIAS,2,0),"")</f>
        <v>EXPERTOS 17 AÑOS Y MAS</v>
      </c>
      <c r="M770" s="33" t="s">
        <v>55</v>
      </c>
      <c r="N770" s="40">
        <v>888</v>
      </c>
      <c r="O770" s="19">
        <f>IFERROR(VLOOKUP(Tabla110[[#This Row],[NIVEL DE HABILIDAD]],CATEGORIAS!$M$3:$O$13,2,FALSE),"")</f>
        <v>85000</v>
      </c>
      <c r="P770" s="33"/>
      <c r="Q770" s="33"/>
    </row>
    <row r="771" spans="2:17" ht="18.75" x14ac:dyDescent="0.25">
      <c r="B771" s="93">
        <v>889</v>
      </c>
      <c r="C771" s="65" t="s">
        <v>1293</v>
      </c>
      <c r="D771" s="65" t="s">
        <v>1294</v>
      </c>
      <c r="E771" s="65">
        <v>1110378418</v>
      </c>
      <c r="F771" s="89">
        <v>43499</v>
      </c>
      <c r="G771" s="48">
        <f>YEAR(Tabla110[[#This Row],[SEXO]])</f>
        <v>2019</v>
      </c>
      <c r="H771" s="78">
        <f ca="1">IF(Tabla110[[#This Row],[FECHA DE NACIMIENTO]]="","",YEAR(NOW())-Tabla110[[#This Row],[FECHA DE NACIMIENTO]])</f>
        <v>7</v>
      </c>
      <c r="I771" s="65" t="s">
        <v>100</v>
      </c>
      <c r="J771" s="79" t="str">
        <f t="shared" si="26"/>
        <v>E</v>
      </c>
      <c r="K771" s="79" t="str">
        <f>Tabla110[[#This Row],[FECHA DE NACIMIENTO]]&amp;J771</f>
        <v>2019E</v>
      </c>
      <c r="L771" s="80" t="str">
        <f t="shared" si="27"/>
        <v>MINIRIDERS 7 Y 8 AÑOS</v>
      </c>
      <c r="M771" s="65" t="s">
        <v>53</v>
      </c>
      <c r="N771" s="81">
        <v>889</v>
      </c>
      <c r="O771" s="82">
        <f>IFERROR(VLOOKUP(Tabla110[[#This Row],[NIVEL DE HABILIDAD]],CATEGORIAS!$M$3:$O$13,2,FALSE),"")</f>
        <v>85000</v>
      </c>
      <c r="P771" s="75"/>
      <c r="Q771" s="75"/>
    </row>
    <row r="772" spans="2:17" ht="18.75" x14ac:dyDescent="0.25">
      <c r="B772" s="93">
        <v>890</v>
      </c>
      <c r="C772" s="65" t="s">
        <v>303</v>
      </c>
      <c r="D772" s="65" t="s">
        <v>1279</v>
      </c>
      <c r="E772" s="65">
        <v>1232808471</v>
      </c>
      <c r="F772" s="89">
        <v>43585</v>
      </c>
      <c r="G772" s="48">
        <f>YEAR(Tabla110[[#This Row],[SEXO]])</f>
        <v>2019</v>
      </c>
      <c r="H772" s="78">
        <f ca="1">IF(Tabla110[[#This Row],[FECHA DE NACIMIENTO]]="","",YEAR(NOW())-Tabla110[[#This Row],[FECHA DE NACIMIENTO]])</f>
        <v>7</v>
      </c>
      <c r="I772" s="65" t="s">
        <v>100</v>
      </c>
      <c r="J772" s="79" t="str">
        <f t="shared" si="26"/>
        <v>E</v>
      </c>
      <c r="K772" s="79" t="str">
        <f>Tabla110[[#This Row],[FECHA DE NACIMIENTO]]&amp;J772</f>
        <v>2019E</v>
      </c>
      <c r="L772" s="80" t="str">
        <f t="shared" si="27"/>
        <v>MINIRIDERS 7 Y 8 AÑOS</v>
      </c>
      <c r="M772" s="65" t="s">
        <v>46</v>
      </c>
      <c r="N772" s="81">
        <v>890</v>
      </c>
      <c r="O772" s="82">
        <f>IFERROR(VLOOKUP(Tabla110[[#This Row],[NIVEL DE HABILIDAD]],CATEGORIAS!$M$3:$O$13,2,FALSE),"")</f>
        <v>85000</v>
      </c>
      <c r="P772" s="75"/>
      <c r="Q772" s="75"/>
    </row>
    <row r="773" spans="2:17" ht="18.75" x14ac:dyDescent="0.25">
      <c r="B773" s="93">
        <v>891</v>
      </c>
      <c r="C773" s="65" t="s">
        <v>1325</v>
      </c>
      <c r="D773" s="65" t="s">
        <v>1326</v>
      </c>
      <c r="E773" s="65">
        <v>1080707477</v>
      </c>
      <c r="F773" s="89">
        <v>43905</v>
      </c>
      <c r="G773" s="48">
        <f>YEAR(Tabla110[[#This Row],[SEXO]])</f>
        <v>2020</v>
      </c>
      <c r="H773" s="78">
        <f ca="1">IF(Tabla110[[#This Row],[FECHA DE NACIMIENTO]]="","",YEAR(NOW())-Tabla110[[#This Row],[FECHA DE NACIMIENTO]])</f>
        <v>6</v>
      </c>
      <c r="I773" s="65" t="s">
        <v>100</v>
      </c>
      <c r="J773" s="79" t="str">
        <f t="shared" si="26"/>
        <v>E</v>
      </c>
      <c r="K773" s="79" t="str">
        <f>Tabla110[[#This Row],[FECHA DE NACIMIENTO]]&amp;J773</f>
        <v>2020E</v>
      </c>
      <c r="L773" s="80" t="str">
        <f t="shared" si="27"/>
        <v>MINIRIDERS 6 AÑOS</v>
      </c>
      <c r="M773" s="65" t="s">
        <v>1287</v>
      </c>
      <c r="N773" s="81">
        <v>891</v>
      </c>
      <c r="O773" s="82">
        <f>IFERROR(VLOOKUP(Tabla110[[#This Row],[NIVEL DE HABILIDAD]],CATEGORIAS!$M$3:$O$13,2,FALSE),"")</f>
        <v>85000</v>
      </c>
      <c r="P773" s="75"/>
      <c r="Q773" s="75"/>
    </row>
    <row r="774" spans="2:17" ht="18.75" x14ac:dyDescent="0.25">
      <c r="B774" s="93">
        <v>892</v>
      </c>
      <c r="C774" s="65" t="s">
        <v>312</v>
      </c>
      <c r="D774" s="65" t="s">
        <v>1327</v>
      </c>
      <c r="E774" s="65">
        <v>1080707911</v>
      </c>
      <c r="F774" s="89">
        <v>44048</v>
      </c>
      <c r="G774" s="48">
        <f>YEAR(Tabla110[[#This Row],[SEXO]])</f>
        <v>2020</v>
      </c>
      <c r="H774" s="78">
        <f ca="1">IF(Tabla110[[#This Row],[FECHA DE NACIMIENTO]]="","",YEAR(NOW())-Tabla110[[#This Row],[FECHA DE NACIMIENTO]])</f>
        <v>6</v>
      </c>
      <c r="I774" s="65" t="s">
        <v>100</v>
      </c>
      <c r="J774" s="79" t="str">
        <f t="shared" si="26"/>
        <v>E</v>
      </c>
      <c r="K774" s="79" t="str">
        <f>Tabla110[[#This Row],[FECHA DE NACIMIENTO]]&amp;J774</f>
        <v>2020E</v>
      </c>
      <c r="L774" s="80" t="str">
        <f t="shared" si="27"/>
        <v>MINIRIDERS 6 AÑOS</v>
      </c>
      <c r="M774" s="65" t="s">
        <v>1287</v>
      </c>
      <c r="N774" s="81">
        <v>892</v>
      </c>
      <c r="O774" s="82">
        <f>IFERROR(VLOOKUP(Tabla110[[#This Row],[NIVEL DE HABILIDAD]],CATEGORIAS!$M$3:$O$13,2,FALSE),"")</f>
        <v>85000</v>
      </c>
      <c r="P774" s="75"/>
      <c r="Q774" s="75"/>
    </row>
    <row r="775" spans="2:17" ht="18.75" x14ac:dyDescent="0.25">
      <c r="B775" s="93">
        <v>893</v>
      </c>
      <c r="C775" s="65" t="s">
        <v>271</v>
      </c>
      <c r="D775" s="65" t="s">
        <v>1340</v>
      </c>
      <c r="E775" s="65">
        <v>1114902456</v>
      </c>
      <c r="F775" s="89">
        <v>43320</v>
      </c>
      <c r="G775" s="48">
        <f>YEAR(Tabla110[[#This Row],[SEXO]])</f>
        <v>2018</v>
      </c>
      <c r="H775" s="78">
        <f ca="1">IF(Tabla110[[#This Row],[FECHA DE NACIMIENTO]]="","",YEAR(NOW())-Tabla110[[#This Row],[FECHA DE NACIMIENTO]])</f>
        <v>8</v>
      </c>
      <c r="I775" s="65" t="s">
        <v>100</v>
      </c>
      <c r="J775" s="79" t="str">
        <f t="shared" si="26"/>
        <v>E</v>
      </c>
      <c r="K775" s="79" t="str">
        <f>Tabla110[[#This Row],[FECHA DE NACIMIENTO]]&amp;J775</f>
        <v>2018E</v>
      </c>
      <c r="L775" s="80" t="str">
        <f t="shared" si="27"/>
        <v>MINIRIDERS 7 Y 8 AÑOS</v>
      </c>
      <c r="M775" s="65" t="s">
        <v>1344</v>
      </c>
      <c r="N775" s="81">
        <v>893</v>
      </c>
      <c r="O775" s="82">
        <f>IFERROR(VLOOKUP(Tabla110[[#This Row],[NIVEL DE HABILIDAD]],CATEGORIAS!$M$3:$O$13,2,FALSE),"")</f>
        <v>85000</v>
      </c>
      <c r="P775" s="75"/>
      <c r="Q775" s="75"/>
    </row>
    <row r="776" spans="2:17" ht="18.75" x14ac:dyDescent="0.25">
      <c r="B776" s="93">
        <v>895</v>
      </c>
      <c r="C776" s="65" t="s">
        <v>1341</v>
      </c>
      <c r="D776" s="65" t="s">
        <v>1342</v>
      </c>
      <c r="E776" s="65">
        <v>1114901535</v>
      </c>
      <c r="F776" s="89">
        <v>43079</v>
      </c>
      <c r="G776" s="48">
        <f>YEAR(Tabla110[[#This Row],[SEXO]])</f>
        <v>2017</v>
      </c>
      <c r="H776" s="78">
        <f ca="1">IF(Tabla110[[#This Row],[FECHA DE NACIMIENTO]]="","",YEAR(NOW())-Tabla110[[#This Row],[FECHA DE NACIMIENTO]])</f>
        <v>9</v>
      </c>
      <c r="I776" s="65" t="s">
        <v>100</v>
      </c>
      <c r="J776" s="79" t="str">
        <f t="shared" si="26"/>
        <v>E</v>
      </c>
      <c r="K776" s="79" t="str">
        <f>Tabla110[[#This Row],[FECHA DE NACIMIENTO]]&amp;J776</f>
        <v>2017E</v>
      </c>
      <c r="L776" s="80" t="str">
        <f t="shared" si="27"/>
        <v>MINIRIDERS 9 Y 10 AÑOS</v>
      </c>
      <c r="M776" s="65" t="s">
        <v>1344</v>
      </c>
      <c r="N776" s="81">
        <v>895</v>
      </c>
      <c r="O776" s="82">
        <f>IFERROR(VLOOKUP(Tabla110[[#This Row],[NIVEL DE HABILIDAD]],CATEGORIAS!$M$3:$O$13,2,FALSE),"")</f>
        <v>85000</v>
      </c>
      <c r="P776" s="75"/>
      <c r="Q776" s="75"/>
    </row>
    <row r="777" spans="2:17" ht="18.75" x14ac:dyDescent="0.25">
      <c r="B777" s="93">
        <v>896</v>
      </c>
      <c r="C777" s="65" t="s">
        <v>268</v>
      </c>
      <c r="D777" s="65" t="s">
        <v>269</v>
      </c>
      <c r="E777" s="65">
        <v>1063819685</v>
      </c>
      <c r="F777" s="89">
        <v>44197</v>
      </c>
      <c r="G777" s="48">
        <f>YEAR(Tabla110[[#This Row],[SEXO]])</f>
        <v>2021</v>
      </c>
      <c r="H777" s="78">
        <f ca="1">IF(Tabla110[[#This Row],[FECHA DE NACIMIENTO]]="","",YEAR(NOW())-Tabla110[[#This Row],[FECHA DE NACIMIENTO]])</f>
        <v>5</v>
      </c>
      <c r="I777" s="65" t="s">
        <v>100</v>
      </c>
      <c r="J777" s="79" t="str">
        <f t="shared" si="26"/>
        <v>E</v>
      </c>
      <c r="K777" s="79" t="str">
        <f>Tabla110[[#This Row],[FECHA DE NACIMIENTO]]&amp;J777</f>
        <v>2021E</v>
      </c>
      <c r="L777" s="80" t="str">
        <f t="shared" si="27"/>
        <v>MINIRIDERS 4 Y 5 AÑOS</v>
      </c>
      <c r="M777" s="65" t="s">
        <v>52</v>
      </c>
      <c r="N777" s="81">
        <v>896</v>
      </c>
      <c r="O777" s="82">
        <f>IFERROR(VLOOKUP(Tabla110[[#This Row],[NIVEL DE HABILIDAD]],CATEGORIAS!$M$3:$O$13,2,FALSE),"")</f>
        <v>85000</v>
      </c>
      <c r="P777" s="75"/>
      <c r="Q777" s="75"/>
    </row>
    <row r="778" spans="2:17" ht="18.75" x14ac:dyDescent="0.25">
      <c r="B778" s="93">
        <v>897</v>
      </c>
      <c r="C778" s="65" t="s">
        <v>710</v>
      </c>
      <c r="D778" s="65" t="s">
        <v>1403</v>
      </c>
      <c r="E778" s="65">
        <v>1112162236</v>
      </c>
      <c r="F778" s="89">
        <v>43363</v>
      </c>
      <c r="G778" s="48">
        <f>YEAR(Tabla110[[#This Row],[SEXO]])</f>
        <v>2018</v>
      </c>
      <c r="H778" s="78">
        <f ca="1">IF(Tabla110[[#This Row],[FECHA DE NACIMIENTO]]="","",YEAR(NOW())-Tabla110[[#This Row],[FECHA DE NACIMIENTO]])</f>
        <v>8</v>
      </c>
      <c r="I778" s="65" t="s">
        <v>100</v>
      </c>
      <c r="J778" s="79" t="str">
        <f t="shared" si="26"/>
        <v>E</v>
      </c>
      <c r="K778" s="79" t="str">
        <f>Tabla110[[#This Row],[FECHA DE NACIMIENTO]]&amp;J778</f>
        <v>2018E</v>
      </c>
      <c r="L778" s="80" t="str">
        <f t="shared" si="27"/>
        <v>MINIRIDERS 7 Y 8 AÑOS</v>
      </c>
      <c r="M778" s="65" t="s">
        <v>85</v>
      </c>
      <c r="N778" s="81">
        <v>897</v>
      </c>
      <c r="O778" s="82">
        <f>IFERROR(VLOOKUP(Tabla110[[#This Row],[NIVEL DE HABILIDAD]],CATEGORIAS!$M$3:$O$13,2,FALSE),"")</f>
        <v>85000</v>
      </c>
      <c r="P778" s="75"/>
      <c r="Q778" s="75"/>
    </row>
    <row r="779" spans="2:17" ht="18.75" x14ac:dyDescent="0.25">
      <c r="B779" s="93">
        <v>898</v>
      </c>
      <c r="C779" s="65" t="s">
        <v>1405</v>
      </c>
      <c r="D779" s="65" t="s">
        <v>1406</v>
      </c>
      <c r="E779" s="65">
        <v>1131124709</v>
      </c>
      <c r="F779" s="89">
        <v>42482</v>
      </c>
      <c r="G779" s="48">
        <f>YEAR(Tabla110[[#This Row],[SEXO]])</f>
        <v>2016</v>
      </c>
      <c r="H779" s="78">
        <f ca="1">IF(Tabla110[[#This Row],[FECHA DE NACIMIENTO]]="","",YEAR(NOW())-Tabla110[[#This Row],[FECHA DE NACIMIENTO]])</f>
        <v>10</v>
      </c>
      <c r="I779" s="65" t="s">
        <v>100</v>
      </c>
      <c r="J779" s="79" t="str">
        <f t="shared" si="26"/>
        <v>E</v>
      </c>
      <c r="K779" s="79" t="str">
        <f>Tabla110[[#This Row],[FECHA DE NACIMIENTO]]&amp;J779</f>
        <v>2016E</v>
      </c>
      <c r="L779" s="80" t="str">
        <f t="shared" si="27"/>
        <v>MINIRIDERS 9 Y 10 AÑOS</v>
      </c>
      <c r="M779" s="65" t="s">
        <v>51</v>
      </c>
      <c r="N779" s="81">
        <v>898</v>
      </c>
      <c r="O779" s="82">
        <f>IFERROR(VLOOKUP(Tabla110[[#This Row],[NIVEL DE HABILIDAD]],CATEGORIAS!$M$3:$O$13,2,FALSE),"")</f>
        <v>85000</v>
      </c>
      <c r="P779" s="75"/>
      <c r="Q779" s="75"/>
    </row>
    <row r="780" spans="2:17" ht="18.75" x14ac:dyDescent="0.25">
      <c r="B780" s="94">
        <v>899</v>
      </c>
      <c r="C780" s="65" t="s">
        <v>369</v>
      </c>
      <c r="D780" s="65" t="s">
        <v>1412</v>
      </c>
      <c r="E780" s="65">
        <v>1104852535</v>
      </c>
      <c r="F780" s="89">
        <v>43690</v>
      </c>
      <c r="G780" s="48">
        <f>YEAR(Tabla110[[#This Row],[SEXO]])</f>
        <v>2019</v>
      </c>
      <c r="H780" s="78">
        <f ca="1">IF(Tabla110[[#This Row],[FECHA DE NACIMIENTO]]="","",YEAR(NOW())-Tabla110[[#This Row],[FECHA DE NACIMIENTO]])</f>
        <v>7</v>
      </c>
      <c r="I780" s="65" t="s">
        <v>100</v>
      </c>
      <c r="J780" s="79" t="str">
        <f t="shared" si="26"/>
        <v>E</v>
      </c>
      <c r="K780" s="79" t="str">
        <f>Tabla110[[#This Row],[FECHA DE NACIMIENTO]]&amp;J780</f>
        <v>2019E</v>
      </c>
      <c r="L780" s="80" t="str">
        <f t="shared" si="27"/>
        <v>MINIRIDERS 7 Y 8 AÑOS</v>
      </c>
      <c r="M780" s="65" t="s">
        <v>77</v>
      </c>
      <c r="N780" s="81">
        <v>899</v>
      </c>
      <c r="O780" s="82">
        <f>IFERROR(VLOOKUP(Tabla110[[#This Row],[NIVEL DE HABILIDAD]],CATEGORIAS!$M$3:$O$13,2,FALSE),"")</f>
        <v>85000</v>
      </c>
      <c r="P780" s="75"/>
      <c r="Q780" s="75"/>
    </row>
    <row r="781" spans="2:17" ht="18.75" x14ac:dyDescent="0.25">
      <c r="B781" s="94">
        <v>900</v>
      </c>
      <c r="C781" s="65" t="s">
        <v>312</v>
      </c>
      <c r="D781" s="65" t="s">
        <v>1427</v>
      </c>
      <c r="E781" s="65">
        <v>1232815310</v>
      </c>
      <c r="F781" s="89">
        <v>44251</v>
      </c>
      <c r="G781" s="48">
        <f>YEAR(Tabla110[[#This Row],[SEXO]])</f>
        <v>2021</v>
      </c>
      <c r="H781" s="78">
        <f ca="1">IF(Tabla110[[#This Row],[FECHA DE NACIMIENTO]]="","",YEAR(NOW())-Tabla110[[#This Row],[FECHA DE NACIMIENTO]])</f>
        <v>5</v>
      </c>
      <c r="I781" s="65" t="s">
        <v>100</v>
      </c>
      <c r="J781" s="79" t="str">
        <f t="shared" si="26"/>
        <v>E</v>
      </c>
      <c r="K781" s="79" t="str">
        <f>Tabla110[[#This Row],[FECHA DE NACIMIENTO]]&amp;J781</f>
        <v>2021E</v>
      </c>
      <c r="L781" s="80" t="str">
        <f t="shared" si="27"/>
        <v>MINIRIDERS 4 Y 5 AÑOS</v>
      </c>
      <c r="M781" s="65" t="s">
        <v>82</v>
      </c>
      <c r="N781" s="81">
        <v>900</v>
      </c>
      <c r="O781" s="82">
        <f>IFERROR(VLOOKUP(Tabla110[[#This Row],[NIVEL DE HABILIDAD]],CATEGORIAS!$M$3:$O$13,2,FALSE),"")</f>
        <v>85000</v>
      </c>
      <c r="P781" s="75"/>
      <c r="Q781" s="75"/>
    </row>
    <row r="782" spans="2:17" ht="18.75" x14ac:dyDescent="0.25">
      <c r="B782" s="41" t="s">
        <v>1147</v>
      </c>
      <c r="C782" s="33" t="s">
        <v>259</v>
      </c>
      <c r="D782" s="33" t="s">
        <v>1146</v>
      </c>
      <c r="E782" s="34"/>
      <c r="F782" s="87"/>
      <c r="G782" s="35">
        <v>2005</v>
      </c>
      <c r="H782" s="15">
        <f ca="1">IF(Tabla110[[#This Row],[FECHA DE NACIMIENTO]]="","",YEAR(NOW())-Tabla110[[#This Row],[FECHA DE NACIMIENTO]])</f>
        <v>21</v>
      </c>
      <c r="I782" s="33" t="s">
        <v>10</v>
      </c>
      <c r="J782" s="15" t="str">
        <f t="shared" si="26"/>
        <v>OV</v>
      </c>
      <c r="K782" s="15" t="str">
        <f>Tabla110[[#This Row],[FECHA DE NACIMIENTO]]&amp;J782</f>
        <v>2005OV</v>
      </c>
      <c r="L782" s="16" t="str">
        <f t="shared" si="27"/>
        <v>OPEN VARONES</v>
      </c>
      <c r="M782" s="65" t="s">
        <v>187</v>
      </c>
      <c r="N782" s="41">
        <v>222</v>
      </c>
      <c r="O782" s="19">
        <f>IFERROR(VLOOKUP(Tabla110[[#This Row],[NIVEL DE HABILIDAD]],CATEGORIAS!$M$3:$O$13,2,FALSE),"")</f>
        <v>85000</v>
      </c>
      <c r="P782" s="33"/>
      <c r="Q782" s="65" t="s">
        <v>204</v>
      </c>
    </row>
    <row r="783" spans="2:17" ht="18.75" x14ac:dyDescent="0.25">
      <c r="B783" s="41" t="s">
        <v>1149</v>
      </c>
      <c r="C783" s="33" t="s">
        <v>705</v>
      </c>
      <c r="D783" s="33" t="s">
        <v>706</v>
      </c>
      <c r="E783" s="34">
        <v>1112406877</v>
      </c>
      <c r="F783" s="87">
        <v>41710</v>
      </c>
      <c r="G783" s="35">
        <v>2014</v>
      </c>
      <c r="H783" s="15">
        <f ca="1">IF(Tabla110[[#This Row],[FECHA DE NACIMIENTO]]="","",YEAR(NOW())-Tabla110[[#This Row],[FECHA DE NACIMIENTO]])</f>
        <v>12</v>
      </c>
      <c r="I783" s="33" t="s">
        <v>15</v>
      </c>
      <c r="J783" s="15" t="str">
        <f t="shared" si="26"/>
        <v>EX</v>
      </c>
      <c r="K783" s="15" t="str">
        <f>Tabla110[[#This Row],[FECHA DE NACIMIENTO]]&amp;J783</f>
        <v>2014EX</v>
      </c>
      <c r="L783" s="16" t="str">
        <f t="shared" si="27"/>
        <v>EXPERTOS 11 Y 12 AÑOS</v>
      </c>
      <c r="M783" s="33" t="s">
        <v>85</v>
      </c>
      <c r="N783" s="41">
        <v>327</v>
      </c>
      <c r="O783" s="19">
        <f>IFERROR(VLOOKUP(Tabla110[[#This Row],[NIVEL DE HABILIDAD]],CATEGORIAS!$M$3:$O$13,2,FALSE),"")</f>
        <v>85000</v>
      </c>
      <c r="P783" s="33"/>
      <c r="Q783" s="33"/>
    </row>
    <row r="784" spans="2:17" ht="18.75" x14ac:dyDescent="0.25">
      <c r="B784" s="38" t="s">
        <v>1152</v>
      </c>
      <c r="C784" s="65" t="s">
        <v>369</v>
      </c>
      <c r="D784" s="65" t="s">
        <v>818</v>
      </c>
      <c r="E784" s="47">
        <v>1105376012</v>
      </c>
      <c r="F784" s="87">
        <v>40063</v>
      </c>
      <c r="G784" s="48">
        <v>2009</v>
      </c>
      <c r="H784" s="15">
        <f ca="1">IF(Tabla110[[#This Row],[FECHA DE NACIMIENTO]]="","",YEAR(NOW())-Tabla110[[#This Row],[FECHA DE NACIMIENTO]])</f>
        <v>17</v>
      </c>
      <c r="I784" s="65" t="s">
        <v>9</v>
      </c>
      <c r="J784" s="15" t="str">
        <f t="shared" si="26"/>
        <v>OD</v>
      </c>
      <c r="K784" s="15" t="str">
        <f>Tabla110[[#This Row],[FECHA DE NACIMIENTO]]&amp;J784</f>
        <v>2009OD</v>
      </c>
      <c r="L784" s="16" t="str">
        <f t="shared" si="27"/>
        <v>OPEN DAMAS</v>
      </c>
      <c r="M784" s="65" t="s">
        <v>50</v>
      </c>
      <c r="N784" s="38" t="s">
        <v>1152</v>
      </c>
      <c r="O784" s="19">
        <f>IFERROR(VLOOKUP(Tabla110[[#This Row],[NIVEL DE HABILIDAD]],CATEGORIAS!$M$3:$O$13,2,FALSE),"")</f>
        <v>85000</v>
      </c>
      <c r="P784" s="65"/>
      <c r="Q784" s="65"/>
    </row>
    <row r="785" spans="2:17" ht="18.75" x14ac:dyDescent="0.25">
      <c r="B785" s="39" t="s">
        <v>1151</v>
      </c>
      <c r="C785" s="65" t="s">
        <v>773</v>
      </c>
      <c r="D785" s="65" t="s">
        <v>774</v>
      </c>
      <c r="E785" s="47">
        <v>1108568468</v>
      </c>
      <c r="F785" s="87"/>
      <c r="G785" s="48">
        <v>2012</v>
      </c>
      <c r="H785" s="15">
        <f ca="1">IF(Tabla110[[#This Row],[FECHA DE NACIMIENTO]]="","",YEAR(NOW())-Tabla110[[#This Row],[FECHA DE NACIMIENTO]])</f>
        <v>14</v>
      </c>
      <c r="I785" s="65" t="s">
        <v>1173</v>
      </c>
      <c r="J785" s="15" t="str">
        <f t="shared" si="26"/>
        <v>SR</v>
      </c>
      <c r="K785" s="15" t="str">
        <f>Tabla110[[#This Row],[FECHA DE NACIMIENTO]]&amp;J785</f>
        <v>2012SR</v>
      </c>
      <c r="L785" s="16" t="str">
        <f t="shared" si="27"/>
        <v>SUPER RACING</v>
      </c>
      <c r="M785" s="65" t="s">
        <v>45</v>
      </c>
      <c r="N785" s="39" t="s">
        <v>1151</v>
      </c>
      <c r="O785" s="19">
        <f>IFERROR(VLOOKUP(Tabla110[[#This Row],[NIVEL DE HABILIDAD]],CATEGORIAS!$M$3:$O$13,2,FALSE),"")</f>
        <v>85000</v>
      </c>
      <c r="P785" s="65"/>
      <c r="Q785" s="65"/>
    </row>
  </sheetData>
  <sheetProtection formatCells="0" autoFilter="0"/>
  <mergeCells count="1">
    <mergeCell ref="B1:O1"/>
  </mergeCells>
  <conditionalFormatting sqref="B309">
    <cfRule type="duplicateValues" dxfId="153" priority="8"/>
  </conditionalFormatting>
  <conditionalFormatting sqref="B375">
    <cfRule type="duplicateValues" dxfId="152" priority="4"/>
  </conditionalFormatting>
  <conditionalFormatting sqref="B593:B649 B310:B374 B376:B537 B547 B3:B308">
    <cfRule type="duplicateValues" dxfId="151" priority="5205"/>
  </conditionalFormatting>
  <conditionalFormatting sqref="B650:B745">
    <cfRule type="duplicateValues" dxfId="150" priority="1"/>
  </conditionalFormatting>
  <conditionalFormatting sqref="B785:B1048576 B593:B649 B547 B1:B537">
    <cfRule type="duplicateValues" dxfId="149" priority="20"/>
  </conditionalFormatting>
  <conditionalFormatting sqref="E52:E94 E3:E50">
    <cfRule type="duplicateValues" dxfId="148" priority="17"/>
  </conditionalFormatting>
  <conditionalFormatting sqref="E309">
    <cfRule type="duplicateValues" dxfId="147" priority="6"/>
    <cfRule type="duplicateValues" dxfId="146" priority="7"/>
  </conditionalFormatting>
  <conditionalFormatting sqref="E375">
    <cfRule type="duplicateValues" dxfId="145" priority="2"/>
    <cfRule type="duplicateValues" dxfId="144" priority="3"/>
  </conditionalFormatting>
  <conditionalFormatting sqref="E394">
    <cfRule type="duplicateValues" dxfId="143" priority="13"/>
    <cfRule type="duplicateValues" dxfId="142" priority="14"/>
  </conditionalFormatting>
  <conditionalFormatting sqref="E448">
    <cfRule type="duplicateValues" dxfId="141" priority="10"/>
    <cfRule type="duplicateValues" dxfId="140" priority="11"/>
  </conditionalFormatting>
  <conditionalFormatting sqref="E547 E395:E447 E3:E50 E449:E537 E310:E374 E376:E393 E52:E308 E594:E649">
    <cfRule type="duplicateValues" dxfId="139" priority="5219"/>
  </conditionalFormatting>
  <conditionalFormatting sqref="E547 E395:E447 E449:E537 E310:E374 E376:E393 E95:E308 E594:E649">
    <cfRule type="duplicateValues" dxfId="138" priority="5211"/>
  </conditionalFormatting>
  <conditionalFormatting sqref="E593">
    <cfRule type="duplicateValues" dxfId="137" priority="12"/>
  </conditionalFormatting>
  <conditionalFormatting sqref="N3:N297">
    <cfRule type="duplicateValues" dxfId="136" priority="18"/>
  </conditionalFormatting>
  <conditionalFormatting sqref="N298">
    <cfRule type="duplicateValues" dxfId="135" priority="16"/>
  </conditionalFormatting>
  <conditionalFormatting sqref="N309">
    <cfRule type="duplicateValues" dxfId="134" priority="9"/>
  </conditionalFormatting>
  <conditionalFormatting sqref="N375">
    <cfRule type="duplicateValues" dxfId="133" priority="5"/>
  </conditionalFormatting>
  <conditionalFormatting sqref="N547 N593:N705 N299:N308 N310:N374 N376:N537">
    <cfRule type="duplicateValues" dxfId="132" priority="5199"/>
  </conditionalFormatting>
  <conditionalFormatting sqref="N706">
    <cfRule type="duplicateValues" dxfId="131" priority="15"/>
  </conditionalFormatting>
  <conditionalFormatting sqref="N707:N784">
    <cfRule type="duplicateValues" dxfId="130" priority="21"/>
  </conditionalFormatting>
  <pageMargins left="0.70866141732283472" right="0.70866141732283472" top="0.74803149606299213" bottom="0.74803149606299213" header="0.31496062992125984" footer="0.31496062992125984"/>
  <pageSetup scale="46" fitToHeight="0" orientation="landscape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Q652"/>
  <sheetViews>
    <sheetView zoomScale="70" zoomScaleNormal="70" workbookViewId="0">
      <pane ySplit="2" topLeftCell="A167" activePane="bottomLeft" state="frozen"/>
      <selection pane="bottomLeft" activeCell="P396" sqref="P396"/>
    </sheetView>
  </sheetViews>
  <sheetFormatPr baseColWidth="10" defaultColWidth="10.7109375" defaultRowHeight="15" x14ac:dyDescent="0.25"/>
  <cols>
    <col min="1" max="1" width="6" style="10" bestFit="1" customWidth="1"/>
    <col min="2" max="2" width="8.7109375" style="10" bestFit="1" customWidth="1"/>
    <col min="3" max="3" width="23.85546875" style="10" bestFit="1" customWidth="1"/>
    <col min="4" max="4" width="27.28515625" style="10" bestFit="1" customWidth="1"/>
    <col min="5" max="5" width="30.5703125" style="10" bestFit="1" customWidth="1"/>
    <col min="6" max="6" width="11.42578125" style="17" bestFit="1" customWidth="1"/>
    <col min="7" max="7" width="29.140625" style="18" bestFit="1" customWidth="1"/>
    <col min="8" max="8" width="11.7109375" style="10" bestFit="1" customWidth="1"/>
    <col min="9" max="9" width="28.140625" style="10" bestFit="1" customWidth="1"/>
    <col min="10" max="10" width="10.28515625" style="10" bestFit="1" customWidth="1"/>
    <col min="11" max="11" width="11.140625" style="10" bestFit="1" customWidth="1"/>
    <col min="12" max="12" width="32.28515625" style="10" bestFit="1" customWidth="1"/>
    <col min="13" max="13" width="37.5703125" style="10" bestFit="1" customWidth="1"/>
    <col min="14" max="14" width="15.5703125" style="10" bestFit="1" customWidth="1"/>
    <col min="15" max="15" width="27.28515625" style="10" bestFit="1" customWidth="1"/>
    <col min="16" max="16" width="23.5703125" style="10" bestFit="1" customWidth="1"/>
    <col min="17" max="17" width="23.28515625" style="10" bestFit="1" customWidth="1"/>
    <col min="18" max="16384" width="10.7109375" style="10"/>
  </cols>
  <sheetData>
    <row r="1" spans="1:17" ht="104.25" customHeight="1" x14ac:dyDescent="0.25">
      <c r="B1" s="235" t="s">
        <v>1482</v>
      </c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</row>
    <row r="2" spans="1:17" s="11" customFormat="1" ht="13.5" x14ac:dyDescent="0.25">
      <c r="B2" s="20" t="s">
        <v>54</v>
      </c>
      <c r="C2" s="20" t="s">
        <v>34</v>
      </c>
      <c r="D2" s="20" t="s">
        <v>35</v>
      </c>
      <c r="E2" s="20" t="s">
        <v>42</v>
      </c>
      <c r="F2" s="21" t="s">
        <v>48</v>
      </c>
      <c r="G2" s="20" t="s">
        <v>234</v>
      </c>
      <c r="H2" s="20" t="s">
        <v>22</v>
      </c>
      <c r="I2" s="20" t="s">
        <v>36</v>
      </c>
      <c r="J2" s="20" t="s">
        <v>37</v>
      </c>
      <c r="K2" s="20" t="s">
        <v>38</v>
      </c>
      <c r="L2" s="20" t="s">
        <v>18</v>
      </c>
      <c r="M2" s="20" t="s">
        <v>40</v>
      </c>
      <c r="N2" s="20" t="s">
        <v>71</v>
      </c>
      <c r="O2" s="20" t="s">
        <v>39</v>
      </c>
      <c r="P2" s="20" t="s">
        <v>47</v>
      </c>
      <c r="Q2" s="20" t="s">
        <v>84</v>
      </c>
    </row>
    <row r="3" spans="1:17" s="11" customFormat="1" ht="18.75" x14ac:dyDescent="0.25">
      <c r="A3" s="11">
        <f>_xlfn.IFNA(_xlfn.XLOOKUP(Tabla1[[#This Row],[ID]],'BASE DE DATOS 2026'!$B$3:$B$554,'BASE DE DATOS 2026'!$N$3:$N$554),"")</f>
        <v>10</v>
      </c>
      <c r="B3" s="36">
        <v>10</v>
      </c>
      <c r="C3" s="65" t="s">
        <v>236</v>
      </c>
      <c r="D3" s="65" t="s">
        <v>237</v>
      </c>
      <c r="E3" s="47">
        <v>1010849944</v>
      </c>
      <c r="F3" s="32"/>
      <c r="G3" s="48">
        <v>2021</v>
      </c>
      <c r="H3" s="15">
        <f ca="1">IF(Tabla1[[#This Row],[FECHA DE NACIMIENTO]]="","",YEAR(NOW())-Tabla1[[#This Row],[FECHA DE NACIMIENTO]])</f>
        <v>5</v>
      </c>
      <c r="I3" s="65" t="s">
        <v>12</v>
      </c>
      <c r="J3" s="15" t="str">
        <f t="shared" ref="J3:J66" si="0">VLOOKUP(I3,NH,2,0)</f>
        <v>S</v>
      </c>
      <c r="K3" s="15" t="str">
        <f>Tabla1[[#This Row],[FECHA DE NACIMIENTO]]&amp;J3</f>
        <v>2021S</v>
      </c>
      <c r="L3" s="16" t="str">
        <f t="shared" ref="L3:L66" si="1">IFERROR(VLOOKUP(K3,CATEGORIAS,2,0),"")</f>
        <v>STRIDERS 5 AÑOS</v>
      </c>
      <c r="M3" s="65" t="s">
        <v>165</v>
      </c>
      <c r="N3" s="36">
        <v>10</v>
      </c>
      <c r="O3" s="19">
        <f>IFERROR(VLOOKUP(Tabla1[[#This Row],[NIVEL DE HABILIDAD]],CATEGORIAS!$M$3:$O$13,2,FALSE),"")</f>
        <v>85000</v>
      </c>
      <c r="P3" s="65"/>
      <c r="Q3" s="65"/>
    </row>
    <row r="4" spans="1:17" s="11" customFormat="1" ht="18.75" x14ac:dyDescent="0.25">
      <c r="A4" s="11" t="str">
        <f>_xlfn.IFNA(_xlfn.XLOOKUP(Tabla1[[#This Row],[ID]],'BASE DE DATOS 2026'!$B$3:$B$554,'BASE DE DATOS 2026'!$N$3:$N$554),"")</f>
        <v/>
      </c>
      <c r="B4" s="36">
        <v>11</v>
      </c>
      <c r="C4" s="12" t="s">
        <v>238</v>
      </c>
      <c r="D4" s="12" t="s">
        <v>239</v>
      </c>
      <c r="E4" s="13">
        <v>1144321051</v>
      </c>
      <c r="F4" s="32"/>
      <c r="G4" s="32">
        <v>2021</v>
      </c>
      <c r="H4" s="15">
        <f ca="1">IF(Tabla1[[#This Row],[FECHA DE NACIMIENTO]]="","",YEAR(NOW())-Tabla1[[#This Row],[FECHA DE NACIMIENTO]])</f>
        <v>5</v>
      </c>
      <c r="I4" s="12" t="s">
        <v>12</v>
      </c>
      <c r="J4" s="15" t="str">
        <f t="shared" si="0"/>
        <v>S</v>
      </c>
      <c r="K4" s="15" t="str">
        <f>Tabla1[[#This Row],[FECHA DE NACIMIENTO]]&amp;J4</f>
        <v>2021S</v>
      </c>
      <c r="L4" s="16" t="str">
        <f t="shared" si="1"/>
        <v>STRIDERS 5 AÑOS</v>
      </c>
      <c r="M4" s="12" t="s">
        <v>44</v>
      </c>
      <c r="N4" s="37">
        <v>11</v>
      </c>
      <c r="O4" s="19">
        <f>IFERROR(VLOOKUP(Tabla1[[#This Row],[NIVEL DE HABILIDAD]],CATEGORIAS!$M$3:$O$13,2,FALSE),"")</f>
        <v>85000</v>
      </c>
      <c r="P4" s="12"/>
      <c r="Q4" s="12"/>
    </row>
    <row r="5" spans="1:17" s="11" customFormat="1" ht="18.75" x14ac:dyDescent="0.25">
      <c r="A5" s="11" t="str">
        <f>_xlfn.IFNA(_xlfn.XLOOKUP(Tabla1[[#This Row],[ID]],'BASE DE DATOS 2026'!$B$3:$B$554,'BASE DE DATOS 2026'!$N$3:$N$554),"")</f>
        <v/>
      </c>
      <c r="B5" s="36">
        <v>12</v>
      </c>
      <c r="C5" s="12" t="s">
        <v>240</v>
      </c>
      <c r="D5" s="12" t="s">
        <v>241</v>
      </c>
      <c r="E5" s="13">
        <v>1114249418</v>
      </c>
      <c r="F5" s="32"/>
      <c r="G5" s="32">
        <v>2020</v>
      </c>
      <c r="H5" s="15">
        <f ca="1">IF(Tabla1[[#This Row],[FECHA DE NACIMIENTO]]="","",YEAR(NOW())-Tabla1[[#This Row],[FECHA DE NACIMIENTO]])</f>
        <v>6</v>
      </c>
      <c r="I5" s="12" t="s">
        <v>100</v>
      </c>
      <c r="J5" s="15" t="str">
        <f t="shared" si="0"/>
        <v>E</v>
      </c>
      <c r="K5" s="15" t="str">
        <f>Tabla1[[#This Row],[FECHA DE NACIMIENTO]]&amp;J5</f>
        <v>2020E</v>
      </c>
      <c r="L5" s="16" t="str">
        <f t="shared" si="1"/>
        <v>MINIRIDERS 6 AÑOS</v>
      </c>
      <c r="M5" s="12" t="s">
        <v>82</v>
      </c>
      <c r="N5" s="36">
        <v>12</v>
      </c>
      <c r="O5" s="19">
        <f>IFERROR(VLOOKUP(Tabla1[[#This Row],[NIVEL DE HABILIDAD]],CATEGORIAS!$M$3:$O$13,2,FALSE),"")</f>
        <v>85000</v>
      </c>
      <c r="P5" s="12"/>
      <c r="Q5" s="12"/>
    </row>
    <row r="6" spans="1:17" s="11" customFormat="1" ht="18.75" x14ac:dyDescent="0.25">
      <c r="A6" s="11">
        <f>_xlfn.IFNA(_xlfn.XLOOKUP(Tabla1[[#This Row],[ID]],'BASE DE DATOS 2026'!$B$3:$B$554,'BASE DE DATOS 2026'!$N$3:$N$554),"")</f>
        <v>13</v>
      </c>
      <c r="B6" s="36">
        <v>13</v>
      </c>
      <c r="C6" s="65" t="s">
        <v>242</v>
      </c>
      <c r="D6" s="65" t="s">
        <v>243</v>
      </c>
      <c r="E6" s="47">
        <v>1144112260</v>
      </c>
      <c r="F6" s="32"/>
      <c r="G6" s="48">
        <v>2021</v>
      </c>
      <c r="H6" s="15">
        <f ca="1">IF(Tabla1[[#This Row],[FECHA DE NACIMIENTO]]="","",YEAR(NOW())-Tabla1[[#This Row],[FECHA DE NACIMIENTO]])</f>
        <v>5</v>
      </c>
      <c r="I6" s="65" t="s">
        <v>12</v>
      </c>
      <c r="J6" s="15" t="str">
        <f t="shared" si="0"/>
        <v>S</v>
      </c>
      <c r="K6" s="15" t="str">
        <f>Tabla1[[#This Row],[FECHA DE NACIMIENTO]]&amp;J6</f>
        <v>2021S</v>
      </c>
      <c r="L6" s="16" t="str">
        <f t="shared" si="1"/>
        <v>STRIDERS 5 AÑOS</v>
      </c>
      <c r="M6" s="65" t="s">
        <v>75</v>
      </c>
      <c r="N6" s="37">
        <v>13</v>
      </c>
      <c r="O6" s="19">
        <f>IFERROR(VLOOKUP(Tabla1[[#This Row],[NIVEL DE HABILIDAD]],CATEGORIAS!$M$3:$O$13,2,FALSE),"")</f>
        <v>85000</v>
      </c>
      <c r="P6" s="65"/>
      <c r="Q6" s="65"/>
    </row>
    <row r="7" spans="1:17" s="11" customFormat="1" ht="18.75" x14ac:dyDescent="0.25">
      <c r="A7" s="11">
        <f>_xlfn.IFNA(_xlfn.XLOOKUP(Tabla1[[#This Row],[ID]],'BASE DE DATOS 2026'!$B$3:$B$554,'BASE DE DATOS 2026'!$N$3:$N$554),"")</f>
        <v>14</v>
      </c>
      <c r="B7" s="36">
        <v>14</v>
      </c>
      <c r="C7" s="12" t="s">
        <v>244</v>
      </c>
      <c r="D7" s="12" t="s">
        <v>245</v>
      </c>
      <c r="E7" s="13">
        <v>1059251369</v>
      </c>
      <c r="F7" s="32"/>
      <c r="G7" s="32">
        <v>2021</v>
      </c>
      <c r="H7" s="15">
        <f ca="1">IF(Tabla1[[#This Row],[FECHA DE NACIMIENTO]]="","",YEAR(NOW())-Tabla1[[#This Row],[FECHA DE NACIMIENTO]])</f>
        <v>5</v>
      </c>
      <c r="I7" s="12" t="s">
        <v>12</v>
      </c>
      <c r="J7" s="15" t="str">
        <f t="shared" si="0"/>
        <v>S</v>
      </c>
      <c r="K7" s="15" t="str">
        <f>Tabla1[[#This Row],[FECHA DE NACIMIENTO]]&amp;J7</f>
        <v>2021S</v>
      </c>
      <c r="L7" s="16" t="str">
        <f t="shared" si="1"/>
        <v>STRIDERS 5 AÑOS</v>
      </c>
      <c r="M7" s="12" t="s">
        <v>110</v>
      </c>
      <c r="N7" s="36">
        <v>14</v>
      </c>
      <c r="O7" s="19">
        <f>IFERROR(VLOOKUP(Tabla1[[#This Row],[NIVEL DE HABILIDAD]],CATEGORIAS!$M$3:$O$13,2,FALSE),"")</f>
        <v>85000</v>
      </c>
      <c r="P7" s="12"/>
      <c r="Q7" s="12" t="s">
        <v>220</v>
      </c>
    </row>
    <row r="8" spans="1:17" s="11" customFormat="1" ht="18.75" x14ac:dyDescent="0.25">
      <c r="A8" s="11">
        <f>_xlfn.IFNA(_xlfn.XLOOKUP(Tabla1[[#This Row],[ID]],'BASE DE DATOS 2026'!$B$3:$B$554,'BASE DE DATOS 2026'!$N$3:$N$554),"")</f>
        <v>15</v>
      </c>
      <c r="B8" s="36">
        <v>15</v>
      </c>
      <c r="C8" s="65" t="s">
        <v>246</v>
      </c>
      <c r="D8" s="65" t="s">
        <v>247</v>
      </c>
      <c r="E8" s="47">
        <v>1059250630</v>
      </c>
      <c r="F8" s="48"/>
      <c r="G8" s="48">
        <v>2020</v>
      </c>
      <c r="H8" s="15">
        <f ca="1">IF(Tabla1[[#This Row],[FECHA DE NACIMIENTO]]="","",YEAR(NOW())-Tabla1[[#This Row],[FECHA DE NACIMIENTO]])</f>
        <v>6</v>
      </c>
      <c r="I8" s="65" t="s">
        <v>100</v>
      </c>
      <c r="J8" s="15" t="str">
        <f t="shared" si="0"/>
        <v>E</v>
      </c>
      <c r="K8" s="15" t="str">
        <f>Tabla1[[#This Row],[FECHA DE NACIMIENTO]]&amp;J8</f>
        <v>2020E</v>
      </c>
      <c r="L8" s="16" t="str">
        <f t="shared" si="1"/>
        <v>MINIRIDERS 6 AÑOS</v>
      </c>
      <c r="M8" s="65" t="s">
        <v>110</v>
      </c>
      <c r="N8" s="37">
        <v>15</v>
      </c>
      <c r="O8" s="19">
        <f>IFERROR(VLOOKUP(Tabla1[[#This Row],[NIVEL DE HABILIDAD]],CATEGORIAS!$M$3:$O$13,2,FALSE),"")</f>
        <v>85000</v>
      </c>
      <c r="P8" s="65"/>
      <c r="Q8" s="65"/>
    </row>
    <row r="9" spans="1:17" s="11" customFormat="1" ht="18.75" x14ac:dyDescent="0.25">
      <c r="A9" s="11">
        <f>_xlfn.IFNA(_xlfn.XLOOKUP(Tabla1[[#This Row],[ID]],'BASE DE DATOS 2026'!$B$3:$B$554,'BASE DE DATOS 2026'!$N$3:$N$554),"")</f>
        <v>16</v>
      </c>
      <c r="B9" s="36">
        <v>16</v>
      </c>
      <c r="C9" s="65" t="s">
        <v>248</v>
      </c>
      <c r="D9" s="65" t="s">
        <v>249</v>
      </c>
      <c r="E9" s="47">
        <v>1059251408</v>
      </c>
      <c r="F9" s="48"/>
      <c r="G9" s="48">
        <v>2021</v>
      </c>
      <c r="H9" s="15">
        <f ca="1">IF(Tabla1[[#This Row],[FECHA DE NACIMIENTO]]="","",YEAR(NOW())-Tabla1[[#This Row],[FECHA DE NACIMIENTO]])</f>
        <v>5</v>
      </c>
      <c r="I9" s="65" t="s">
        <v>12</v>
      </c>
      <c r="J9" s="15" t="str">
        <f t="shared" si="0"/>
        <v>S</v>
      </c>
      <c r="K9" s="15" t="str">
        <f>Tabla1[[#This Row],[FECHA DE NACIMIENTO]]&amp;J9</f>
        <v>2021S</v>
      </c>
      <c r="L9" s="16" t="str">
        <f t="shared" si="1"/>
        <v>STRIDERS 5 AÑOS</v>
      </c>
      <c r="M9" s="65" t="s">
        <v>110</v>
      </c>
      <c r="N9" s="36">
        <v>16</v>
      </c>
      <c r="O9" s="19">
        <f>IFERROR(VLOOKUP(Tabla1[[#This Row],[NIVEL DE HABILIDAD]],CATEGORIAS!$M$3:$O$13,2,FALSE),"")</f>
        <v>85000</v>
      </c>
      <c r="P9" s="65"/>
      <c r="Q9" s="65" t="s">
        <v>219</v>
      </c>
    </row>
    <row r="10" spans="1:17" s="11" customFormat="1" ht="18.75" x14ac:dyDescent="0.25">
      <c r="A10" s="11">
        <f>_xlfn.IFNA(_xlfn.XLOOKUP(Tabla1[[#This Row],[ID]],'BASE DE DATOS 2026'!$B$3:$B$554,'BASE DE DATOS 2026'!$N$3:$N$554),"")</f>
        <v>17</v>
      </c>
      <c r="B10" s="36">
        <v>17</v>
      </c>
      <c r="C10" s="12" t="s">
        <v>250</v>
      </c>
      <c r="D10" s="12" t="s">
        <v>251</v>
      </c>
      <c r="E10" s="13">
        <v>1232812815</v>
      </c>
      <c r="F10" s="32"/>
      <c r="G10" s="32">
        <v>2020</v>
      </c>
      <c r="H10" s="15">
        <f ca="1">IF(Tabla1[[#This Row],[FECHA DE NACIMIENTO]]="","",YEAR(NOW())-Tabla1[[#This Row],[FECHA DE NACIMIENTO]])</f>
        <v>6</v>
      </c>
      <c r="I10" s="12" t="s">
        <v>100</v>
      </c>
      <c r="J10" s="15" t="str">
        <f t="shared" si="0"/>
        <v>E</v>
      </c>
      <c r="K10" s="15" t="str">
        <f>Tabla1[[#This Row],[FECHA DE NACIMIENTO]]&amp;J10</f>
        <v>2020E</v>
      </c>
      <c r="L10" s="16" t="str">
        <f t="shared" si="1"/>
        <v>MINIRIDERS 6 AÑOS</v>
      </c>
      <c r="M10" s="12" t="s">
        <v>45</v>
      </c>
      <c r="N10" s="37">
        <v>17</v>
      </c>
      <c r="O10" s="19">
        <f>IFERROR(VLOOKUP(Tabla1[[#This Row],[NIVEL DE HABILIDAD]],CATEGORIAS!$M$3:$O$13,2,FALSE),"")</f>
        <v>85000</v>
      </c>
      <c r="P10" s="12"/>
      <c r="Q10" s="12" t="s">
        <v>227</v>
      </c>
    </row>
    <row r="11" spans="1:17" s="11" customFormat="1" ht="18.75" x14ac:dyDescent="0.25">
      <c r="A11" s="11">
        <f>_xlfn.IFNA(_xlfn.XLOOKUP(Tabla1[[#This Row],[ID]],'BASE DE DATOS 2026'!$B$3:$B$554,'BASE DE DATOS 2026'!$N$3:$N$554),"")</f>
        <v>18</v>
      </c>
      <c r="B11" s="36">
        <v>18</v>
      </c>
      <c r="C11" s="65" t="s">
        <v>252</v>
      </c>
      <c r="D11" s="65" t="s">
        <v>253</v>
      </c>
      <c r="E11" s="47">
        <v>1111572364</v>
      </c>
      <c r="F11" s="32"/>
      <c r="G11" s="48">
        <v>2021</v>
      </c>
      <c r="H11" s="15">
        <f ca="1">IF(Tabla1[[#This Row],[FECHA DE NACIMIENTO]]="","",YEAR(NOW())-Tabla1[[#This Row],[FECHA DE NACIMIENTO]])</f>
        <v>5</v>
      </c>
      <c r="I11" s="65" t="s">
        <v>12</v>
      </c>
      <c r="J11" s="15" t="str">
        <f t="shared" si="0"/>
        <v>S</v>
      </c>
      <c r="K11" s="15" t="str">
        <f>Tabla1[[#This Row],[FECHA DE NACIMIENTO]]&amp;J11</f>
        <v>2021S</v>
      </c>
      <c r="L11" s="16" t="str">
        <f t="shared" si="1"/>
        <v>STRIDERS 5 AÑOS</v>
      </c>
      <c r="M11" s="65" t="s">
        <v>45</v>
      </c>
      <c r="N11" s="36">
        <v>18</v>
      </c>
      <c r="O11" s="19">
        <f>IFERROR(VLOOKUP(Tabla1[[#This Row],[NIVEL DE HABILIDAD]],CATEGORIAS!$M$3:$O$13,2,FALSE),"")</f>
        <v>85000</v>
      </c>
      <c r="P11" s="65"/>
      <c r="Q11" s="65"/>
    </row>
    <row r="12" spans="1:17" s="11" customFormat="1" ht="18.75" x14ac:dyDescent="0.25">
      <c r="A12" s="11">
        <f>_xlfn.IFNA(_xlfn.XLOOKUP(Tabla1[[#This Row],[ID]],'BASE DE DATOS 2026'!$B$3:$B$554,'BASE DE DATOS 2026'!$N$3:$N$554),"")</f>
        <v>19</v>
      </c>
      <c r="B12" s="36">
        <v>19</v>
      </c>
      <c r="C12" s="12" t="s">
        <v>254</v>
      </c>
      <c r="D12" s="12" t="s">
        <v>255</v>
      </c>
      <c r="E12" s="13">
        <v>1109569655</v>
      </c>
      <c r="F12" s="32"/>
      <c r="G12" s="32">
        <v>2020</v>
      </c>
      <c r="H12" s="15">
        <f ca="1">IF(Tabla1[[#This Row],[FECHA DE NACIMIENTO]]="","",YEAR(NOW())-Tabla1[[#This Row],[FECHA DE NACIMIENTO]])</f>
        <v>6</v>
      </c>
      <c r="I12" s="12" t="s">
        <v>100</v>
      </c>
      <c r="J12" s="15" t="str">
        <f t="shared" si="0"/>
        <v>E</v>
      </c>
      <c r="K12" s="15" t="str">
        <f>Tabla1[[#This Row],[FECHA DE NACIMIENTO]]&amp;J12</f>
        <v>2020E</v>
      </c>
      <c r="L12" s="16" t="str">
        <f t="shared" si="1"/>
        <v>MINIRIDERS 6 AÑOS</v>
      </c>
      <c r="M12" s="12" t="s">
        <v>45</v>
      </c>
      <c r="N12" s="37">
        <v>19</v>
      </c>
      <c r="O12" s="19">
        <f>IFERROR(VLOOKUP(Tabla1[[#This Row],[NIVEL DE HABILIDAD]],CATEGORIAS!$M$3:$O$13,2,FALSE),"")</f>
        <v>85000</v>
      </c>
      <c r="P12" s="12"/>
      <c r="Q12" s="12" t="s">
        <v>223</v>
      </c>
    </row>
    <row r="13" spans="1:17" s="11" customFormat="1" ht="18.75" x14ac:dyDescent="0.25">
      <c r="A13" s="11">
        <f>_xlfn.IFNA(_xlfn.XLOOKUP(Tabla1[[#This Row],[ID]],'BASE DE DATOS 2026'!$B$3:$B$554,'BASE DE DATOS 2026'!$N$3:$N$554),"")</f>
        <v>20</v>
      </c>
      <c r="B13" s="36">
        <v>20</v>
      </c>
      <c r="C13" s="12" t="s">
        <v>256</v>
      </c>
      <c r="D13" s="12" t="s">
        <v>257</v>
      </c>
      <c r="E13" s="13">
        <v>1232810806</v>
      </c>
      <c r="F13" s="32"/>
      <c r="G13" s="32">
        <v>2020</v>
      </c>
      <c r="H13" s="15">
        <f ca="1">IF(Tabla1[[#This Row],[FECHA DE NACIMIENTO]]="","",YEAR(NOW())-Tabla1[[#This Row],[FECHA DE NACIMIENTO]])</f>
        <v>6</v>
      </c>
      <c r="I13" s="12" t="s">
        <v>100</v>
      </c>
      <c r="J13" s="15" t="str">
        <f t="shared" si="0"/>
        <v>E</v>
      </c>
      <c r="K13" s="15" t="str">
        <f>Tabla1[[#This Row],[FECHA DE NACIMIENTO]]&amp;J13</f>
        <v>2020E</v>
      </c>
      <c r="L13" s="16" t="str">
        <f t="shared" si="1"/>
        <v>MINIRIDERS 6 AÑOS</v>
      </c>
      <c r="M13" s="12" t="s">
        <v>45</v>
      </c>
      <c r="N13" s="36">
        <v>20</v>
      </c>
      <c r="O13" s="19">
        <f>IFERROR(VLOOKUP(Tabla1[[#This Row],[NIVEL DE HABILIDAD]],CATEGORIAS!$M$3:$O$13,2,FALSE),"")</f>
        <v>85000</v>
      </c>
      <c r="P13" s="12"/>
      <c r="Q13" s="12"/>
    </row>
    <row r="14" spans="1:17" s="11" customFormat="1" ht="18.75" x14ac:dyDescent="0.25">
      <c r="A14" s="11">
        <f>_xlfn.IFNA(_xlfn.XLOOKUP(Tabla1[[#This Row],[ID]],'BASE DE DATOS 2026'!$B$3:$B$554,'BASE DE DATOS 2026'!$N$3:$N$554),"")</f>
        <v>21</v>
      </c>
      <c r="B14" s="36">
        <v>21</v>
      </c>
      <c r="C14" s="12" t="s">
        <v>258</v>
      </c>
      <c r="D14" s="12" t="s">
        <v>257</v>
      </c>
      <c r="E14" s="13">
        <v>1232810807</v>
      </c>
      <c r="F14" s="32"/>
      <c r="G14" s="32">
        <v>2020</v>
      </c>
      <c r="H14" s="15">
        <f ca="1">IF(Tabla1[[#This Row],[FECHA DE NACIMIENTO]]="","",YEAR(NOW())-Tabla1[[#This Row],[FECHA DE NACIMIENTO]])</f>
        <v>6</v>
      </c>
      <c r="I14" s="12" t="s">
        <v>100</v>
      </c>
      <c r="J14" s="15" t="str">
        <f t="shared" si="0"/>
        <v>E</v>
      </c>
      <c r="K14" s="15" t="str">
        <f>Tabla1[[#This Row],[FECHA DE NACIMIENTO]]&amp;J14</f>
        <v>2020E</v>
      </c>
      <c r="L14" s="16" t="str">
        <f t="shared" si="1"/>
        <v>MINIRIDERS 6 AÑOS</v>
      </c>
      <c r="M14" s="12" t="s">
        <v>45</v>
      </c>
      <c r="N14" s="37">
        <v>21</v>
      </c>
      <c r="O14" s="19">
        <f>IFERROR(VLOOKUP(Tabla1[[#This Row],[NIVEL DE HABILIDAD]],CATEGORIAS!$M$3:$O$13,2,FALSE),"")</f>
        <v>85000</v>
      </c>
      <c r="P14" s="12"/>
      <c r="Q14" s="12"/>
    </row>
    <row r="15" spans="1:17" s="11" customFormat="1" ht="18.75" x14ac:dyDescent="0.25">
      <c r="A15" s="11">
        <f>_xlfn.IFNA(_xlfn.XLOOKUP(Tabla1[[#This Row],[ID]],'BASE DE DATOS 2026'!$B$3:$B$554,'BASE DE DATOS 2026'!$N$3:$N$554),"")</f>
        <v>22</v>
      </c>
      <c r="B15" s="36">
        <v>22</v>
      </c>
      <c r="C15" s="12" t="s">
        <v>259</v>
      </c>
      <c r="D15" s="12" t="s">
        <v>260</v>
      </c>
      <c r="E15" s="13">
        <v>1110379478</v>
      </c>
      <c r="F15" s="32"/>
      <c r="G15" s="32">
        <v>2020</v>
      </c>
      <c r="H15" s="15">
        <f ca="1">IF(Tabla1[[#This Row],[FECHA DE NACIMIENTO]]="","",YEAR(NOW())-Tabla1[[#This Row],[FECHA DE NACIMIENTO]])</f>
        <v>6</v>
      </c>
      <c r="I15" s="12" t="s">
        <v>100</v>
      </c>
      <c r="J15" s="15" t="str">
        <f t="shared" si="0"/>
        <v>E</v>
      </c>
      <c r="K15" s="15" t="str">
        <f>Tabla1[[#This Row],[FECHA DE NACIMIENTO]]&amp;J15</f>
        <v>2020E</v>
      </c>
      <c r="L15" s="16" t="str">
        <f t="shared" si="1"/>
        <v>MINIRIDERS 6 AÑOS</v>
      </c>
      <c r="M15" s="12" t="s">
        <v>45</v>
      </c>
      <c r="N15" s="36">
        <v>22</v>
      </c>
      <c r="O15" s="19">
        <f>IFERROR(VLOOKUP(Tabla1[[#This Row],[NIVEL DE HABILIDAD]],CATEGORIAS!$M$3:$O$13,2,FALSE),"")</f>
        <v>85000</v>
      </c>
      <c r="P15" s="12"/>
      <c r="Q15" s="12"/>
    </row>
    <row r="16" spans="1:17" s="11" customFormat="1" ht="18.75" x14ac:dyDescent="0.25">
      <c r="A16" s="11">
        <f>_xlfn.IFNA(_xlfn.XLOOKUP(Tabla1[[#This Row],[ID]],'BASE DE DATOS 2026'!$B$3:$B$554,'BASE DE DATOS 2026'!$N$3:$N$554),"")</f>
        <v>23</v>
      </c>
      <c r="B16" s="36">
        <v>23</v>
      </c>
      <c r="C16" s="65" t="s">
        <v>261</v>
      </c>
      <c r="D16" s="65" t="s">
        <v>262</v>
      </c>
      <c r="E16" s="47">
        <v>1109572622</v>
      </c>
      <c r="F16" s="32"/>
      <c r="G16" s="48">
        <v>2021</v>
      </c>
      <c r="H16" s="15">
        <f ca="1">IF(Tabla1[[#This Row],[FECHA DE NACIMIENTO]]="","",YEAR(NOW())-Tabla1[[#This Row],[FECHA DE NACIMIENTO]])</f>
        <v>5</v>
      </c>
      <c r="I16" s="12" t="s">
        <v>12</v>
      </c>
      <c r="J16" s="15" t="str">
        <f t="shared" si="0"/>
        <v>S</v>
      </c>
      <c r="K16" s="15" t="str">
        <f>Tabla1[[#This Row],[FECHA DE NACIMIENTO]]&amp;J16</f>
        <v>2021S</v>
      </c>
      <c r="L16" s="16" t="str">
        <f t="shared" si="1"/>
        <v>STRIDERS 5 AÑOS</v>
      </c>
      <c r="M16" s="65" t="s">
        <v>45</v>
      </c>
      <c r="N16" s="37">
        <v>23</v>
      </c>
      <c r="O16" s="19">
        <f>IFERROR(VLOOKUP(Tabla1[[#This Row],[NIVEL DE HABILIDAD]],CATEGORIAS!$M$3:$O$13,2,FALSE),"")</f>
        <v>85000</v>
      </c>
      <c r="P16" s="65"/>
      <c r="Q16" s="65"/>
    </row>
    <row r="17" spans="1:17" s="11" customFormat="1" ht="18.75" x14ac:dyDescent="0.25">
      <c r="A17" s="11" t="str">
        <f>_xlfn.IFNA(_xlfn.XLOOKUP(Tabla1[[#This Row],[ID]],'BASE DE DATOS 2026'!$B$3:$B$554,'BASE DE DATOS 2026'!$N$3:$N$554),"")</f>
        <v/>
      </c>
      <c r="B17" s="36">
        <v>24</v>
      </c>
      <c r="C17" s="12" t="s">
        <v>263</v>
      </c>
      <c r="D17" s="12" t="s">
        <v>264</v>
      </c>
      <c r="E17" s="13">
        <v>1232812077</v>
      </c>
      <c r="F17" s="32"/>
      <c r="G17" s="32">
        <v>2020</v>
      </c>
      <c r="H17" s="15">
        <f ca="1">IF(Tabla1[[#This Row],[FECHA DE NACIMIENTO]]="","",YEAR(NOW())-Tabla1[[#This Row],[FECHA DE NACIMIENTO]])</f>
        <v>6</v>
      </c>
      <c r="I17" s="12" t="s">
        <v>100</v>
      </c>
      <c r="J17" s="15" t="str">
        <f t="shared" si="0"/>
        <v>E</v>
      </c>
      <c r="K17" s="15" t="str">
        <f>Tabla1[[#This Row],[FECHA DE NACIMIENTO]]&amp;J17</f>
        <v>2020E</v>
      </c>
      <c r="L17" s="16" t="str">
        <f t="shared" si="1"/>
        <v>MINIRIDERS 6 AÑOS</v>
      </c>
      <c r="M17" s="12" t="s">
        <v>45</v>
      </c>
      <c r="N17" s="36">
        <v>24</v>
      </c>
      <c r="O17" s="19">
        <f>IFERROR(VLOOKUP(Tabla1[[#This Row],[NIVEL DE HABILIDAD]],CATEGORIAS!$M$3:$O$13,2,FALSE),"")</f>
        <v>85000</v>
      </c>
      <c r="P17" s="12"/>
      <c r="Q17" s="12"/>
    </row>
    <row r="18" spans="1:17" s="11" customFormat="1" ht="18.75" x14ac:dyDescent="0.25">
      <c r="A18" s="11">
        <f>_xlfn.IFNA(_xlfn.XLOOKUP(Tabla1[[#This Row],[ID]],'BASE DE DATOS 2026'!$B$3:$B$554,'BASE DE DATOS 2026'!$N$3:$N$554),"")</f>
        <v>25</v>
      </c>
      <c r="B18" s="36">
        <v>25</v>
      </c>
      <c r="C18" s="12" t="s">
        <v>252</v>
      </c>
      <c r="D18" s="12" t="s">
        <v>265</v>
      </c>
      <c r="E18" s="13">
        <v>1109569542</v>
      </c>
      <c r="F18" s="32"/>
      <c r="G18" s="32">
        <v>2020</v>
      </c>
      <c r="H18" s="15">
        <f ca="1">IF(Tabla1[[#This Row],[FECHA DE NACIMIENTO]]="","",YEAR(NOW())-Tabla1[[#This Row],[FECHA DE NACIMIENTO]])</f>
        <v>6</v>
      </c>
      <c r="I18" s="12" t="s">
        <v>100</v>
      </c>
      <c r="J18" s="15" t="str">
        <f t="shared" si="0"/>
        <v>E</v>
      </c>
      <c r="K18" s="15" t="str">
        <f>Tabla1[[#This Row],[FECHA DE NACIMIENTO]]&amp;J18</f>
        <v>2020E</v>
      </c>
      <c r="L18" s="16" t="str">
        <f t="shared" si="1"/>
        <v>MINIRIDERS 6 AÑOS</v>
      </c>
      <c r="M18" s="12" t="s">
        <v>45</v>
      </c>
      <c r="N18" s="37">
        <v>25</v>
      </c>
      <c r="O18" s="19">
        <f>IFERROR(VLOOKUP(Tabla1[[#This Row],[NIVEL DE HABILIDAD]],CATEGORIAS!$M$3:$O$13,2,FALSE),"")</f>
        <v>85000</v>
      </c>
      <c r="P18" s="12"/>
      <c r="Q18" s="12" t="s">
        <v>224</v>
      </c>
    </row>
    <row r="19" spans="1:17" s="11" customFormat="1" ht="18.75" x14ac:dyDescent="0.25">
      <c r="A19" s="11">
        <f>_xlfn.IFNA(_xlfn.XLOOKUP(Tabla1[[#This Row],[ID]],'BASE DE DATOS 2026'!$B$3:$B$554,'BASE DE DATOS 2026'!$N$3:$N$554),"")</f>
        <v>26</v>
      </c>
      <c r="B19" s="36">
        <v>26</v>
      </c>
      <c r="C19" s="12" t="s">
        <v>266</v>
      </c>
      <c r="D19" s="12" t="s">
        <v>267</v>
      </c>
      <c r="E19" s="13">
        <v>1232815236</v>
      </c>
      <c r="F19" s="32"/>
      <c r="G19" s="32">
        <v>2021</v>
      </c>
      <c r="H19" s="15">
        <f ca="1">IF(Tabla1[[#This Row],[FECHA DE NACIMIENTO]]="","",YEAR(NOW())-Tabla1[[#This Row],[FECHA DE NACIMIENTO]])</f>
        <v>5</v>
      </c>
      <c r="I19" s="12" t="s">
        <v>12</v>
      </c>
      <c r="J19" s="15" t="str">
        <f t="shared" si="0"/>
        <v>S</v>
      </c>
      <c r="K19" s="15" t="str">
        <f>Tabla1[[#This Row],[FECHA DE NACIMIENTO]]&amp;J19</f>
        <v>2021S</v>
      </c>
      <c r="L19" s="16" t="str">
        <f t="shared" si="1"/>
        <v>STRIDERS 5 AÑOS</v>
      </c>
      <c r="M19" s="12" t="s">
        <v>45</v>
      </c>
      <c r="N19" s="36">
        <v>26</v>
      </c>
      <c r="O19" s="19">
        <f>IFERROR(VLOOKUP(Tabla1[[#This Row],[NIVEL DE HABILIDAD]],CATEGORIAS!$M$3:$O$13,2,FALSE),"")</f>
        <v>85000</v>
      </c>
      <c r="P19" s="12"/>
      <c r="Q19" s="12"/>
    </row>
    <row r="20" spans="1:17" s="11" customFormat="1" ht="18.75" x14ac:dyDescent="0.25">
      <c r="A20" s="11" t="str">
        <f>_xlfn.IFNA(_xlfn.XLOOKUP(Tabla1[[#This Row],[ID]],'BASE DE DATOS 2026'!$B$3:$B$554,'BASE DE DATOS 2026'!$N$3:$N$554),"")</f>
        <v/>
      </c>
      <c r="B20" s="36">
        <v>27</v>
      </c>
      <c r="C20" s="12" t="s">
        <v>268</v>
      </c>
      <c r="D20" s="12" t="s">
        <v>269</v>
      </c>
      <c r="E20" s="13">
        <v>1063819685</v>
      </c>
      <c r="F20" s="32"/>
      <c r="G20" s="32">
        <v>2021</v>
      </c>
      <c r="H20" s="15">
        <f ca="1">IF(Tabla1[[#This Row],[FECHA DE NACIMIENTO]]="","",YEAR(NOW())-Tabla1[[#This Row],[FECHA DE NACIMIENTO]])</f>
        <v>5</v>
      </c>
      <c r="I20" s="12" t="s">
        <v>12</v>
      </c>
      <c r="J20" s="15" t="str">
        <f t="shared" si="0"/>
        <v>S</v>
      </c>
      <c r="K20" s="15" t="str">
        <f>Tabla1[[#This Row],[FECHA DE NACIMIENTO]]&amp;J20</f>
        <v>2021S</v>
      </c>
      <c r="L20" s="16" t="str">
        <f t="shared" si="1"/>
        <v>STRIDERS 5 AÑOS</v>
      </c>
      <c r="M20" s="12" t="s">
        <v>52</v>
      </c>
      <c r="N20" s="37">
        <v>27</v>
      </c>
      <c r="O20" s="19">
        <f>IFERROR(VLOOKUP(Tabla1[[#This Row],[NIVEL DE HABILIDAD]],CATEGORIAS!$M$3:$O$13,2,FALSE),"")</f>
        <v>85000</v>
      </c>
      <c r="P20" s="12"/>
      <c r="Q20" s="12"/>
    </row>
    <row r="21" spans="1:17" s="11" customFormat="1" ht="18.75" x14ac:dyDescent="0.25">
      <c r="A21" s="11">
        <f>_xlfn.IFNA(_xlfn.XLOOKUP(Tabla1[[#This Row],[ID]],'BASE DE DATOS 2026'!$B$3:$B$554,'BASE DE DATOS 2026'!$N$3:$N$554),"")</f>
        <v>28</v>
      </c>
      <c r="B21" s="36">
        <v>28</v>
      </c>
      <c r="C21" s="12" t="s">
        <v>244</v>
      </c>
      <c r="D21" s="12" t="s">
        <v>270</v>
      </c>
      <c r="E21" s="13">
        <v>1058554558</v>
      </c>
      <c r="F21" s="32"/>
      <c r="G21" s="32">
        <v>2021</v>
      </c>
      <c r="H21" s="15">
        <f ca="1">IF(Tabla1[[#This Row],[FECHA DE NACIMIENTO]]="","",YEAR(NOW())-Tabla1[[#This Row],[FECHA DE NACIMIENTO]])</f>
        <v>5</v>
      </c>
      <c r="I21" s="12" t="s">
        <v>12</v>
      </c>
      <c r="J21" s="15" t="str">
        <f t="shared" si="0"/>
        <v>S</v>
      </c>
      <c r="K21" s="15" t="str">
        <f>Tabla1[[#This Row],[FECHA DE NACIMIENTO]]&amp;J21</f>
        <v>2021S</v>
      </c>
      <c r="L21" s="16" t="str">
        <f t="shared" si="1"/>
        <v>STRIDERS 5 AÑOS</v>
      </c>
      <c r="M21" s="12" t="s">
        <v>109</v>
      </c>
      <c r="N21" s="36">
        <v>28</v>
      </c>
      <c r="O21" s="19">
        <f>IFERROR(VLOOKUP(Tabla1[[#This Row],[NIVEL DE HABILIDAD]],CATEGORIAS!$M$3:$O$13,2,FALSE),"")</f>
        <v>85000</v>
      </c>
      <c r="P21" s="12"/>
      <c r="Q21" s="12" t="s">
        <v>221</v>
      </c>
    </row>
    <row r="22" spans="1:17" s="11" customFormat="1" ht="18.75" x14ac:dyDescent="0.25">
      <c r="A22" s="11" t="str">
        <f>_xlfn.IFNA(_xlfn.XLOOKUP(Tabla1[[#This Row],[ID]],'BASE DE DATOS 2026'!$B$3:$B$554,'BASE DE DATOS 2026'!$N$3:$N$554),"")</f>
        <v/>
      </c>
      <c r="B22" s="36">
        <v>29</v>
      </c>
      <c r="C22" s="12" t="s">
        <v>271</v>
      </c>
      <c r="D22" s="12" t="s">
        <v>272</v>
      </c>
      <c r="E22" s="13">
        <v>1112164681</v>
      </c>
      <c r="F22" s="32"/>
      <c r="G22" s="32">
        <v>2020</v>
      </c>
      <c r="H22" s="15">
        <f ca="1">IF(Tabla1[[#This Row],[FECHA DE NACIMIENTO]]="","",YEAR(NOW())-Tabla1[[#This Row],[FECHA DE NACIMIENTO]])</f>
        <v>6</v>
      </c>
      <c r="I22" s="12" t="s">
        <v>100</v>
      </c>
      <c r="J22" s="15" t="str">
        <f t="shared" si="0"/>
        <v>E</v>
      </c>
      <c r="K22" s="15" t="str">
        <f>Tabla1[[#This Row],[FECHA DE NACIMIENTO]]&amp;J22</f>
        <v>2020E</v>
      </c>
      <c r="L22" s="16" t="str">
        <f t="shared" si="1"/>
        <v>MINIRIDERS 6 AÑOS</v>
      </c>
      <c r="M22" s="12" t="s">
        <v>85</v>
      </c>
      <c r="N22" s="37">
        <v>29</v>
      </c>
      <c r="O22" s="19">
        <f>IFERROR(VLOOKUP(Tabla1[[#This Row],[NIVEL DE HABILIDAD]],CATEGORIAS!$M$3:$O$13,2,FALSE),"")</f>
        <v>85000</v>
      </c>
      <c r="P22" s="12"/>
      <c r="Q22" s="12"/>
    </row>
    <row r="23" spans="1:17" s="11" customFormat="1" ht="18.75" x14ac:dyDescent="0.25">
      <c r="A23" s="11">
        <f>_xlfn.IFNA(_xlfn.XLOOKUP(Tabla1[[#This Row],[ID]],'BASE DE DATOS 2026'!$B$3:$B$554,'BASE DE DATOS 2026'!$N$3:$N$554),"")</f>
        <v>30</v>
      </c>
      <c r="B23" s="36">
        <v>30</v>
      </c>
      <c r="C23" s="65" t="s">
        <v>273</v>
      </c>
      <c r="D23" s="65" t="s">
        <v>274</v>
      </c>
      <c r="E23" s="47">
        <v>1109938537</v>
      </c>
      <c r="F23" s="32"/>
      <c r="G23" s="48">
        <v>2020</v>
      </c>
      <c r="H23" s="15">
        <f ca="1">IF(Tabla1[[#This Row],[FECHA DE NACIMIENTO]]="","",YEAR(NOW())-Tabla1[[#This Row],[FECHA DE NACIMIENTO]])</f>
        <v>6</v>
      </c>
      <c r="I23" s="65" t="s">
        <v>100</v>
      </c>
      <c r="J23" s="15" t="str">
        <f t="shared" si="0"/>
        <v>E</v>
      </c>
      <c r="K23" s="15" t="str">
        <f>Tabla1[[#This Row],[FECHA DE NACIMIENTO]]&amp;J23</f>
        <v>2020E</v>
      </c>
      <c r="L23" s="16" t="str">
        <f t="shared" si="1"/>
        <v>MINIRIDERS 6 AÑOS</v>
      </c>
      <c r="M23" s="65" t="s">
        <v>112</v>
      </c>
      <c r="N23" s="36">
        <v>30</v>
      </c>
      <c r="O23" s="19">
        <f>IFERROR(VLOOKUP(Tabla1[[#This Row],[NIVEL DE HABILIDAD]],CATEGORIAS!$M$3:$O$13,2,FALSE),"")</f>
        <v>85000</v>
      </c>
      <c r="P23" s="65"/>
      <c r="Q23" s="65"/>
    </row>
    <row r="24" spans="1:17" s="11" customFormat="1" ht="18.75" x14ac:dyDescent="0.25">
      <c r="A24" s="11">
        <f>_xlfn.IFNA(_xlfn.XLOOKUP(Tabla1[[#This Row],[ID]],'BASE DE DATOS 2026'!$B$3:$B$554,'BASE DE DATOS 2026'!$N$3:$N$554),"")</f>
        <v>31</v>
      </c>
      <c r="B24" s="36">
        <v>31</v>
      </c>
      <c r="C24" s="12" t="s">
        <v>275</v>
      </c>
      <c r="D24" s="12" t="s">
        <v>276</v>
      </c>
      <c r="E24" s="13">
        <v>1109121860</v>
      </c>
      <c r="F24" s="32"/>
      <c r="G24" s="32">
        <v>2020</v>
      </c>
      <c r="H24" s="15">
        <f ca="1">IF(Tabla1[[#This Row],[FECHA DE NACIMIENTO]]="","",YEAR(NOW())-Tabla1[[#This Row],[FECHA DE NACIMIENTO]])</f>
        <v>6</v>
      </c>
      <c r="I24" s="12" t="s">
        <v>100</v>
      </c>
      <c r="J24" s="15" t="str">
        <f t="shared" si="0"/>
        <v>E</v>
      </c>
      <c r="K24" s="15" t="str">
        <f>Tabla1[[#This Row],[FECHA DE NACIMIENTO]]&amp;J24</f>
        <v>2020E</v>
      </c>
      <c r="L24" s="16" t="str">
        <f t="shared" si="1"/>
        <v>MINIRIDERS 6 AÑOS</v>
      </c>
      <c r="M24" s="12" t="s">
        <v>112</v>
      </c>
      <c r="N24" s="37">
        <v>31</v>
      </c>
      <c r="O24" s="19">
        <f>IFERROR(VLOOKUP(Tabla1[[#This Row],[NIVEL DE HABILIDAD]],CATEGORIAS!$M$3:$O$13,2,FALSE),"")</f>
        <v>85000</v>
      </c>
      <c r="P24" s="12"/>
      <c r="Q24" s="12"/>
    </row>
    <row r="25" spans="1:17" s="11" customFormat="1" ht="18.75" x14ac:dyDescent="0.25">
      <c r="A25" s="11" t="str">
        <f>_xlfn.IFNA(_xlfn.XLOOKUP(Tabla1[[#This Row],[ID]],'BASE DE DATOS 2026'!$B$3:$B$554,'BASE DE DATOS 2026'!$N$3:$N$554),"")</f>
        <v/>
      </c>
      <c r="B25" s="36">
        <v>32</v>
      </c>
      <c r="C25" s="65" t="s">
        <v>277</v>
      </c>
      <c r="D25" s="65" t="s">
        <v>278</v>
      </c>
      <c r="E25" s="47">
        <v>1105936574</v>
      </c>
      <c r="F25" s="32"/>
      <c r="G25" s="48">
        <v>2021</v>
      </c>
      <c r="H25" s="15">
        <f ca="1">IF(Tabla1[[#This Row],[FECHA DE NACIMIENTO]]="","",YEAR(NOW())-Tabla1[[#This Row],[FECHA DE NACIMIENTO]])</f>
        <v>5</v>
      </c>
      <c r="I25" s="65" t="s">
        <v>12</v>
      </c>
      <c r="J25" s="15" t="str">
        <f t="shared" si="0"/>
        <v>S</v>
      </c>
      <c r="K25" s="15" t="str">
        <f>Tabla1[[#This Row],[FECHA DE NACIMIENTO]]&amp;J25</f>
        <v>2021S</v>
      </c>
      <c r="L25" s="16" t="str">
        <f t="shared" si="1"/>
        <v>STRIDERS 5 AÑOS</v>
      </c>
      <c r="M25" s="65" t="s">
        <v>112</v>
      </c>
      <c r="N25" s="36">
        <v>32</v>
      </c>
      <c r="O25" s="19">
        <f>IFERROR(VLOOKUP(Tabla1[[#This Row],[NIVEL DE HABILIDAD]],CATEGORIAS!$M$3:$O$13,2,FALSE),"")</f>
        <v>85000</v>
      </c>
      <c r="P25" s="65"/>
      <c r="Q25" s="65"/>
    </row>
    <row r="26" spans="1:17" s="11" customFormat="1" ht="18.75" x14ac:dyDescent="0.25">
      <c r="A26" s="11" t="str">
        <f>_xlfn.IFNA(_xlfn.XLOOKUP(Tabla1[[#This Row],[ID]],'BASE DE DATOS 2026'!$B$3:$B$554,'BASE DE DATOS 2026'!$N$3:$N$554),"")</f>
        <v/>
      </c>
      <c r="B26" s="36">
        <v>33</v>
      </c>
      <c r="C26" s="65" t="s">
        <v>279</v>
      </c>
      <c r="D26" s="65" t="s">
        <v>280</v>
      </c>
      <c r="E26" s="47">
        <v>1232818158</v>
      </c>
      <c r="F26" s="32"/>
      <c r="G26" s="48">
        <v>2021</v>
      </c>
      <c r="H26" s="15">
        <f ca="1">IF(Tabla1[[#This Row],[FECHA DE NACIMIENTO]]="","",YEAR(NOW())-Tabla1[[#This Row],[FECHA DE NACIMIENTO]])</f>
        <v>5</v>
      </c>
      <c r="I26" s="65" t="s">
        <v>12</v>
      </c>
      <c r="J26" s="15" t="str">
        <f t="shared" si="0"/>
        <v>S</v>
      </c>
      <c r="K26" s="15" t="str">
        <f>Tabla1[[#This Row],[FECHA DE NACIMIENTO]]&amp;J26</f>
        <v>2021S</v>
      </c>
      <c r="L26" s="16" t="str">
        <f t="shared" si="1"/>
        <v>STRIDERS 5 AÑOS</v>
      </c>
      <c r="M26" s="65" t="s">
        <v>112</v>
      </c>
      <c r="N26" s="37">
        <v>33</v>
      </c>
      <c r="O26" s="19">
        <f>IFERROR(VLOOKUP(Tabla1[[#This Row],[NIVEL DE HABILIDAD]],CATEGORIAS!$M$3:$O$13,2,FALSE),"")</f>
        <v>85000</v>
      </c>
      <c r="P26" s="65"/>
      <c r="Q26" s="65"/>
    </row>
    <row r="27" spans="1:17" s="11" customFormat="1" ht="18.75" x14ac:dyDescent="0.25">
      <c r="A27" s="11" t="str">
        <f>_xlfn.IFNA(_xlfn.XLOOKUP(Tabla1[[#This Row],[ID]],'BASE DE DATOS 2026'!$B$3:$B$554,'BASE DE DATOS 2026'!$N$3:$N$554),"")</f>
        <v/>
      </c>
      <c r="B27" s="36">
        <v>34</v>
      </c>
      <c r="C27" s="65" t="s">
        <v>279</v>
      </c>
      <c r="D27" s="65" t="s">
        <v>281</v>
      </c>
      <c r="E27" s="47">
        <v>1106524664</v>
      </c>
      <c r="F27" s="32"/>
      <c r="G27" s="48">
        <v>2020</v>
      </c>
      <c r="H27" s="15">
        <f ca="1">IF(Tabla1[[#This Row],[FECHA DE NACIMIENTO]]="","",YEAR(NOW())-Tabla1[[#This Row],[FECHA DE NACIMIENTO]])</f>
        <v>6</v>
      </c>
      <c r="I27" s="65" t="s">
        <v>100</v>
      </c>
      <c r="J27" s="15" t="str">
        <f t="shared" si="0"/>
        <v>E</v>
      </c>
      <c r="K27" s="15" t="str">
        <f>Tabla1[[#This Row],[FECHA DE NACIMIENTO]]&amp;J27</f>
        <v>2020E</v>
      </c>
      <c r="L27" s="16" t="str">
        <f t="shared" si="1"/>
        <v>MINIRIDERS 6 AÑOS</v>
      </c>
      <c r="M27" s="65" t="s">
        <v>49</v>
      </c>
      <c r="N27" s="36">
        <v>34</v>
      </c>
      <c r="O27" s="19">
        <f>IFERROR(VLOOKUP(Tabla1[[#This Row],[NIVEL DE HABILIDAD]],CATEGORIAS!$M$3:$O$13,2,FALSE),"")</f>
        <v>85000</v>
      </c>
      <c r="P27" s="65"/>
      <c r="Q27" s="65" t="s">
        <v>198</v>
      </c>
    </row>
    <row r="28" spans="1:17" s="11" customFormat="1" ht="18.75" x14ac:dyDescent="0.25">
      <c r="A28" s="11" t="str">
        <f>_xlfn.IFNA(_xlfn.XLOOKUP(Tabla1[[#This Row],[ID]],'BASE DE DATOS 2026'!$B$3:$B$554,'BASE DE DATOS 2026'!$N$3:$N$554),"")</f>
        <v/>
      </c>
      <c r="B28" s="36">
        <v>35</v>
      </c>
      <c r="C28" s="12" t="s">
        <v>258</v>
      </c>
      <c r="D28" s="12" t="s">
        <v>282</v>
      </c>
      <c r="E28" s="13">
        <v>1108572247</v>
      </c>
      <c r="F28" s="32"/>
      <c r="G28" s="32">
        <v>2020</v>
      </c>
      <c r="H28" s="15">
        <f ca="1">IF(Tabla1[[#This Row],[FECHA DE NACIMIENTO]]="","",YEAR(NOW())-Tabla1[[#This Row],[FECHA DE NACIMIENTO]])</f>
        <v>6</v>
      </c>
      <c r="I28" s="12" t="s">
        <v>100</v>
      </c>
      <c r="J28" s="15" t="str">
        <f t="shared" si="0"/>
        <v>E</v>
      </c>
      <c r="K28" s="15" t="str">
        <f>Tabla1[[#This Row],[FECHA DE NACIMIENTO]]&amp;J28</f>
        <v>2020E</v>
      </c>
      <c r="L28" s="16" t="str">
        <f t="shared" si="1"/>
        <v>MINIRIDERS 6 AÑOS</v>
      </c>
      <c r="M28" s="12" t="s">
        <v>112</v>
      </c>
      <c r="N28" s="37">
        <v>35</v>
      </c>
      <c r="O28" s="19">
        <f>IFERROR(VLOOKUP(Tabla1[[#This Row],[NIVEL DE HABILIDAD]],CATEGORIAS!$M$3:$O$13,2,FALSE),"")</f>
        <v>85000</v>
      </c>
      <c r="P28" s="12"/>
      <c r="Q28" s="12"/>
    </row>
    <row r="29" spans="1:17" s="11" customFormat="1" ht="18.75" x14ac:dyDescent="0.25">
      <c r="A29" s="11">
        <f>_xlfn.IFNA(_xlfn.XLOOKUP(Tabla1[[#This Row],[ID]],'BASE DE DATOS 2026'!$B$3:$B$554,'BASE DE DATOS 2026'!$N$3:$N$554),"")</f>
        <v>36</v>
      </c>
      <c r="B29" s="36">
        <v>36</v>
      </c>
      <c r="C29" s="12" t="s">
        <v>244</v>
      </c>
      <c r="D29" s="12" t="s">
        <v>276</v>
      </c>
      <c r="E29" s="13">
        <v>1109121861</v>
      </c>
      <c r="F29" s="32"/>
      <c r="G29" s="32">
        <v>2020</v>
      </c>
      <c r="H29" s="15">
        <f ca="1">IF(Tabla1[[#This Row],[FECHA DE NACIMIENTO]]="","",YEAR(NOW())-Tabla1[[#This Row],[FECHA DE NACIMIENTO]])</f>
        <v>6</v>
      </c>
      <c r="I29" s="12" t="s">
        <v>100</v>
      </c>
      <c r="J29" s="15" t="str">
        <f t="shared" si="0"/>
        <v>E</v>
      </c>
      <c r="K29" s="15" t="str">
        <f>Tabla1[[#This Row],[FECHA DE NACIMIENTO]]&amp;J29</f>
        <v>2020E</v>
      </c>
      <c r="L29" s="16" t="str">
        <f t="shared" si="1"/>
        <v>MINIRIDERS 6 AÑOS</v>
      </c>
      <c r="M29" s="12" t="s">
        <v>112</v>
      </c>
      <c r="N29" s="36">
        <v>36</v>
      </c>
      <c r="O29" s="19">
        <f>IFERROR(VLOOKUP(Tabla1[[#This Row],[NIVEL DE HABILIDAD]],CATEGORIAS!$M$3:$O$13,2,FALSE),"")</f>
        <v>85000</v>
      </c>
      <c r="P29" s="12"/>
      <c r="Q29" s="12"/>
    </row>
    <row r="30" spans="1:17" s="11" customFormat="1" ht="18.75" x14ac:dyDescent="0.25">
      <c r="A30" s="11">
        <f>_xlfn.IFNA(_xlfn.XLOOKUP(Tabla1[[#This Row],[ID]],'BASE DE DATOS 2026'!$B$3:$B$554,'BASE DE DATOS 2026'!$N$3:$N$554),"")</f>
        <v>37</v>
      </c>
      <c r="B30" s="36">
        <v>37</v>
      </c>
      <c r="C30" s="12" t="s">
        <v>283</v>
      </c>
      <c r="D30" s="12" t="s">
        <v>284</v>
      </c>
      <c r="E30" s="13">
        <v>1114012296</v>
      </c>
      <c r="F30" s="32"/>
      <c r="G30" s="32">
        <v>2018</v>
      </c>
      <c r="H30" s="15">
        <f ca="1">IF(Tabla1[[#This Row],[FECHA DE NACIMIENTO]]="","",YEAR(NOW())-Tabla1[[#This Row],[FECHA DE NACIMIENTO]])</f>
        <v>8</v>
      </c>
      <c r="I30" s="12" t="s">
        <v>67</v>
      </c>
      <c r="J30" s="15" t="str">
        <f t="shared" si="0"/>
        <v>P</v>
      </c>
      <c r="K30" s="15" t="str">
        <f>Tabla1[[#This Row],[FECHA DE NACIMIENTO]]&amp;J30</f>
        <v>2018P</v>
      </c>
      <c r="L30" s="16" t="str">
        <f t="shared" si="1"/>
        <v>PRINCIPIANTES 7 Y 8 AÑOS</v>
      </c>
      <c r="M30" s="12" t="s">
        <v>44</v>
      </c>
      <c r="N30" s="37">
        <v>37</v>
      </c>
      <c r="O30" s="19">
        <f>IFERROR(VLOOKUP(Tabla1[[#This Row],[NIVEL DE HABILIDAD]],CATEGORIAS!$M$3:$O$13,2,FALSE),"")</f>
        <v>85000</v>
      </c>
      <c r="P30" s="12"/>
      <c r="Q30" s="12"/>
    </row>
    <row r="31" spans="1:17" s="11" customFormat="1" ht="18.75" x14ac:dyDescent="0.25">
      <c r="A31" s="11">
        <f>_xlfn.IFNA(_xlfn.XLOOKUP(Tabla1[[#This Row],[ID]],'BASE DE DATOS 2026'!$B$3:$B$554,'BASE DE DATOS 2026'!$N$3:$N$554),"")</f>
        <v>38</v>
      </c>
      <c r="B31" s="36">
        <v>38</v>
      </c>
      <c r="C31" s="12" t="s">
        <v>285</v>
      </c>
      <c r="D31" s="12" t="s">
        <v>286</v>
      </c>
      <c r="E31" s="13">
        <v>1114249166</v>
      </c>
      <c r="F31" s="32"/>
      <c r="G31" s="32">
        <v>2019</v>
      </c>
      <c r="H31" s="15">
        <f ca="1">IF(Tabla1[[#This Row],[FECHA DE NACIMIENTO]]="","",YEAR(NOW())-Tabla1[[#This Row],[FECHA DE NACIMIENTO]])</f>
        <v>7</v>
      </c>
      <c r="I31" s="12" t="s">
        <v>67</v>
      </c>
      <c r="J31" s="15" t="str">
        <f t="shared" si="0"/>
        <v>P</v>
      </c>
      <c r="K31" s="15" t="str">
        <f>Tabla1[[#This Row],[FECHA DE NACIMIENTO]]&amp;J31</f>
        <v>2019P</v>
      </c>
      <c r="L31" s="16" t="str">
        <f t="shared" si="1"/>
        <v>PRINCIPIANTES 7 Y 8 AÑOS</v>
      </c>
      <c r="M31" s="12" t="s">
        <v>44</v>
      </c>
      <c r="N31" s="36">
        <v>38</v>
      </c>
      <c r="O31" s="19">
        <f>IFERROR(VLOOKUP(Tabla1[[#This Row],[NIVEL DE HABILIDAD]],CATEGORIAS!$M$3:$O$13,2,FALSE),"")</f>
        <v>85000</v>
      </c>
      <c r="P31" s="12"/>
      <c r="Q31" s="12"/>
    </row>
    <row r="32" spans="1:17" s="11" customFormat="1" ht="18.75" x14ac:dyDescent="0.25">
      <c r="A32" s="11">
        <f>_xlfn.IFNA(_xlfn.XLOOKUP(Tabla1[[#This Row],[ID]],'BASE DE DATOS 2026'!$B$3:$B$554,'BASE DE DATOS 2026'!$N$3:$N$554),"")</f>
        <v>39</v>
      </c>
      <c r="B32" s="36">
        <v>39</v>
      </c>
      <c r="C32" s="12" t="s">
        <v>287</v>
      </c>
      <c r="D32" s="12" t="s">
        <v>288</v>
      </c>
      <c r="E32" s="13">
        <v>1114249319</v>
      </c>
      <c r="F32" s="32"/>
      <c r="G32" s="32">
        <v>2020</v>
      </c>
      <c r="H32" s="15">
        <f ca="1">IF(Tabla1[[#This Row],[FECHA DE NACIMIENTO]]="","",YEAR(NOW())-Tabla1[[#This Row],[FECHA DE NACIMIENTO]])</f>
        <v>6</v>
      </c>
      <c r="I32" s="12" t="s">
        <v>100</v>
      </c>
      <c r="J32" s="15" t="str">
        <f t="shared" si="0"/>
        <v>E</v>
      </c>
      <c r="K32" s="15" t="str">
        <f>Tabla1[[#This Row],[FECHA DE NACIMIENTO]]&amp;J32</f>
        <v>2020E</v>
      </c>
      <c r="L32" s="16" t="str">
        <f t="shared" si="1"/>
        <v>MINIRIDERS 6 AÑOS</v>
      </c>
      <c r="M32" s="12" t="s">
        <v>44</v>
      </c>
      <c r="N32" s="37">
        <v>39</v>
      </c>
      <c r="O32" s="19">
        <f>IFERROR(VLOOKUP(Tabla1[[#This Row],[NIVEL DE HABILIDAD]],CATEGORIAS!$M$3:$O$13,2,FALSE),"")</f>
        <v>85000</v>
      </c>
      <c r="P32" s="12"/>
      <c r="Q32" s="12"/>
    </row>
    <row r="33" spans="1:17" s="11" customFormat="1" ht="18.75" x14ac:dyDescent="0.25">
      <c r="A33" s="11" t="str">
        <f>_xlfn.IFNA(_xlfn.XLOOKUP(Tabla1[[#This Row],[ID]],'BASE DE DATOS 2026'!$B$3:$B$554,'BASE DE DATOS 2026'!$N$3:$N$554),"")</f>
        <v/>
      </c>
      <c r="B33" s="36">
        <v>40</v>
      </c>
      <c r="C33" s="65" t="s">
        <v>289</v>
      </c>
      <c r="D33" s="65" t="s">
        <v>290</v>
      </c>
      <c r="E33" s="47">
        <v>1114320217</v>
      </c>
      <c r="F33" s="32"/>
      <c r="G33" s="48">
        <v>2019</v>
      </c>
      <c r="H33" s="15">
        <f ca="1">IF(Tabla1[[#This Row],[FECHA DE NACIMIENTO]]="","",YEAR(NOW())-Tabla1[[#This Row],[FECHA DE NACIMIENTO]])</f>
        <v>7</v>
      </c>
      <c r="I33" s="65" t="s">
        <v>100</v>
      </c>
      <c r="J33" s="15" t="str">
        <f t="shared" si="0"/>
        <v>E</v>
      </c>
      <c r="K33" s="15" t="str">
        <f>Tabla1[[#This Row],[FECHA DE NACIMIENTO]]&amp;J33</f>
        <v>2019E</v>
      </c>
      <c r="L33" s="16" t="str">
        <f t="shared" si="1"/>
        <v>MINIRIDERS 7 Y 8 AÑOS</v>
      </c>
      <c r="M33" s="65" t="s">
        <v>44</v>
      </c>
      <c r="N33" s="36">
        <v>40</v>
      </c>
      <c r="O33" s="19">
        <f>IFERROR(VLOOKUP(Tabla1[[#This Row],[NIVEL DE HABILIDAD]],CATEGORIAS!$M$3:$O$13,2,FALSE),"")</f>
        <v>85000</v>
      </c>
      <c r="P33" s="65"/>
      <c r="Q33" s="65"/>
    </row>
    <row r="34" spans="1:17" s="11" customFormat="1" ht="18.75" x14ac:dyDescent="0.25">
      <c r="A34" s="11">
        <f>_xlfn.IFNA(_xlfn.XLOOKUP(Tabla1[[#This Row],[ID]],'BASE DE DATOS 2026'!$B$3:$B$554,'BASE DE DATOS 2026'!$N$3:$N$554),"")</f>
        <v>41</v>
      </c>
      <c r="B34" s="36">
        <v>41</v>
      </c>
      <c r="C34" s="12" t="s">
        <v>291</v>
      </c>
      <c r="D34" s="12" t="s">
        <v>292</v>
      </c>
      <c r="E34" s="13">
        <v>1061546676</v>
      </c>
      <c r="F34" s="32"/>
      <c r="G34" s="32">
        <v>2019</v>
      </c>
      <c r="H34" s="15">
        <f ca="1">IF(Tabla1[[#This Row],[FECHA DE NACIMIENTO]]="","",YEAR(NOW())-Tabla1[[#This Row],[FECHA DE NACIMIENTO]])</f>
        <v>7</v>
      </c>
      <c r="I34" s="12" t="s">
        <v>67</v>
      </c>
      <c r="J34" s="15" t="str">
        <f t="shared" si="0"/>
        <v>P</v>
      </c>
      <c r="K34" s="15" t="str">
        <f>Tabla1[[#This Row],[FECHA DE NACIMIENTO]]&amp;J34</f>
        <v>2019P</v>
      </c>
      <c r="L34" s="16" t="str">
        <f t="shared" si="1"/>
        <v>PRINCIPIANTES 7 Y 8 AÑOS</v>
      </c>
      <c r="M34" s="12" t="s">
        <v>52</v>
      </c>
      <c r="N34" s="37">
        <v>41</v>
      </c>
      <c r="O34" s="19">
        <f>IFERROR(VLOOKUP(Tabla1[[#This Row],[NIVEL DE HABILIDAD]],CATEGORIAS!$M$3:$O$13,2,FALSE),"")</f>
        <v>85000</v>
      </c>
      <c r="P34" s="12"/>
      <c r="Q34" s="12"/>
    </row>
    <row r="35" spans="1:17" s="11" customFormat="1" ht="18.75" x14ac:dyDescent="0.25">
      <c r="A35" s="11">
        <f>_xlfn.IFNA(_xlfn.XLOOKUP(Tabla1[[#This Row],[ID]],'BASE DE DATOS 2026'!$B$3:$B$554,'BASE DE DATOS 2026'!$N$3:$N$554),"")</f>
        <v>42</v>
      </c>
      <c r="B35" s="36">
        <v>42</v>
      </c>
      <c r="C35" s="12" t="s">
        <v>293</v>
      </c>
      <c r="D35" s="12" t="s">
        <v>294</v>
      </c>
      <c r="E35" s="13">
        <v>1104837479</v>
      </c>
      <c r="F35" s="32"/>
      <c r="G35" s="32">
        <v>2015</v>
      </c>
      <c r="H35" s="15">
        <f ca="1">IF(Tabla1[[#This Row],[FECHA DE NACIMIENTO]]="","",YEAR(NOW())-Tabla1[[#This Row],[FECHA DE NACIMIENTO]])</f>
        <v>11</v>
      </c>
      <c r="I35" s="12" t="s">
        <v>67</v>
      </c>
      <c r="J35" s="15" t="str">
        <f t="shared" si="0"/>
        <v>P</v>
      </c>
      <c r="K35" s="15" t="str">
        <f>Tabla1[[#This Row],[FECHA DE NACIMIENTO]]&amp;J35</f>
        <v>2015P</v>
      </c>
      <c r="L35" s="16" t="str">
        <f t="shared" si="1"/>
        <v>PRINCIPIANTES 11 Y 12 AÑOS</v>
      </c>
      <c r="M35" s="12" t="s">
        <v>80</v>
      </c>
      <c r="N35" s="36">
        <v>42</v>
      </c>
      <c r="O35" s="19">
        <f>IFERROR(VLOOKUP(Tabla1[[#This Row],[NIVEL DE HABILIDAD]],CATEGORIAS!$M$3:$O$13,2,FALSE),"")</f>
        <v>85000</v>
      </c>
      <c r="P35" s="12"/>
      <c r="Q35" s="12"/>
    </row>
    <row r="36" spans="1:17" s="11" customFormat="1" ht="18.75" x14ac:dyDescent="0.25">
      <c r="A36" s="11" t="str">
        <f>_xlfn.IFNA(_xlfn.XLOOKUP(Tabla1[[#This Row],[ID]],'BASE DE DATOS 2026'!$B$3:$B$554,'BASE DE DATOS 2026'!$N$3:$N$554),"")</f>
        <v/>
      </c>
      <c r="B36" s="36">
        <v>43</v>
      </c>
      <c r="C36" s="65" t="s">
        <v>295</v>
      </c>
      <c r="D36" s="65" t="s">
        <v>296</v>
      </c>
      <c r="E36" s="47">
        <v>1151968614</v>
      </c>
      <c r="F36" s="32"/>
      <c r="G36" s="48">
        <v>2018</v>
      </c>
      <c r="H36" s="15">
        <f ca="1">IF(Tabla1[[#This Row],[FECHA DE NACIMIENTO]]="","",YEAR(NOW())-Tabla1[[#This Row],[FECHA DE NACIMIENTO]])</f>
        <v>8</v>
      </c>
      <c r="I36" s="12" t="s">
        <v>100</v>
      </c>
      <c r="J36" s="15" t="str">
        <f t="shared" si="0"/>
        <v>E</v>
      </c>
      <c r="K36" s="15" t="str">
        <f>Tabla1[[#This Row],[FECHA DE NACIMIENTO]]&amp;J36</f>
        <v>2018E</v>
      </c>
      <c r="L36" s="16" t="str">
        <f t="shared" si="1"/>
        <v>MINIRIDERS 7 Y 8 AÑOS</v>
      </c>
      <c r="M36" s="65" t="s">
        <v>89</v>
      </c>
      <c r="N36" s="37">
        <v>43</v>
      </c>
      <c r="O36" s="19">
        <f>IFERROR(VLOOKUP(Tabla1[[#This Row],[NIVEL DE HABILIDAD]],CATEGORIAS!$M$3:$O$13,2,FALSE),"")</f>
        <v>85000</v>
      </c>
      <c r="P36" s="65"/>
      <c r="Q36" s="65"/>
    </row>
    <row r="37" spans="1:17" s="11" customFormat="1" ht="18.75" x14ac:dyDescent="0.25">
      <c r="A37" s="11" t="str">
        <f>_xlfn.IFNA(_xlfn.XLOOKUP(Tabla1[[#This Row],[ID]],'BASE DE DATOS 2026'!$B$3:$B$554,'BASE DE DATOS 2026'!$N$3:$N$554),"")</f>
        <v/>
      </c>
      <c r="B37" s="36">
        <v>44</v>
      </c>
      <c r="C37" s="12" t="s">
        <v>297</v>
      </c>
      <c r="D37" s="12" t="s">
        <v>298</v>
      </c>
      <c r="E37" s="13">
        <v>1112060927</v>
      </c>
      <c r="F37" s="32"/>
      <c r="G37" s="32">
        <v>2015</v>
      </c>
      <c r="H37" s="15">
        <f ca="1">IF(Tabla1[[#This Row],[FECHA DE NACIMIENTO]]="","",YEAR(NOW())-Tabla1[[#This Row],[FECHA DE NACIMIENTO]])</f>
        <v>11</v>
      </c>
      <c r="I37" s="12" t="s">
        <v>67</v>
      </c>
      <c r="J37" s="15" t="str">
        <f t="shared" si="0"/>
        <v>P</v>
      </c>
      <c r="K37" s="15" t="str">
        <f>Tabla1[[#This Row],[FECHA DE NACIMIENTO]]&amp;J37</f>
        <v>2015P</v>
      </c>
      <c r="L37" s="16" t="str">
        <f t="shared" si="1"/>
        <v>PRINCIPIANTES 11 Y 12 AÑOS</v>
      </c>
      <c r="M37" s="12" t="s">
        <v>89</v>
      </c>
      <c r="N37" s="36">
        <v>44</v>
      </c>
      <c r="O37" s="19">
        <f>IFERROR(VLOOKUP(Tabla1[[#This Row],[NIVEL DE HABILIDAD]],CATEGORIAS!$M$3:$O$13,2,FALSE),"")</f>
        <v>85000</v>
      </c>
      <c r="P37" s="12"/>
      <c r="Q37" s="12"/>
    </row>
    <row r="38" spans="1:17" s="11" customFormat="1" ht="18.75" x14ac:dyDescent="0.25">
      <c r="A38" s="11">
        <f>_xlfn.IFNA(_xlfn.XLOOKUP(Tabla1[[#This Row],[ID]],'BASE DE DATOS 2026'!$B$3:$B$554,'BASE DE DATOS 2026'!$N$3:$N$554),"")</f>
        <v>45</v>
      </c>
      <c r="B38" s="36">
        <v>45</v>
      </c>
      <c r="C38" s="12" t="s">
        <v>299</v>
      </c>
      <c r="D38" s="12" t="s">
        <v>300</v>
      </c>
      <c r="E38" s="13">
        <v>1150692727</v>
      </c>
      <c r="F38" s="32"/>
      <c r="G38" s="32">
        <v>2015</v>
      </c>
      <c r="H38" s="15">
        <f ca="1">IF(Tabla1[[#This Row],[FECHA DE NACIMIENTO]]="","",YEAR(NOW())-Tabla1[[#This Row],[FECHA DE NACIMIENTO]])</f>
        <v>11</v>
      </c>
      <c r="I38" s="12" t="s">
        <v>67</v>
      </c>
      <c r="J38" s="15" t="str">
        <f t="shared" si="0"/>
        <v>P</v>
      </c>
      <c r="K38" s="15" t="str">
        <f>Tabla1[[#This Row],[FECHA DE NACIMIENTO]]&amp;J38</f>
        <v>2015P</v>
      </c>
      <c r="L38" s="16" t="str">
        <f t="shared" si="1"/>
        <v>PRINCIPIANTES 11 Y 12 AÑOS</v>
      </c>
      <c r="M38" s="12" t="s">
        <v>89</v>
      </c>
      <c r="N38" s="37">
        <v>45</v>
      </c>
      <c r="O38" s="19">
        <f>IFERROR(VLOOKUP(Tabla1[[#This Row],[NIVEL DE HABILIDAD]],CATEGORIAS!$M$3:$O$13,2,FALSE),"")</f>
        <v>85000</v>
      </c>
      <c r="P38" s="12"/>
      <c r="Q38" s="12"/>
    </row>
    <row r="39" spans="1:17" s="11" customFormat="1" ht="18.75" x14ac:dyDescent="0.25">
      <c r="A39" s="11">
        <f>_xlfn.IFNA(_xlfn.XLOOKUP(Tabla1[[#This Row],[ID]],'BASE DE DATOS 2026'!$B$3:$B$554,'BASE DE DATOS 2026'!$N$3:$N$554),"")</f>
        <v>46</v>
      </c>
      <c r="B39" s="36">
        <v>46</v>
      </c>
      <c r="C39" s="12" t="s">
        <v>301</v>
      </c>
      <c r="D39" s="12" t="s">
        <v>302</v>
      </c>
      <c r="E39" s="13">
        <v>1058554342</v>
      </c>
      <c r="F39" s="32"/>
      <c r="G39" s="32">
        <v>2020</v>
      </c>
      <c r="H39" s="15">
        <f ca="1">IF(Tabla1[[#This Row],[FECHA DE NACIMIENTO]]="","",YEAR(NOW())-Tabla1[[#This Row],[FECHA DE NACIMIENTO]])</f>
        <v>6</v>
      </c>
      <c r="I39" s="12" t="s">
        <v>67</v>
      </c>
      <c r="J39" s="15" t="str">
        <f t="shared" si="0"/>
        <v>P</v>
      </c>
      <c r="K39" s="15" t="str">
        <f>Tabla1[[#This Row],[FECHA DE NACIMIENTO]]&amp;J39</f>
        <v>2020P</v>
      </c>
      <c r="L39" s="16" t="str">
        <f t="shared" si="1"/>
        <v>PRINCIPIANTES 6 AÑOS Y MENOS</v>
      </c>
      <c r="M39" s="12" t="s">
        <v>110</v>
      </c>
      <c r="N39" s="36">
        <v>46</v>
      </c>
      <c r="O39" s="19">
        <f>IFERROR(VLOOKUP(Tabla1[[#This Row],[NIVEL DE HABILIDAD]],CATEGORIAS!$M$3:$O$13,2,FALSE),"")</f>
        <v>85000</v>
      </c>
      <c r="P39" s="12"/>
      <c r="Q39" s="12"/>
    </row>
    <row r="40" spans="1:17" s="11" customFormat="1" ht="18.75" x14ac:dyDescent="0.25">
      <c r="A40" s="11">
        <f>_xlfn.IFNA(_xlfn.XLOOKUP(Tabla1[[#This Row],[ID]],'BASE DE DATOS 2026'!$B$3:$B$554,'BASE DE DATOS 2026'!$N$3:$N$554),"")</f>
        <v>47</v>
      </c>
      <c r="B40" s="36">
        <v>47</v>
      </c>
      <c r="C40" s="65" t="s">
        <v>303</v>
      </c>
      <c r="D40" s="65" t="s">
        <v>302</v>
      </c>
      <c r="E40" s="47">
        <v>1058554341</v>
      </c>
      <c r="F40" s="32"/>
      <c r="G40" s="48">
        <v>2020</v>
      </c>
      <c r="H40" s="15">
        <f ca="1">IF(Tabla1[[#This Row],[FECHA DE NACIMIENTO]]="","",YEAR(NOW())-Tabla1[[#This Row],[FECHA DE NACIMIENTO]])</f>
        <v>6</v>
      </c>
      <c r="I40" s="65" t="s">
        <v>67</v>
      </c>
      <c r="J40" s="15" t="str">
        <f t="shared" si="0"/>
        <v>P</v>
      </c>
      <c r="K40" s="15" t="str">
        <f>Tabla1[[#This Row],[FECHA DE NACIMIENTO]]&amp;J40</f>
        <v>2020P</v>
      </c>
      <c r="L40" s="16" t="str">
        <f t="shared" si="1"/>
        <v>PRINCIPIANTES 6 AÑOS Y MENOS</v>
      </c>
      <c r="M40" s="65" t="s">
        <v>110</v>
      </c>
      <c r="N40" s="37">
        <v>47</v>
      </c>
      <c r="O40" s="19">
        <f>IFERROR(VLOOKUP(Tabla1[[#This Row],[NIVEL DE HABILIDAD]],CATEGORIAS!$M$3:$O$13,2,FALSE),"")</f>
        <v>85000</v>
      </c>
      <c r="P40" s="65"/>
      <c r="Q40" s="65"/>
    </row>
    <row r="41" spans="1:17" s="11" customFormat="1" ht="18.75" x14ac:dyDescent="0.25">
      <c r="A41" s="11">
        <f>_xlfn.IFNA(_xlfn.XLOOKUP(Tabla1[[#This Row],[ID]],'BASE DE DATOS 2026'!$B$3:$B$554,'BASE DE DATOS 2026'!$N$3:$N$554),"")</f>
        <v>48</v>
      </c>
      <c r="B41" s="36">
        <v>48</v>
      </c>
      <c r="C41" s="12" t="s">
        <v>275</v>
      </c>
      <c r="D41" s="12" t="s">
        <v>304</v>
      </c>
      <c r="E41" s="13">
        <v>1114319153</v>
      </c>
      <c r="F41" s="32"/>
      <c r="G41" s="32">
        <v>2018</v>
      </c>
      <c r="H41" s="15">
        <f ca="1">IF(Tabla1[[#This Row],[FECHA DE NACIMIENTO]]="","",YEAR(NOW())-Tabla1[[#This Row],[FECHA DE NACIMIENTO]])</f>
        <v>8</v>
      </c>
      <c r="I41" s="12" t="s">
        <v>100</v>
      </c>
      <c r="J41" s="15" t="str">
        <f t="shared" si="0"/>
        <v>E</v>
      </c>
      <c r="K41" s="15" t="str">
        <f>Tabla1[[#This Row],[FECHA DE NACIMIENTO]]&amp;J41</f>
        <v>2018E</v>
      </c>
      <c r="L41" s="16" t="str">
        <f t="shared" si="1"/>
        <v>MINIRIDERS 7 Y 8 AÑOS</v>
      </c>
      <c r="M41" s="12" t="s">
        <v>82</v>
      </c>
      <c r="N41" s="36">
        <v>48</v>
      </c>
      <c r="O41" s="19">
        <f>IFERROR(VLOOKUP(Tabla1[[#This Row],[NIVEL DE HABILIDAD]],CATEGORIAS!$M$3:$O$13,2,FALSE),"")</f>
        <v>85000</v>
      </c>
      <c r="P41" s="12"/>
      <c r="Q41" s="12"/>
    </row>
    <row r="42" spans="1:17" s="11" customFormat="1" ht="18.75" x14ac:dyDescent="0.25">
      <c r="A42" s="11">
        <f>_xlfn.IFNA(_xlfn.XLOOKUP(Tabla1[[#This Row],[ID]],'BASE DE DATOS 2026'!$B$3:$B$554,'BASE DE DATOS 2026'!$N$3:$N$554),"")</f>
        <v>49</v>
      </c>
      <c r="B42" s="36">
        <v>49</v>
      </c>
      <c r="C42" s="12" t="s">
        <v>303</v>
      </c>
      <c r="D42" s="12" t="s">
        <v>305</v>
      </c>
      <c r="E42" s="13">
        <v>1114558215</v>
      </c>
      <c r="F42" s="32"/>
      <c r="G42" s="32">
        <v>2020</v>
      </c>
      <c r="H42" s="15">
        <f ca="1">IF(Tabla1[[#This Row],[FECHA DE NACIMIENTO]]="","",YEAR(NOW())-Tabla1[[#This Row],[FECHA DE NACIMIENTO]])</f>
        <v>6</v>
      </c>
      <c r="I42" s="12" t="s">
        <v>67</v>
      </c>
      <c r="J42" s="15" t="str">
        <f t="shared" si="0"/>
        <v>P</v>
      </c>
      <c r="K42" s="15" t="str">
        <f>Tabla1[[#This Row],[FECHA DE NACIMIENTO]]&amp;J42</f>
        <v>2020P</v>
      </c>
      <c r="L42" s="16" t="str">
        <f t="shared" si="1"/>
        <v>PRINCIPIANTES 6 AÑOS Y MENOS</v>
      </c>
      <c r="M42" s="12" t="s">
        <v>82</v>
      </c>
      <c r="N42" s="37">
        <v>49</v>
      </c>
      <c r="O42" s="19">
        <f>IFERROR(VLOOKUP(Tabla1[[#This Row],[NIVEL DE HABILIDAD]],CATEGORIAS!$M$3:$O$13,2,FALSE),"")</f>
        <v>85000</v>
      </c>
      <c r="P42" s="12"/>
      <c r="Q42" s="12"/>
    </row>
    <row r="43" spans="1:17" s="11" customFormat="1" ht="18.75" x14ac:dyDescent="0.25">
      <c r="A43" s="11">
        <f>_xlfn.IFNA(_xlfn.XLOOKUP(Tabla1[[#This Row],[ID]],'BASE DE DATOS 2026'!$B$3:$B$554,'BASE DE DATOS 2026'!$N$3:$N$554),"")</f>
        <v>50</v>
      </c>
      <c r="B43" s="36">
        <v>50</v>
      </c>
      <c r="C43" s="12" t="s">
        <v>306</v>
      </c>
      <c r="D43" s="12" t="s">
        <v>307</v>
      </c>
      <c r="E43" s="13">
        <v>1114555506</v>
      </c>
      <c r="F43" s="32"/>
      <c r="G43" s="32">
        <v>2018</v>
      </c>
      <c r="H43" s="15">
        <f ca="1">IF(Tabla1[[#This Row],[FECHA DE NACIMIENTO]]="","",YEAR(NOW())-Tabla1[[#This Row],[FECHA DE NACIMIENTO]])</f>
        <v>8</v>
      </c>
      <c r="I43" s="12" t="s">
        <v>67</v>
      </c>
      <c r="J43" s="15" t="str">
        <f t="shared" si="0"/>
        <v>P</v>
      </c>
      <c r="K43" s="15" t="str">
        <f>Tabla1[[#This Row],[FECHA DE NACIMIENTO]]&amp;J43</f>
        <v>2018P</v>
      </c>
      <c r="L43" s="16" t="str">
        <f t="shared" si="1"/>
        <v>PRINCIPIANTES 7 Y 8 AÑOS</v>
      </c>
      <c r="M43" s="12" t="s">
        <v>82</v>
      </c>
      <c r="N43" s="36">
        <v>50</v>
      </c>
      <c r="O43" s="19">
        <f>IFERROR(VLOOKUP(Tabla1[[#This Row],[NIVEL DE HABILIDAD]],CATEGORIAS!$M$3:$O$13,2,FALSE),"")</f>
        <v>85000</v>
      </c>
      <c r="P43" s="12"/>
      <c r="Q43" s="12" t="s">
        <v>189</v>
      </c>
    </row>
    <row r="44" spans="1:17" s="11" customFormat="1" ht="18.75" x14ac:dyDescent="0.25">
      <c r="A44" s="11" t="str">
        <f>_xlfn.IFNA(_xlfn.XLOOKUP(Tabla1[[#This Row],[ID]],'BASE DE DATOS 2026'!$B$3:$B$554,'BASE DE DATOS 2026'!$N$3:$N$554),"")</f>
        <v/>
      </c>
      <c r="B44" s="36">
        <v>51</v>
      </c>
      <c r="C44" s="12" t="s">
        <v>308</v>
      </c>
      <c r="D44" s="12" t="s">
        <v>309</v>
      </c>
      <c r="E44" s="13">
        <v>1107870160</v>
      </c>
      <c r="F44" s="32"/>
      <c r="G44" s="32">
        <v>2019</v>
      </c>
      <c r="H44" s="15">
        <f ca="1">IF(Tabla1[[#This Row],[FECHA DE NACIMIENTO]]="","",YEAR(NOW())-Tabla1[[#This Row],[FECHA DE NACIMIENTO]])</f>
        <v>7</v>
      </c>
      <c r="I44" s="12" t="s">
        <v>67</v>
      </c>
      <c r="J44" s="15" t="str">
        <f t="shared" si="0"/>
        <v>P</v>
      </c>
      <c r="K44" s="15" t="str">
        <f>Tabla1[[#This Row],[FECHA DE NACIMIENTO]]&amp;J44</f>
        <v>2019P</v>
      </c>
      <c r="L44" s="16" t="str">
        <f t="shared" si="1"/>
        <v>PRINCIPIANTES 7 Y 8 AÑOS</v>
      </c>
      <c r="M44" s="12" t="s">
        <v>45</v>
      </c>
      <c r="N44" s="37">
        <v>51</v>
      </c>
      <c r="O44" s="19">
        <f>IFERROR(VLOOKUP(Tabla1[[#This Row],[NIVEL DE HABILIDAD]],CATEGORIAS!$M$3:$O$13,2,FALSE),"")</f>
        <v>85000</v>
      </c>
      <c r="P44" s="12"/>
      <c r="Q44" s="12" t="s">
        <v>200</v>
      </c>
    </row>
    <row r="45" spans="1:17" s="11" customFormat="1" ht="18.75" x14ac:dyDescent="0.25">
      <c r="A45" s="11" t="str">
        <f>_xlfn.IFNA(_xlfn.XLOOKUP(Tabla1[[#This Row],[ID]],'BASE DE DATOS 2026'!$B$3:$B$554,'BASE DE DATOS 2026'!$N$3:$N$554),"")</f>
        <v/>
      </c>
      <c r="B45" s="36">
        <v>52</v>
      </c>
      <c r="C45" s="12" t="s">
        <v>310</v>
      </c>
      <c r="D45" s="12" t="s">
        <v>311</v>
      </c>
      <c r="E45" s="13">
        <v>1109937001</v>
      </c>
      <c r="F45" s="32"/>
      <c r="G45" s="32">
        <v>2018</v>
      </c>
      <c r="H45" s="15">
        <f ca="1">IF(Tabla1[[#This Row],[FECHA DE NACIMIENTO]]="","",YEAR(NOW())-Tabla1[[#This Row],[FECHA DE NACIMIENTO]])</f>
        <v>8</v>
      </c>
      <c r="I45" s="12" t="s">
        <v>100</v>
      </c>
      <c r="J45" s="15" t="str">
        <f t="shared" si="0"/>
        <v>E</v>
      </c>
      <c r="K45" s="15" t="str">
        <f>Tabla1[[#This Row],[FECHA DE NACIMIENTO]]&amp;J45</f>
        <v>2018E</v>
      </c>
      <c r="L45" s="16" t="str">
        <f t="shared" si="1"/>
        <v>MINIRIDERS 7 Y 8 AÑOS</v>
      </c>
      <c r="M45" s="12" t="s">
        <v>45</v>
      </c>
      <c r="N45" s="36">
        <v>52</v>
      </c>
      <c r="O45" s="19">
        <f>IFERROR(VLOOKUP(Tabla1[[#This Row],[NIVEL DE HABILIDAD]],CATEGORIAS!$M$3:$O$13,2,FALSE),"")</f>
        <v>85000</v>
      </c>
      <c r="P45" s="12"/>
      <c r="Q45" s="12"/>
    </row>
    <row r="46" spans="1:17" s="11" customFormat="1" ht="18.75" x14ac:dyDescent="0.25">
      <c r="A46" s="11">
        <f>_xlfn.IFNA(_xlfn.XLOOKUP(Tabla1[[#This Row],[ID]],'BASE DE DATOS 2026'!$B$3:$B$554,'BASE DE DATOS 2026'!$N$3:$N$554),"")</f>
        <v>53</v>
      </c>
      <c r="B46" s="36">
        <v>53</v>
      </c>
      <c r="C46" s="12" t="s">
        <v>312</v>
      </c>
      <c r="D46" s="12" t="s">
        <v>313</v>
      </c>
      <c r="E46" s="13">
        <v>1104842612</v>
      </c>
      <c r="F46" s="32"/>
      <c r="G46" s="32">
        <v>2018</v>
      </c>
      <c r="H46" s="15">
        <f ca="1">IF(Tabla1[[#This Row],[FECHA DE NACIMIENTO]]="","",YEAR(NOW())-Tabla1[[#This Row],[FECHA DE NACIMIENTO]])</f>
        <v>8</v>
      </c>
      <c r="I46" s="12" t="s">
        <v>67</v>
      </c>
      <c r="J46" s="15" t="str">
        <f t="shared" si="0"/>
        <v>P</v>
      </c>
      <c r="K46" s="15" t="str">
        <f>Tabla1[[#This Row],[FECHA DE NACIMIENTO]]&amp;J46</f>
        <v>2018P</v>
      </c>
      <c r="L46" s="16" t="str">
        <f t="shared" si="1"/>
        <v>PRINCIPIANTES 7 Y 8 AÑOS</v>
      </c>
      <c r="M46" s="12" t="s">
        <v>45</v>
      </c>
      <c r="N46" s="37">
        <v>53</v>
      </c>
      <c r="O46" s="19">
        <f>IFERROR(VLOOKUP(Tabla1[[#This Row],[NIVEL DE HABILIDAD]],CATEGORIAS!$M$3:$O$13,2,FALSE),"")</f>
        <v>85000</v>
      </c>
      <c r="P46" s="12"/>
      <c r="Q46" s="12" t="s">
        <v>190</v>
      </c>
    </row>
    <row r="47" spans="1:17" s="11" customFormat="1" ht="18.75" x14ac:dyDescent="0.25">
      <c r="A47" s="11">
        <f>_xlfn.IFNA(_xlfn.XLOOKUP(Tabla1[[#This Row],[ID]],'BASE DE DATOS 2026'!$B$3:$B$554,'BASE DE DATOS 2026'!$N$3:$N$554),"")</f>
        <v>54</v>
      </c>
      <c r="B47" s="36">
        <v>54</v>
      </c>
      <c r="C47" s="12" t="s">
        <v>314</v>
      </c>
      <c r="D47" s="12" t="s">
        <v>315</v>
      </c>
      <c r="E47" s="13">
        <v>1109568418</v>
      </c>
      <c r="F47" s="32"/>
      <c r="G47" s="32">
        <v>2019</v>
      </c>
      <c r="H47" s="15">
        <f ca="1">IF(Tabla1[[#This Row],[FECHA DE NACIMIENTO]]="","",YEAR(NOW())-Tabla1[[#This Row],[FECHA DE NACIMIENTO]])</f>
        <v>7</v>
      </c>
      <c r="I47" s="12" t="s">
        <v>67</v>
      </c>
      <c r="J47" s="15" t="str">
        <f t="shared" si="0"/>
        <v>P</v>
      </c>
      <c r="K47" s="15" t="str">
        <f>Tabla1[[#This Row],[FECHA DE NACIMIENTO]]&amp;J47</f>
        <v>2019P</v>
      </c>
      <c r="L47" s="16" t="str">
        <f t="shared" si="1"/>
        <v>PRINCIPIANTES 7 Y 8 AÑOS</v>
      </c>
      <c r="M47" s="12" t="s">
        <v>45</v>
      </c>
      <c r="N47" s="36">
        <v>54</v>
      </c>
      <c r="O47" s="19">
        <f>IFERROR(VLOOKUP(Tabla1[[#This Row],[NIVEL DE HABILIDAD]],CATEGORIAS!$M$3:$O$13,2,FALSE),"")</f>
        <v>85000</v>
      </c>
      <c r="P47" s="12"/>
      <c r="Q47" s="12" t="s">
        <v>199</v>
      </c>
    </row>
    <row r="48" spans="1:17" s="11" customFormat="1" ht="18.75" x14ac:dyDescent="0.25">
      <c r="A48" s="11" t="str">
        <f>_xlfn.IFNA(_xlfn.XLOOKUP(Tabla1[[#This Row],[ID]],'BASE DE DATOS 2026'!$B$3:$B$554,'BASE DE DATOS 2026'!$N$3:$N$554),"")</f>
        <v/>
      </c>
      <c r="B48" s="36">
        <v>55</v>
      </c>
      <c r="C48" s="12" t="s">
        <v>316</v>
      </c>
      <c r="D48" s="12" t="s">
        <v>317</v>
      </c>
      <c r="E48" s="13">
        <v>1013693603</v>
      </c>
      <c r="F48" s="32"/>
      <c r="G48" s="32">
        <v>2018</v>
      </c>
      <c r="H48" s="15">
        <f ca="1">IF(Tabla1[[#This Row],[FECHA DE NACIMIENTO]]="","",YEAR(NOW())-Tabla1[[#This Row],[FECHA DE NACIMIENTO]])</f>
        <v>8</v>
      </c>
      <c r="I48" s="12" t="s">
        <v>67</v>
      </c>
      <c r="J48" s="15" t="str">
        <f t="shared" si="0"/>
        <v>P</v>
      </c>
      <c r="K48" s="15" t="str">
        <f>Tabla1[[#This Row],[FECHA DE NACIMIENTO]]&amp;J48</f>
        <v>2018P</v>
      </c>
      <c r="L48" s="16" t="str">
        <f t="shared" si="1"/>
        <v>PRINCIPIANTES 7 Y 8 AÑOS</v>
      </c>
      <c r="M48" s="12" t="s">
        <v>51</v>
      </c>
      <c r="N48" s="37">
        <v>55</v>
      </c>
      <c r="O48" s="19">
        <f>IFERROR(VLOOKUP(Tabla1[[#This Row],[NIVEL DE HABILIDAD]],CATEGORIAS!$M$3:$O$13,2,FALSE),"")</f>
        <v>85000</v>
      </c>
      <c r="P48" s="12"/>
      <c r="Q48" s="12"/>
    </row>
    <row r="49" spans="1:17" s="11" customFormat="1" ht="18.75" x14ac:dyDescent="0.25">
      <c r="A49" s="11">
        <f>_xlfn.IFNA(_xlfn.XLOOKUP(Tabla1[[#This Row],[ID]],'BASE DE DATOS 2026'!$B$3:$B$554,'BASE DE DATOS 2026'!$N$3:$N$554),"")</f>
        <v>56</v>
      </c>
      <c r="B49" s="36">
        <v>56</v>
      </c>
      <c r="C49" s="65" t="s">
        <v>258</v>
      </c>
      <c r="D49" s="65" t="s">
        <v>318</v>
      </c>
      <c r="E49" s="47">
        <v>1109560767</v>
      </c>
      <c r="F49" s="32"/>
      <c r="G49" s="48">
        <v>2016</v>
      </c>
      <c r="H49" s="15">
        <f ca="1">IF(Tabla1[[#This Row],[FECHA DE NACIMIENTO]]="","",YEAR(NOW())-Tabla1[[#This Row],[FECHA DE NACIMIENTO]])</f>
        <v>10</v>
      </c>
      <c r="I49" s="65" t="s">
        <v>100</v>
      </c>
      <c r="J49" s="15" t="str">
        <f t="shared" si="0"/>
        <v>E</v>
      </c>
      <c r="K49" s="15" t="str">
        <f>Tabla1[[#This Row],[FECHA DE NACIMIENTO]]&amp;J49</f>
        <v>2016E</v>
      </c>
      <c r="L49" s="16" t="str">
        <f t="shared" si="1"/>
        <v>MINIRIDERS 9 Y 10 AÑOS</v>
      </c>
      <c r="M49" s="65" t="s">
        <v>45</v>
      </c>
      <c r="N49" s="36">
        <v>56</v>
      </c>
      <c r="O49" s="19">
        <f>IFERROR(VLOOKUP(Tabla1[[#This Row],[NIVEL DE HABILIDAD]],CATEGORIAS!$M$3:$O$13,2,FALSE),"")</f>
        <v>85000</v>
      </c>
      <c r="P49" s="65"/>
      <c r="Q49" s="65"/>
    </row>
    <row r="50" spans="1:17" s="11" customFormat="1" ht="18.75" x14ac:dyDescent="0.25">
      <c r="A50" s="11">
        <f>_xlfn.IFNA(_xlfn.XLOOKUP(Tabla1[[#This Row],[ID]],'BASE DE DATOS 2026'!$B$3:$B$554,'BASE DE DATOS 2026'!$N$3:$N$554),"")</f>
        <v>57</v>
      </c>
      <c r="B50" s="36">
        <v>57</v>
      </c>
      <c r="C50" s="65"/>
      <c r="D50" s="65"/>
      <c r="E50" s="47"/>
      <c r="F50" s="48"/>
      <c r="G50" s="48"/>
      <c r="H50" s="15" t="str">
        <f ca="1">IF(Tabla1[[#This Row],[FECHA DE NACIMIENTO]]="","",YEAR(NOW())-Tabla1[[#This Row],[FECHA DE NACIMIENTO]])</f>
        <v/>
      </c>
      <c r="I50" s="65"/>
      <c r="J50" s="15" t="e">
        <f t="shared" si="0"/>
        <v>#N/A</v>
      </c>
      <c r="K50" s="15" t="e">
        <f>Tabla1[[#This Row],[FECHA DE NACIMIENTO]]&amp;J50</f>
        <v>#N/A</v>
      </c>
      <c r="L50" s="16" t="str">
        <f t="shared" si="1"/>
        <v/>
      </c>
      <c r="M50" s="65"/>
      <c r="N50" s="36"/>
      <c r="O50" s="19" t="str">
        <f>IFERROR(VLOOKUP(Tabla1[[#This Row],[NIVEL DE HABILIDAD]],CATEGORIAS!$M$3:$O$13,2,FALSE),"")</f>
        <v/>
      </c>
      <c r="P50" s="65"/>
      <c r="Q50" s="65"/>
    </row>
    <row r="51" spans="1:17" s="11" customFormat="1" ht="18.75" x14ac:dyDescent="0.25">
      <c r="A51" s="11" t="str">
        <f>_xlfn.IFNA(_xlfn.XLOOKUP(Tabla1[[#This Row],[ID]],'BASE DE DATOS 2026'!$B$3:$B$554,'BASE DE DATOS 2026'!$N$3:$N$554),"")</f>
        <v/>
      </c>
      <c r="B51" s="36">
        <v>58</v>
      </c>
      <c r="C51" s="12" t="s">
        <v>319</v>
      </c>
      <c r="D51" s="12" t="s">
        <v>320</v>
      </c>
      <c r="E51" s="42">
        <v>1110057718</v>
      </c>
      <c r="F51" s="32"/>
      <c r="G51" s="32">
        <v>2016</v>
      </c>
      <c r="H51" s="15">
        <f ca="1">IF(Tabla1[[#This Row],[FECHA DE NACIMIENTO]]="","",YEAR(NOW())-Tabla1[[#This Row],[FECHA DE NACIMIENTO]])</f>
        <v>10</v>
      </c>
      <c r="I51" s="12" t="s">
        <v>100</v>
      </c>
      <c r="J51" s="15" t="str">
        <f t="shared" si="0"/>
        <v>E</v>
      </c>
      <c r="K51" s="15" t="str">
        <f>Tabla1[[#This Row],[FECHA DE NACIMIENTO]]&amp;J51</f>
        <v>2016E</v>
      </c>
      <c r="L51" s="16" t="str">
        <f t="shared" si="1"/>
        <v>MINIRIDERS 9 Y 10 AÑOS</v>
      </c>
      <c r="M51" s="12" t="s">
        <v>45</v>
      </c>
      <c r="N51" s="37">
        <v>58</v>
      </c>
      <c r="O51" s="19">
        <f>IFERROR(VLOOKUP(Tabla1[[#This Row],[NIVEL DE HABILIDAD]],CATEGORIAS!$M$3:$O$13,2,FALSE),"")</f>
        <v>85000</v>
      </c>
      <c r="P51" s="12"/>
      <c r="Q51" s="12"/>
    </row>
    <row r="52" spans="1:17" s="11" customFormat="1" ht="18.75" x14ac:dyDescent="0.25">
      <c r="A52" s="11" t="str">
        <f>_xlfn.IFNA(_xlfn.XLOOKUP(Tabla1[[#This Row],[ID]],'BASE DE DATOS 2026'!$B$3:$B$554,'BASE DE DATOS 2026'!$N$3:$N$554),"")</f>
        <v/>
      </c>
      <c r="B52" s="36">
        <v>59</v>
      </c>
      <c r="C52" s="12" t="s">
        <v>321</v>
      </c>
      <c r="D52" s="12" t="s">
        <v>322</v>
      </c>
      <c r="E52" s="13">
        <v>1014898864</v>
      </c>
      <c r="F52" s="32"/>
      <c r="G52" s="32">
        <v>2018</v>
      </c>
      <c r="H52" s="15">
        <f ca="1">IF(Tabla1[[#This Row],[FECHA DE NACIMIENTO]]="","",YEAR(NOW())-Tabla1[[#This Row],[FECHA DE NACIMIENTO]])</f>
        <v>8</v>
      </c>
      <c r="I52" s="12" t="s">
        <v>100</v>
      </c>
      <c r="J52" s="15" t="str">
        <f t="shared" si="0"/>
        <v>E</v>
      </c>
      <c r="K52" s="15" t="str">
        <f>Tabla1[[#This Row],[FECHA DE NACIMIENTO]]&amp;J52</f>
        <v>2018E</v>
      </c>
      <c r="L52" s="16" t="str">
        <f t="shared" si="1"/>
        <v>MINIRIDERS 7 Y 8 AÑOS</v>
      </c>
      <c r="M52" s="12" t="s">
        <v>45</v>
      </c>
      <c r="N52" s="36">
        <v>59</v>
      </c>
      <c r="O52" s="19">
        <f>IFERROR(VLOOKUP(Tabla1[[#This Row],[NIVEL DE HABILIDAD]],CATEGORIAS!$M$3:$O$13,2,FALSE),"")</f>
        <v>85000</v>
      </c>
      <c r="P52" s="12"/>
      <c r="Q52" s="12"/>
    </row>
    <row r="53" spans="1:17" s="11" customFormat="1" ht="18.75" x14ac:dyDescent="0.25">
      <c r="A53" s="11" t="str">
        <f>_xlfn.IFNA(_xlfn.XLOOKUP(Tabla1[[#This Row],[ID]],'BASE DE DATOS 2026'!$B$3:$B$554,'BASE DE DATOS 2026'!$N$3:$N$554),"")</f>
        <v/>
      </c>
      <c r="B53" s="36">
        <v>60</v>
      </c>
      <c r="C53" s="12" t="s">
        <v>323</v>
      </c>
      <c r="D53" s="12" t="s">
        <v>324</v>
      </c>
      <c r="E53" s="13">
        <v>1150695054</v>
      </c>
      <c r="F53" s="32"/>
      <c r="G53" s="32">
        <v>2018</v>
      </c>
      <c r="H53" s="15">
        <f ca="1">IF(Tabla1[[#This Row],[FECHA DE NACIMIENTO]]="","",YEAR(NOW())-Tabla1[[#This Row],[FECHA DE NACIMIENTO]])</f>
        <v>8</v>
      </c>
      <c r="I53" s="12" t="s">
        <v>100</v>
      </c>
      <c r="J53" s="15" t="str">
        <f t="shared" si="0"/>
        <v>E</v>
      </c>
      <c r="K53" s="15" t="str">
        <f>Tabla1[[#This Row],[FECHA DE NACIMIENTO]]&amp;J53</f>
        <v>2018E</v>
      </c>
      <c r="L53" s="16" t="str">
        <f t="shared" si="1"/>
        <v>MINIRIDERS 7 Y 8 AÑOS</v>
      </c>
      <c r="M53" s="12" t="s">
        <v>45</v>
      </c>
      <c r="N53" s="37">
        <v>60</v>
      </c>
      <c r="O53" s="19">
        <f>IFERROR(VLOOKUP(Tabla1[[#This Row],[NIVEL DE HABILIDAD]],CATEGORIAS!$M$3:$O$13,2,FALSE),"")</f>
        <v>85000</v>
      </c>
      <c r="P53" s="12"/>
      <c r="Q53" s="12" t="s">
        <v>193</v>
      </c>
    </row>
    <row r="54" spans="1:17" s="11" customFormat="1" ht="18.75" x14ac:dyDescent="0.25">
      <c r="A54" s="11" t="str">
        <f>_xlfn.IFNA(_xlfn.XLOOKUP(Tabla1[[#This Row],[ID]],'BASE DE DATOS 2026'!$B$3:$B$554,'BASE DE DATOS 2026'!$N$3:$N$554),"")</f>
        <v/>
      </c>
      <c r="B54" s="36">
        <v>61</v>
      </c>
      <c r="C54" s="12" t="s">
        <v>325</v>
      </c>
      <c r="D54" s="12" t="s">
        <v>326</v>
      </c>
      <c r="E54" s="13">
        <v>1232804828</v>
      </c>
      <c r="F54" s="32"/>
      <c r="G54" s="32">
        <v>2018</v>
      </c>
      <c r="H54" s="15">
        <f ca="1">IF(Tabla1[[#This Row],[FECHA DE NACIMIENTO]]="","",YEAR(NOW())-Tabla1[[#This Row],[FECHA DE NACIMIENTO]])</f>
        <v>8</v>
      </c>
      <c r="I54" s="12" t="s">
        <v>100</v>
      </c>
      <c r="J54" s="15" t="str">
        <f t="shared" si="0"/>
        <v>E</v>
      </c>
      <c r="K54" s="15" t="str">
        <f>Tabla1[[#This Row],[FECHA DE NACIMIENTO]]&amp;J54</f>
        <v>2018E</v>
      </c>
      <c r="L54" s="16" t="str">
        <f t="shared" si="1"/>
        <v>MINIRIDERS 7 Y 8 AÑOS</v>
      </c>
      <c r="M54" s="12" t="s">
        <v>45</v>
      </c>
      <c r="N54" s="36">
        <v>61</v>
      </c>
      <c r="O54" s="19">
        <f>IFERROR(VLOOKUP(Tabla1[[#This Row],[NIVEL DE HABILIDAD]],CATEGORIAS!$M$3:$O$13,2,FALSE),"")</f>
        <v>85000</v>
      </c>
      <c r="P54" s="12"/>
      <c r="Q54" s="12"/>
    </row>
    <row r="55" spans="1:17" s="11" customFormat="1" ht="18.75" x14ac:dyDescent="0.25">
      <c r="A55" s="11">
        <f>_xlfn.IFNA(_xlfn.XLOOKUP(Tabla1[[#This Row],[ID]],'BASE DE DATOS 2026'!$B$3:$B$554,'BASE DE DATOS 2026'!$N$3:$N$554),"")</f>
        <v>62</v>
      </c>
      <c r="B55" s="36">
        <v>62</v>
      </c>
      <c r="C55" s="65" t="s">
        <v>327</v>
      </c>
      <c r="D55" s="65" t="s">
        <v>328</v>
      </c>
      <c r="E55" s="47">
        <v>1114013078</v>
      </c>
      <c r="F55" s="32"/>
      <c r="G55" s="48">
        <v>2019</v>
      </c>
      <c r="H55" s="15">
        <f ca="1">IF(Tabla1[[#This Row],[FECHA DE NACIMIENTO]]="","",YEAR(NOW())-Tabla1[[#This Row],[FECHA DE NACIMIENTO]])</f>
        <v>7</v>
      </c>
      <c r="I55" s="65" t="s">
        <v>67</v>
      </c>
      <c r="J55" s="15" t="str">
        <f t="shared" si="0"/>
        <v>P</v>
      </c>
      <c r="K55" s="15" t="str">
        <f>Tabla1[[#This Row],[FECHA DE NACIMIENTO]]&amp;J55</f>
        <v>2019P</v>
      </c>
      <c r="L55" s="16" t="str">
        <f t="shared" si="1"/>
        <v>PRINCIPIANTES 7 Y 8 AÑOS</v>
      </c>
      <c r="M55" s="65" t="s">
        <v>45</v>
      </c>
      <c r="N55" s="37">
        <v>62</v>
      </c>
      <c r="O55" s="19">
        <f>IFERROR(VLOOKUP(Tabla1[[#This Row],[NIVEL DE HABILIDAD]],CATEGORIAS!$M$3:$O$13,2,FALSE),"")</f>
        <v>85000</v>
      </c>
      <c r="P55" s="65"/>
      <c r="Q55" s="65"/>
    </row>
    <row r="56" spans="1:17" s="11" customFormat="1" ht="18.75" x14ac:dyDescent="0.25">
      <c r="A56" s="11" t="str">
        <f>_xlfn.IFNA(_xlfn.XLOOKUP(Tabla1[[#This Row],[ID]],'BASE DE DATOS 2026'!$B$3:$B$554,'BASE DE DATOS 2026'!$N$3:$N$554),"")</f>
        <v/>
      </c>
      <c r="B56" s="36">
        <v>63</v>
      </c>
      <c r="C56" s="65" t="s">
        <v>1155</v>
      </c>
      <c r="D56" s="65" t="s">
        <v>970</v>
      </c>
      <c r="E56" s="47"/>
      <c r="F56" s="48"/>
      <c r="G56" s="48">
        <v>2020</v>
      </c>
      <c r="H56" s="15">
        <f ca="1">IF(Tabla1[[#This Row],[FECHA DE NACIMIENTO]]="","",YEAR(NOW())-Tabla1[[#This Row],[FECHA DE NACIMIENTO]])</f>
        <v>6</v>
      </c>
      <c r="I56" s="65" t="s">
        <v>12</v>
      </c>
      <c r="J56" s="15" t="str">
        <f t="shared" si="0"/>
        <v>S</v>
      </c>
      <c r="K56" s="15" t="str">
        <f>Tabla1[[#This Row],[FECHA DE NACIMIENTO]]&amp;J56</f>
        <v>2020S</v>
      </c>
      <c r="L56" s="16" t="str">
        <f t="shared" si="1"/>
        <v/>
      </c>
      <c r="M56" s="65" t="s">
        <v>79</v>
      </c>
      <c r="N56" s="37"/>
      <c r="O56" s="19">
        <f>IFERROR(VLOOKUP(Tabla1[[#This Row],[NIVEL DE HABILIDAD]],CATEGORIAS!$M$3:$O$13,2,FALSE),"")</f>
        <v>85000</v>
      </c>
      <c r="P56" s="65"/>
      <c r="Q56" s="65"/>
    </row>
    <row r="57" spans="1:17" s="11" customFormat="1" ht="18.75" x14ac:dyDescent="0.25">
      <c r="A57" s="11" t="str">
        <f>_xlfn.IFNA(_xlfn.XLOOKUP(Tabla1[[#This Row],[ID]],'BASE DE DATOS 2026'!$B$3:$B$554,'BASE DE DATOS 2026'!$N$3:$N$554),"")</f>
        <v/>
      </c>
      <c r="B57" s="36">
        <v>64</v>
      </c>
      <c r="C57" s="65" t="s">
        <v>329</v>
      </c>
      <c r="D57" s="65" t="s">
        <v>330</v>
      </c>
      <c r="E57" s="47">
        <v>1109120826</v>
      </c>
      <c r="F57" s="32"/>
      <c r="G57" s="48">
        <v>2015</v>
      </c>
      <c r="H57" s="15">
        <f ca="1">IF(Tabla1[[#This Row],[FECHA DE NACIMIENTO]]="","",YEAR(NOW())-Tabla1[[#This Row],[FECHA DE NACIMIENTO]])</f>
        <v>11</v>
      </c>
      <c r="I57" s="65" t="s">
        <v>67</v>
      </c>
      <c r="J57" s="15" t="str">
        <f t="shared" si="0"/>
        <v>P</v>
      </c>
      <c r="K57" s="15" t="str">
        <f>Tabla1[[#This Row],[FECHA DE NACIMIENTO]]&amp;J57</f>
        <v>2015P</v>
      </c>
      <c r="L57" s="16" t="str">
        <f t="shared" si="1"/>
        <v>PRINCIPIANTES 11 Y 12 AÑOS</v>
      </c>
      <c r="M57" s="65" t="s">
        <v>74</v>
      </c>
      <c r="N57" s="36">
        <v>64</v>
      </c>
      <c r="O57" s="19">
        <f>IFERROR(VLOOKUP(Tabla1[[#This Row],[NIVEL DE HABILIDAD]],CATEGORIAS!$M$3:$O$13,2,FALSE),"")</f>
        <v>85000</v>
      </c>
      <c r="P57" s="65"/>
      <c r="Q57" s="65"/>
    </row>
    <row r="58" spans="1:17" s="11" customFormat="1" ht="18.75" x14ac:dyDescent="0.25">
      <c r="A58" s="11" t="str">
        <f>_xlfn.IFNA(_xlfn.XLOOKUP(Tabla1[[#This Row],[ID]],'BASE DE DATOS 2026'!$B$3:$B$554,'BASE DE DATOS 2026'!$N$3:$N$554),"")</f>
        <v/>
      </c>
      <c r="B58" s="36">
        <v>65</v>
      </c>
      <c r="C58" s="12" t="s">
        <v>331</v>
      </c>
      <c r="D58" s="12" t="s">
        <v>332</v>
      </c>
      <c r="E58" s="13">
        <v>1116380338</v>
      </c>
      <c r="F58" s="32"/>
      <c r="G58" s="32">
        <v>2016</v>
      </c>
      <c r="H58" s="15">
        <f ca="1">IF(Tabla1[[#This Row],[FECHA DE NACIMIENTO]]="","",YEAR(NOW())-Tabla1[[#This Row],[FECHA DE NACIMIENTO]])</f>
        <v>10</v>
      </c>
      <c r="I58" s="12" t="s">
        <v>100</v>
      </c>
      <c r="J58" s="15" t="str">
        <f t="shared" si="0"/>
        <v>E</v>
      </c>
      <c r="K58" s="15" t="str">
        <f>Tabla1[[#This Row],[FECHA DE NACIMIENTO]]&amp;J58</f>
        <v>2016E</v>
      </c>
      <c r="L58" s="16" t="str">
        <f t="shared" si="1"/>
        <v>MINIRIDERS 9 Y 10 AÑOS</v>
      </c>
      <c r="M58" s="12" t="s">
        <v>74</v>
      </c>
      <c r="N58" s="37">
        <v>65</v>
      </c>
      <c r="O58" s="19">
        <f>IFERROR(VLOOKUP(Tabla1[[#This Row],[NIVEL DE HABILIDAD]],CATEGORIAS!$M$3:$O$13,2,FALSE),"")</f>
        <v>85000</v>
      </c>
      <c r="P58" s="12"/>
      <c r="Q58" s="12"/>
    </row>
    <row r="59" spans="1:17" s="11" customFormat="1" ht="18.75" x14ac:dyDescent="0.25">
      <c r="A59" s="11" t="str">
        <f>_xlfn.IFNA(_xlfn.XLOOKUP(Tabla1[[#This Row],[ID]],'BASE DE DATOS 2026'!$B$3:$B$554,'BASE DE DATOS 2026'!$N$3:$N$554),"")</f>
        <v/>
      </c>
      <c r="B59" s="36">
        <v>66</v>
      </c>
      <c r="C59" s="12" t="s">
        <v>333</v>
      </c>
      <c r="D59" s="12" t="s">
        <v>334</v>
      </c>
      <c r="E59" s="13">
        <v>1112630859</v>
      </c>
      <c r="F59" s="32"/>
      <c r="G59" s="32">
        <v>2015</v>
      </c>
      <c r="H59" s="15">
        <f ca="1">IF(Tabla1[[#This Row],[FECHA DE NACIMIENTO]]="","",YEAR(NOW())-Tabla1[[#This Row],[FECHA DE NACIMIENTO]])</f>
        <v>11</v>
      </c>
      <c r="I59" s="12" t="s">
        <v>67</v>
      </c>
      <c r="J59" s="15" t="str">
        <f t="shared" si="0"/>
        <v>P</v>
      </c>
      <c r="K59" s="15" t="str">
        <f>Tabla1[[#This Row],[FECHA DE NACIMIENTO]]&amp;J59</f>
        <v>2015P</v>
      </c>
      <c r="L59" s="16" t="str">
        <f t="shared" si="1"/>
        <v>PRINCIPIANTES 11 Y 12 AÑOS</v>
      </c>
      <c r="M59" s="12" t="s">
        <v>74</v>
      </c>
      <c r="N59" s="36">
        <v>66</v>
      </c>
      <c r="O59" s="19">
        <f>IFERROR(VLOOKUP(Tabla1[[#This Row],[NIVEL DE HABILIDAD]],CATEGORIAS!$M$3:$O$13,2,FALSE),"")</f>
        <v>85000</v>
      </c>
      <c r="P59" s="12"/>
      <c r="Q59" s="12"/>
    </row>
    <row r="60" spans="1:17" s="11" customFormat="1" ht="18.75" x14ac:dyDescent="0.25">
      <c r="A60" s="11">
        <f>_xlfn.IFNA(_xlfn.XLOOKUP(Tabla1[[#This Row],[ID]],'BASE DE DATOS 2026'!$B$3:$B$554,'BASE DE DATOS 2026'!$N$3:$N$554),"")</f>
        <v>67</v>
      </c>
      <c r="B60" s="36">
        <v>67</v>
      </c>
      <c r="C60" s="65" t="s">
        <v>312</v>
      </c>
      <c r="D60" s="65" t="s">
        <v>335</v>
      </c>
      <c r="E60" s="47">
        <v>1232793740</v>
      </c>
      <c r="F60" s="32"/>
      <c r="G60" s="48">
        <v>2015</v>
      </c>
      <c r="H60" s="15">
        <f ca="1">IF(Tabla1[[#This Row],[FECHA DE NACIMIENTO]]="","",YEAR(NOW())-Tabla1[[#This Row],[FECHA DE NACIMIENTO]])</f>
        <v>11</v>
      </c>
      <c r="I60" s="65" t="s">
        <v>67</v>
      </c>
      <c r="J60" s="15" t="str">
        <f t="shared" si="0"/>
        <v>P</v>
      </c>
      <c r="K60" s="15" t="str">
        <f>Tabla1[[#This Row],[FECHA DE NACIMIENTO]]&amp;J60</f>
        <v>2015P</v>
      </c>
      <c r="L60" s="16" t="str">
        <f t="shared" si="1"/>
        <v>PRINCIPIANTES 11 Y 12 AÑOS</v>
      </c>
      <c r="M60" s="65" t="s">
        <v>74</v>
      </c>
      <c r="N60" s="37">
        <v>67</v>
      </c>
      <c r="O60" s="19">
        <f>IFERROR(VLOOKUP(Tabla1[[#This Row],[NIVEL DE HABILIDAD]],CATEGORIAS!$M$3:$O$13,2,FALSE),"")</f>
        <v>85000</v>
      </c>
      <c r="P60" s="65"/>
      <c r="Q60" s="65"/>
    </row>
    <row r="61" spans="1:17" s="11" customFormat="1" ht="18.75" x14ac:dyDescent="0.25">
      <c r="A61" s="11">
        <f>_xlfn.IFNA(_xlfn.XLOOKUP(Tabla1[[#This Row],[ID]],'BASE DE DATOS 2026'!$B$3:$B$554,'BASE DE DATOS 2026'!$N$3:$N$554),"")</f>
        <v>68</v>
      </c>
      <c r="B61" s="36">
        <v>68</v>
      </c>
      <c r="C61" s="12" t="s">
        <v>336</v>
      </c>
      <c r="D61" s="12" t="s">
        <v>337</v>
      </c>
      <c r="E61" s="13">
        <v>1116379565</v>
      </c>
      <c r="F61" s="32"/>
      <c r="G61" s="32">
        <v>2015</v>
      </c>
      <c r="H61" s="15">
        <f ca="1">IF(Tabla1[[#This Row],[FECHA DE NACIMIENTO]]="","",YEAR(NOW())-Tabla1[[#This Row],[FECHA DE NACIMIENTO]])</f>
        <v>11</v>
      </c>
      <c r="I61" s="12" t="s">
        <v>67</v>
      </c>
      <c r="J61" s="15" t="str">
        <f t="shared" si="0"/>
        <v>P</v>
      </c>
      <c r="K61" s="15" t="str">
        <f>Tabla1[[#This Row],[FECHA DE NACIMIENTO]]&amp;J61</f>
        <v>2015P</v>
      </c>
      <c r="L61" s="16" t="str">
        <f t="shared" si="1"/>
        <v>PRINCIPIANTES 11 Y 12 AÑOS</v>
      </c>
      <c r="M61" s="12" t="s">
        <v>74</v>
      </c>
      <c r="N61" s="36">
        <v>68</v>
      </c>
      <c r="O61" s="19">
        <f>IFERROR(VLOOKUP(Tabla1[[#This Row],[NIVEL DE HABILIDAD]],CATEGORIAS!$M$3:$O$13,2,FALSE),"")</f>
        <v>85000</v>
      </c>
      <c r="P61" s="12"/>
      <c r="Q61" s="12" t="s">
        <v>201</v>
      </c>
    </row>
    <row r="62" spans="1:17" s="11" customFormat="1" ht="18.75" x14ac:dyDescent="0.25">
      <c r="A62" s="11">
        <f>_xlfn.IFNA(_xlfn.XLOOKUP(Tabla1[[#This Row],[ID]],'BASE DE DATOS 2026'!$B$3:$B$554,'BASE DE DATOS 2026'!$N$3:$N$554),"")</f>
        <v>69</v>
      </c>
      <c r="B62" s="36">
        <v>69</v>
      </c>
      <c r="C62" s="65" t="s">
        <v>299</v>
      </c>
      <c r="D62" s="65" t="s">
        <v>338</v>
      </c>
      <c r="E62" s="47">
        <v>1061824772</v>
      </c>
      <c r="F62" s="32"/>
      <c r="G62" s="48">
        <v>2018</v>
      </c>
      <c r="H62" s="15">
        <f ca="1">IF(Tabla1[[#This Row],[FECHA DE NACIMIENTO]]="","",YEAR(NOW())-Tabla1[[#This Row],[FECHA DE NACIMIENTO]])</f>
        <v>8</v>
      </c>
      <c r="I62" s="65" t="s">
        <v>100</v>
      </c>
      <c r="J62" s="15" t="str">
        <f t="shared" si="0"/>
        <v>E</v>
      </c>
      <c r="K62" s="15" t="str">
        <f>Tabla1[[#This Row],[FECHA DE NACIMIENTO]]&amp;J62</f>
        <v>2018E</v>
      </c>
      <c r="L62" s="16" t="str">
        <f t="shared" si="1"/>
        <v>MINIRIDERS 7 Y 8 AÑOS</v>
      </c>
      <c r="M62" s="65" t="s">
        <v>52</v>
      </c>
      <c r="N62" s="37">
        <v>69</v>
      </c>
      <c r="O62" s="19">
        <f>IFERROR(VLOOKUP(Tabla1[[#This Row],[NIVEL DE HABILIDAD]],CATEGORIAS!$M$3:$O$13,2,FALSE),"")</f>
        <v>85000</v>
      </c>
      <c r="P62" s="65"/>
      <c r="Q62" s="65" t="s">
        <v>207</v>
      </c>
    </row>
    <row r="63" spans="1:17" s="11" customFormat="1" ht="18.75" x14ac:dyDescent="0.25">
      <c r="A63" s="11">
        <f>_xlfn.IFNA(_xlfn.XLOOKUP(Tabla1[[#This Row],[ID]],'BASE DE DATOS 2026'!$B$3:$B$554,'BASE DE DATOS 2026'!$N$3:$N$554),"")</f>
        <v>70</v>
      </c>
      <c r="B63" s="36">
        <v>70</v>
      </c>
      <c r="C63" s="12" t="s">
        <v>339</v>
      </c>
      <c r="D63" s="12" t="s">
        <v>340</v>
      </c>
      <c r="E63" s="13">
        <v>1029626480</v>
      </c>
      <c r="F63" s="32"/>
      <c r="G63" s="32">
        <v>2019</v>
      </c>
      <c r="H63" s="15">
        <f ca="1">IF(Tabla1[[#This Row],[FECHA DE NACIMIENTO]]="","",YEAR(NOW())-Tabla1[[#This Row],[FECHA DE NACIMIENTO]])</f>
        <v>7</v>
      </c>
      <c r="I63" s="12" t="s">
        <v>67</v>
      </c>
      <c r="J63" s="15" t="str">
        <f t="shared" si="0"/>
        <v>P</v>
      </c>
      <c r="K63" s="15" t="str">
        <f>Tabla1[[#This Row],[FECHA DE NACIMIENTO]]&amp;J63</f>
        <v>2019P</v>
      </c>
      <c r="L63" s="16" t="str">
        <f t="shared" si="1"/>
        <v>PRINCIPIANTES 7 Y 8 AÑOS</v>
      </c>
      <c r="M63" s="12" t="s">
        <v>52</v>
      </c>
      <c r="N63" s="36">
        <v>70</v>
      </c>
      <c r="O63" s="19">
        <f>IFERROR(VLOOKUP(Tabla1[[#This Row],[NIVEL DE HABILIDAD]],CATEGORIAS!$M$3:$O$13,2,FALSE),"")</f>
        <v>85000</v>
      </c>
      <c r="P63" s="12"/>
      <c r="Q63" s="12" t="s">
        <v>202</v>
      </c>
    </row>
    <row r="64" spans="1:17" s="11" customFormat="1" ht="18.75" x14ac:dyDescent="0.25">
      <c r="A64" s="11">
        <f>_xlfn.IFNA(_xlfn.XLOOKUP(Tabla1[[#This Row],[ID]],'BASE DE DATOS 2026'!$B$3:$B$554,'BASE DE DATOS 2026'!$N$3:$N$554),"")</f>
        <v>71</v>
      </c>
      <c r="B64" s="36">
        <v>71</v>
      </c>
      <c r="C64" s="65" t="s">
        <v>341</v>
      </c>
      <c r="D64" s="65" t="s">
        <v>342</v>
      </c>
      <c r="E64" s="47">
        <v>1058553703</v>
      </c>
      <c r="F64" s="48"/>
      <c r="G64" s="48">
        <v>2018</v>
      </c>
      <c r="H64" s="15">
        <f ca="1">IF(Tabla1[[#This Row],[FECHA DE NACIMIENTO]]="","",YEAR(NOW())-Tabla1[[#This Row],[FECHA DE NACIMIENTO]])</f>
        <v>8</v>
      </c>
      <c r="I64" s="12" t="s">
        <v>100</v>
      </c>
      <c r="J64" s="15" t="str">
        <f t="shared" si="0"/>
        <v>E</v>
      </c>
      <c r="K64" s="15" t="str">
        <f>Tabla1[[#This Row],[FECHA DE NACIMIENTO]]&amp;J64</f>
        <v>2018E</v>
      </c>
      <c r="L64" s="16" t="str">
        <f t="shared" si="1"/>
        <v>MINIRIDERS 7 Y 8 AÑOS</v>
      </c>
      <c r="M64" s="65" t="s">
        <v>52</v>
      </c>
      <c r="N64" s="37">
        <v>71</v>
      </c>
      <c r="O64" s="19">
        <f>IFERROR(VLOOKUP(Tabla1[[#This Row],[NIVEL DE HABILIDAD]],CATEGORIAS!$M$3:$O$13,2,FALSE),"")</f>
        <v>85000</v>
      </c>
      <c r="P64" s="65"/>
      <c r="Q64" s="65"/>
    </row>
    <row r="65" spans="1:17" s="11" customFormat="1" ht="18.75" x14ac:dyDescent="0.25">
      <c r="A65" s="11">
        <f>_xlfn.IFNA(_xlfn.XLOOKUP(Tabla1[[#This Row],[ID]],'BASE DE DATOS 2026'!$B$3:$B$554,'BASE DE DATOS 2026'!$N$3:$N$554),"")</f>
        <v>72</v>
      </c>
      <c r="B65" s="36">
        <v>72</v>
      </c>
      <c r="C65" s="65" t="s">
        <v>343</v>
      </c>
      <c r="D65" s="65" t="s">
        <v>344</v>
      </c>
      <c r="E65" s="47">
        <v>1140214441</v>
      </c>
      <c r="F65" s="48"/>
      <c r="G65" s="48">
        <v>2021</v>
      </c>
      <c r="H65" s="15">
        <f ca="1">IF(Tabla1[[#This Row],[FECHA DE NACIMIENTO]]="","",YEAR(NOW())-Tabla1[[#This Row],[FECHA DE NACIMIENTO]])</f>
        <v>5</v>
      </c>
      <c r="I65" s="65" t="s">
        <v>12</v>
      </c>
      <c r="J65" s="15" t="str">
        <f t="shared" si="0"/>
        <v>S</v>
      </c>
      <c r="K65" s="15" t="str">
        <f>Tabla1[[#This Row],[FECHA DE NACIMIENTO]]&amp;J65</f>
        <v>2021S</v>
      </c>
      <c r="L65" s="16" t="str">
        <f t="shared" si="1"/>
        <v>STRIDERS 5 AÑOS</v>
      </c>
      <c r="M65" s="65" t="s">
        <v>45</v>
      </c>
      <c r="N65" s="36">
        <v>72</v>
      </c>
      <c r="O65" s="19">
        <f>IFERROR(VLOOKUP(Tabla1[[#This Row],[NIVEL DE HABILIDAD]],CATEGORIAS!$M$3:$O$13,2,FALSE),"")</f>
        <v>85000</v>
      </c>
      <c r="P65" s="65"/>
      <c r="Q65" s="65"/>
    </row>
    <row r="66" spans="1:17" s="11" customFormat="1" ht="18.75" x14ac:dyDescent="0.25">
      <c r="A66" s="11">
        <f>_xlfn.IFNA(_xlfn.XLOOKUP(Tabla1[[#This Row],[ID]],'BASE DE DATOS 2026'!$B$3:$B$554,'BASE DE DATOS 2026'!$N$3:$N$554),"")</f>
        <v>73</v>
      </c>
      <c r="B66" s="36">
        <v>73</v>
      </c>
      <c r="C66" s="12" t="s">
        <v>345</v>
      </c>
      <c r="D66" s="12" t="s">
        <v>346</v>
      </c>
      <c r="E66" s="13">
        <v>1109563342</v>
      </c>
      <c r="F66" s="32"/>
      <c r="G66" s="32">
        <v>2017</v>
      </c>
      <c r="H66" s="15">
        <f ca="1">IF(Tabla1[[#This Row],[FECHA DE NACIMIENTO]]="","",YEAR(NOW())-Tabla1[[#This Row],[FECHA DE NACIMIENTO]])</f>
        <v>9</v>
      </c>
      <c r="I66" s="12" t="s">
        <v>67</v>
      </c>
      <c r="J66" s="15" t="str">
        <f t="shared" si="0"/>
        <v>P</v>
      </c>
      <c r="K66" s="15" t="str">
        <f>Tabla1[[#This Row],[FECHA DE NACIMIENTO]]&amp;J66</f>
        <v>2017P</v>
      </c>
      <c r="L66" s="16" t="str">
        <f t="shared" si="1"/>
        <v>PRINCIPIANTES 9 Y 10 AÑOS</v>
      </c>
      <c r="M66" s="12" t="s">
        <v>51</v>
      </c>
      <c r="N66" s="37">
        <v>73</v>
      </c>
      <c r="O66" s="19">
        <f>IFERROR(VLOOKUP(Tabla1[[#This Row],[NIVEL DE HABILIDAD]],CATEGORIAS!$M$3:$O$13,2,FALSE),"")</f>
        <v>85000</v>
      </c>
      <c r="P66" s="12"/>
      <c r="Q66" s="12"/>
    </row>
    <row r="67" spans="1:17" s="11" customFormat="1" ht="18.75" x14ac:dyDescent="0.25">
      <c r="A67" s="11">
        <f>_xlfn.IFNA(_xlfn.XLOOKUP(Tabla1[[#This Row],[ID]],'BASE DE DATOS 2026'!$B$3:$B$554,'BASE DE DATOS 2026'!$N$3:$N$554),"")</f>
        <v>74</v>
      </c>
      <c r="B67" s="36">
        <v>74</v>
      </c>
      <c r="C67" s="12" t="s">
        <v>347</v>
      </c>
      <c r="D67" s="12" t="s">
        <v>348</v>
      </c>
      <c r="E67" s="13">
        <v>1150694085</v>
      </c>
      <c r="F67" s="32"/>
      <c r="G67" s="32">
        <v>2017</v>
      </c>
      <c r="H67" s="15">
        <f ca="1">IF(Tabla1[[#This Row],[FECHA DE NACIMIENTO]]="","",YEAR(NOW())-Tabla1[[#This Row],[FECHA DE NACIMIENTO]])</f>
        <v>9</v>
      </c>
      <c r="I67" s="12" t="s">
        <v>67</v>
      </c>
      <c r="J67" s="15" t="str">
        <f t="shared" ref="J67:J130" si="2">VLOOKUP(I67,NH,2,0)</f>
        <v>P</v>
      </c>
      <c r="K67" s="15" t="str">
        <f>Tabla1[[#This Row],[FECHA DE NACIMIENTO]]&amp;J67</f>
        <v>2017P</v>
      </c>
      <c r="L67" s="16" t="str">
        <f t="shared" ref="L67:L130" si="3">IFERROR(VLOOKUP(K67,CATEGORIAS,2,0),"")</f>
        <v>PRINCIPIANTES 9 Y 10 AÑOS</v>
      </c>
      <c r="M67" s="12" t="s">
        <v>51</v>
      </c>
      <c r="N67" s="36">
        <v>74</v>
      </c>
      <c r="O67" s="19">
        <f>IFERROR(VLOOKUP(Tabla1[[#This Row],[NIVEL DE HABILIDAD]],CATEGORIAS!$M$3:$O$13,2,FALSE),"")</f>
        <v>85000</v>
      </c>
      <c r="P67" s="12"/>
      <c r="Q67" s="12"/>
    </row>
    <row r="68" spans="1:17" s="11" customFormat="1" ht="18.75" x14ac:dyDescent="0.25">
      <c r="A68" s="11">
        <f>_xlfn.IFNA(_xlfn.XLOOKUP(Tabla1[[#This Row],[ID]],'BASE DE DATOS 2026'!$B$3:$B$554,'BASE DE DATOS 2026'!$N$3:$N$554),"")</f>
        <v>75</v>
      </c>
      <c r="B68" s="36">
        <v>75</v>
      </c>
      <c r="C68" s="65" t="s">
        <v>271</v>
      </c>
      <c r="D68" s="65" t="s">
        <v>349</v>
      </c>
      <c r="E68" s="47">
        <v>11077870096</v>
      </c>
      <c r="F68" s="32"/>
      <c r="G68" s="48">
        <v>2018</v>
      </c>
      <c r="H68" s="15">
        <f ca="1">IF(Tabla1[[#This Row],[FECHA DE NACIMIENTO]]="","",YEAR(NOW())-Tabla1[[#This Row],[FECHA DE NACIMIENTO]])</f>
        <v>8</v>
      </c>
      <c r="I68" s="65" t="s">
        <v>67</v>
      </c>
      <c r="J68" s="15" t="str">
        <f t="shared" si="2"/>
        <v>P</v>
      </c>
      <c r="K68" s="15" t="str">
        <f>Tabla1[[#This Row],[FECHA DE NACIMIENTO]]&amp;J68</f>
        <v>2018P</v>
      </c>
      <c r="L68" s="16" t="str">
        <f t="shared" si="3"/>
        <v>PRINCIPIANTES 7 Y 8 AÑOS</v>
      </c>
      <c r="M68" s="65" t="s">
        <v>51</v>
      </c>
      <c r="N68" s="37">
        <v>75</v>
      </c>
      <c r="O68" s="19">
        <f>IFERROR(VLOOKUP(Tabla1[[#This Row],[NIVEL DE HABILIDAD]],CATEGORIAS!$M$3:$O$13,2,FALSE),"")</f>
        <v>85000</v>
      </c>
      <c r="P68" s="65"/>
      <c r="Q68" s="65" t="s">
        <v>194</v>
      </c>
    </row>
    <row r="69" spans="1:17" s="11" customFormat="1" ht="18.75" x14ac:dyDescent="0.25">
      <c r="A69" s="11">
        <f>_xlfn.IFNA(_xlfn.XLOOKUP(Tabla1[[#This Row],[ID]],'BASE DE DATOS 2026'!$B$3:$B$554,'BASE DE DATOS 2026'!$N$3:$N$554),"")</f>
        <v>76</v>
      </c>
      <c r="B69" s="36">
        <v>76</v>
      </c>
      <c r="C69" s="12" t="s">
        <v>350</v>
      </c>
      <c r="D69" s="12" t="s">
        <v>351</v>
      </c>
      <c r="E69" s="13">
        <v>1058940876</v>
      </c>
      <c r="F69" s="32"/>
      <c r="G69" s="32">
        <v>2019</v>
      </c>
      <c r="H69" s="15">
        <f ca="1">IF(Tabla1[[#This Row],[FECHA DE NACIMIENTO]]="","",YEAR(NOW())-Tabla1[[#This Row],[FECHA DE NACIMIENTO]])</f>
        <v>7</v>
      </c>
      <c r="I69" s="12" t="s">
        <v>67</v>
      </c>
      <c r="J69" s="15" t="str">
        <f t="shared" si="2"/>
        <v>P</v>
      </c>
      <c r="K69" s="15" t="str">
        <f>Tabla1[[#This Row],[FECHA DE NACIMIENTO]]&amp;J69</f>
        <v>2019P</v>
      </c>
      <c r="L69" s="16" t="str">
        <f t="shared" si="3"/>
        <v>PRINCIPIANTES 7 Y 8 AÑOS</v>
      </c>
      <c r="M69" s="12" t="s">
        <v>109</v>
      </c>
      <c r="N69" s="36">
        <v>76</v>
      </c>
      <c r="O69" s="19">
        <f>IFERROR(VLOOKUP(Tabla1[[#This Row],[NIVEL DE HABILIDAD]],CATEGORIAS!$M$3:$O$13,2,FALSE),"")</f>
        <v>85000</v>
      </c>
      <c r="P69" s="12"/>
      <c r="Q69" s="12"/>
    </row>
    <row r="70" spans="1:17" s="11" customFormat="1" ht="18.75" x14ac:dyDescent="0.25">
      <c r="A70" s="11" t="str">
        <f>_xlfn.IFNA(_xlfn.XLOOKUP(Tabla1[[#This Row],[ID]],'BASE DE DATOS 2026'!$B$3:$B$554,'BASE DE DATOS 2026'!$N$3:$N$554),"")</f>
        <v/>
      </c>
      <c r="B70" s="36">
        <v>77</v>
      </c>
      <c r="C70" s="12" t="s">
        <v>352</v>
      </c>
      <c r="D70" s="12" t="s">
        <v>353</v>
      </c>
      <c r="E70" s="13">
        <v>1061827367</v>
      </c>
      <c r="F70" s="32"/>
      <c r="G70" s="32">
        <v>2020</v>
      </c>
      <c r="H70" s="15">
        <f ca="1">IF(Tabla1[[#This Row],[FECHA DE NACIMIENTO]]="","",YEAR(NOW())-Tabla1[[#This Row],[FECHA DE NACIMIENTO]])</f>
        <v>6</v>
      </c>
      <c r="I70" s="12" t="s">
        <v>67</v>
      </c>
      <c r="J70" s="15" t="str">
        <f t="shared" si="2"/>
        <v>P</v>
      </c>
      <c r="K70" s="15" t="str">
        <f>Tabla1[[#This Row],[FECHA DE NACIMIENTO]]&amp;J70</f>
        <v>2020P</v>
      </c>
      <c r="L70" s="16" t="str">
        <f t="shared" si="3"/>
        <v>PRINCIPIANTES 6 AÑOS Y MENOS</v>
      </c>
      <c r="M70" s="12" t="s">
        <v>109</v>
      </c>
      <c r="N70" s="37">
        <v>77</v>
      </c>
      <c r="O70" s="19">
        <f>IFERROR(VLOOKUP(Tabla1[[#This Row],[NIVEL DE HABILIDAD]],CATEGORIAS!$M$3:$O$13,2,FALSE),"")</f>
        <v>85000</v>
      </c>
      <c r="P70" s="12"/>
      <c r="Q70" s="12" t="s">
        <v>191</v>
      </c>
    </row>
    <row r="71" spans="1:17" s="11" customFormat="1" ht="18.75" x14ac:dyDescent="0.25">
      <c r="A71" s="11">
        <f>_xlfn.IFNA(_xlfn.XLOOKUP(Tabla1[[#This Row],[ID]],'BASE DE DATOS 2026'!$B$3:$B$554,'BASE DE DATOS 2026'!$N$3:$N$554),"")</f>
        <v>78</v>
      </c>
      <c r="B71" s="36">
        <v>78</v>
      </c>
      <c r="C71" s="65" t="s">
        <v>354</v>
      </c>
      <c r="D71" s="65" t="s">
        <v>355</v>
      </c>
      <c r="E71" s="47">
        <v>1232802768</v>
      </c>
      <c r="F71" s="32"/>
      <c r="G71" s="48">
        <v>2017</v>
      </c>
      <c r="H71" s="15">
        <f ca="1">IF(Tabla1[[#This Row],[FECHA DE NACIMIENTO]]="","",YEAR(NOW())-Tabla1[[#This Row],[FECHA DE NACIMIENTO]])</f>
        <v>9</v>
      </c>
      <c r="I71" s="65" t="s">
        <v>100</v>
      </c>
      <c r="J71" s="15" t="str">
        <f t="shared" si="2"/>
        <v>E</v>
      </c>
      <c r="K71" s="15" t="str">
        <f>Tabla1[[#This Row],[FECHA DE NACIMIENTO]]&amp;J71</f>
        <v>2017E</v>
      </c>
      <c r="L71" s="16" t="str">
        <f t="shared" si="3"/>
        <v>MINIRIDERS 9 Y 10 AÑOS</v>
      </c>
      <c r="M71" s="65" t="s">
        <v>85</v>
      </c>
      <c r="N71" s="36">
        <v>78</v>
      </c>
      <c r="O71" s="19">
        <f>IFERROR(VLOOKUP(Tabla1[[#This Row],[NIVEL DE HABILIDAD]],CATEGORIAS!$M$3:$O$13,2,FALSE),"")</f>
        <v>85000</v>
      </c>
      <c r="P71" s="65"/>
      <c r="Q71" s="65"/>
    </row>
    <row r="72" spans="1:17" s="11" customFormat="1" ht="18.75" x14ac:dyDescent="0.25">
      <c r="A72" s="11">
        <f>_xlfn.IFNA(_xlfn.XLOOKUP(Tabla1[[#This Row],[ID]],'BASE DE DATOS 2026'!$B$3:$B$554,'BASE DE DATOS 2026'!$N$3:$N$554),"")</f>
        <v>79</v>
      </c>
      <c r="B72" s="36">
        <v>79</v>
      </c>
      <c r="C72" s="12" t="s">
        <v>356</v>
      </c>
      <c r="D72" s="12" t="s">
        <v>355</v>
      </c>
      <c r="E72" s="13">
        <v>1232809992</v>
      </c>
      <c r="F72" s="32"/>
      <c r="G72" s="32">
        <v>2019</v>
      </c>
      <c r="H72" s="15">
        <f ca="1">IF(Tabla1[[#This Row],[FECHA DE NACIMIENTO]]="","",YEAR(NOW())-Tabla1[[#This Row],[FECHA DE NACIMIENTO]])</f>
        <v>7</v>
      </c>
      <c r="I72" s="12" t="s">
        <v>100</v>
      </c>
      <c r="J72" s="15" t="str">
        <f t="shared" si="2"/>
        <v>E</v>
      </c>
      <c r="K72" s="15" t="str">
        <f>Tabla1[[#This Row],[FECHA DE NACIMIENTO]]&amp;J72</f>
        <v>2019E</v>
      </c>
      <c r="L72" s="16" t="str">
        <f t="shared" si="3"/>
        <v>MINIRIDERS 7 Y 8 AÑOS</v>
      </c>
      <c r="M72" s="12" t="s">
        <v>85</v>
      </c>
      <c r="N72" s="37">
        <v>79</v>
      </c>
      <c r="O72" s="19">
        <f>IFERROR(VLOOKUP(Tabla1[[#This Row],[NIVEL DE HABILIDAD]],CATEGORIAS!$M$3:$O$13,2,FALSE),"")</f>
        <v>85000</v>
      </c>
      <c r="P72" s="12"/>
      <c r="Q72" s="12"/>
    </row>
    <row r="73" spans="1:17" s="11" customFormat="1" ht="18.75" x14ac:dyDescent="0.25">
      <c r="A73" s="11" t="str">
        <f>_xlfn.IFNA(_xlfn.XLOOKUP(Tabla1[[#This Row],[ID]],'BASE DE DATOS 2026'!$B$3:$B$554,'BASE DE DATOS 2026'!$N$3:$N$554),"")</f>
        <v/>
      </c>
      <c r="B73" s="36">
        <v>80</v>
      </c>
      <c r="C73" s="12" t="s">
        <v>357</v>
      </c>
      <c r="D73" s="12" t="s">
        <v>358</v>
      </c>
      <c r="E73" s="13">
        <v>1112067267</v>
      </c>
      <c r="F73" s="32"/>
      <c r="G73" s="32">
        <v>2019</v>
      </c>
      <c r="H73" s="15">
        <f ca="1">IF(Tabla1[[#This Row],[FECHA DE NACIMIENTO]]="","",YEAR(NOW())-Tabla1[[#This Row],[FECHA DE NACIMIENTO]])</f>
        <v>7</v>
      </c>
      <c r="I73" s="12" t="s">
        <v>100</v>
      </c>
      <c r="J73" s="15" t="str">
        <f t="shared" si="2"/>
        <v>E</v>
      </c>
      <c r="K73" s="15" t="str">
        <f>Tabla1[[#This Row],[FECHA DE NACIMIENTO]]&amp;J73</f>
        <v>2019E</v>
      </c>
      <c r="L73" s="16" t="str">
        <f t="shared" si="3"/>
        <v>MINIRIDERS 7 Y 8 AÑOS</v>
      </c>
      <c r="M73" s="12" t="s">
        <v>112</v>
      </c>
      <c r="N73" s="36">
        <v>80</v>
      </c>
      <c r="O73" s="19">
        <f>IFERROR(VLOOKUP(Tabla1[[#This Row],[NIVEL DE HABILIDAD]],CATEGORIAS!$M$3:$O$13,2,FALSE),"")</f>
        <v>85000</v>
      </c>
      <c r="P73" s="12"/>
      <c r="Q73" s="12"/>
    </row>
    <row r="74" spans="1:17" s="11" customFormat="1" ht="18.75" x14ac:dyDescent="0.25">
      <c r="A74" s="11" t="str">
        <f>_xlfn.IFNA(_xlfn.XLOOKUP(Tabla1[[#This Row],[ID]],'BASE DE DATOS 2026'!$B$3:$B$554,'BASE DE DATOS 2026'!$N$3:$N$554),"")</f>
        <v/>
      </c>
      <c r="B74" s="36">
        <v>81</v>
      </c>
      <c r="C74" s="12" t="s">
        <v>275</v>
      </c>
      <c r="D74" s="12" t="s">
        <v>359</v>
      </c>
      <c r="E74" s="13">
        <v>1232803224</v>
      </c>
      <c r="F74" s="32"/>
      <c r="G74" s="32">
        <v>2017</v>
      </c>
      <c r="H74" s="15">
        <f ca="1">IF(Tabla1[[#This Row],[FECHA DE NACIMIENTO]]="","",YEAR(NOW())-Tabla1[[#This Row],[FECHA DE NACIMIENTO]])</f>
        <v>9</v>
      </c>
      <c r="I74" s="12" t="s">
        <v>100</v>
      </c>
      <c r="J74" s="15" t="str">
        <f t="shared" si="2"/>
        <v>E</v>
      </c>
      <c r="K74" s="15" t="str">
        <f>Tabla1[[#This Row],[FECHA DE NACIMIENTO]]&amp;J74</f>
        <v>2017E</v>
      </c>
      <c r="L74" s="16" t="str">
        <f t="shared" si="3"/>
        <v>MINIRIDERS 9 Y 10 AÑOS</v>
      </c>
      <c r="M74" s="12" t="s">
        <v>112</v>
      </c>
      <c r="N74" s="37">
        <v>81</v>
      </c>
      <c r="O74" s="19">
        <f>IFERROR(VLOOKUP(Tabla1[[#This Row],[NIVEL DE HABILIDAD]],CATEGORIAS!$M$3:$O$13,2,FALSE),"")</f>
        <v>85000</v>
      </c>
      <c r="P74" s="12"/>
      <c r="Q74" s="12"/>
    </row>
    <row r="75" spans="1:17" s="11" customFormat="1" ht="18.75" x14ac:dyDescent="0.25">
      <c r="A75" s="11" t="str">
        <f>_xlfn.IFNA(_xlfn.XLOOKUP(Tabla1[[#This Row],[ID]],'BASE DE DATOS 2026'!$B$3:$B$554,'BASE DE DATOS 2026'!$N$3:$N$554),"")</f>
        <v/>
      </c>
      <c r="B75" s="36">
        <v>82</v>
      </c>
      <c r="C75" s="12" t="s">
        <v>301</v>
      </c>
      <c r="D75" s="12" t="s">
        <v>360</v>
      </c>
      <c r="E75" s="13">
        <v>1108259157</v>
      </c>
      <c r="F75" s="32"/>
      <c r="G75" s="32">
        <v>2017</v>
      </c>
      <c r="H75" s="15">
        <f ca="1">IF(Tabla1[[#This Row],[FECHA DE NACIMIENTO]]="","",YEAR(NOW())-Tabla1[[#This Row],[FECHA DE NACIMIENTO]])</f>
        <v>9</v>
      </c>
      <c r="I75" s="12" t="s">
        <v>100</v>
      </c>
      <c r="J75" s="15" t="str">
        <f t="shared" si="2"/>
        <v>E</v>
      </c>
      <c r="K75" s="15" t="str">
        <f>Tabla1[[#This Row],[FECHA DE NACIMIENTO]]&amp;J75</f>
        <v>2017E</v>
      </c>
      <c r="L75" s="16" t="str">
        <f t="shared" si="3"/>
        <v>MINIRIDERS 9 Y 10 AÑOS</v>
      </c>
      <c r="M75" s="12" t="s">
        <v>112</v>
      </c>
      <c r="N75" s="36">
        <v>82</v>
      </c>
      <c r="O75" s="19">
        <f>IFERROR(VLOOKUP(Tabla1[[#This Row],[NIVEL DE HABILIDAD]],CATEGORIAS!$M$3:$O$13,2,FALSE),"")</f>
        <v>85000</v>
      </c>
      <c r="P75" s="12"/>
      <c r="Q75" s="12"/>
    </row>
    <row r="76" spans="1:17" s="11" customFormat="1" ht="18.75" x14ac:dyDescent="0.25">
      <c r="A76" s="11" t="str">
        <f>_xlfn.IFNA(_xlfn.XLOOKUP(Tabla1[[#This Row],[ID]],'BASE DE DATOS 2026'!$B$3:$B$554,'BASE DE DATOS 2026'!$N$3:$N$554),"")</f>
        <v/>
      </c>
      <c r="B76" s="36">
        <v>83</v>
      </c>
      <c r="C76" s="12" t="s">
        <v>361</v>
      </c>
      <c r="D76" s="12" t="s">
        <v>362</v>
      </c>
      <c r="E76" s="13">
        <v>1109685223</v>
      </c>
      <c r="F76" s="32"/>
      <c r="G76" s="32">
        <v>2018</v>
      </c>
      <c r="H76" s="15">
        <f ca="1">IF(Tabla1[[#This Row],[FECHA DE NACIMIENTO]]="","",YEAR(NOW())-Tabla1[[#This Row],[FECHA DE NACIMIENTO]])</f>
        <v>8</v>
      </c>
      <c r="I76" s="12" t="s">
        <v>67</v>
      </c>
      <c r="J76" s="15" t="str">
        <f t="shared" si="2"/>
        <v>P</v>
      </c>
      <c r="K76" s="15" t="str">
        <f>Tabla1[[#This Row],[FECHA DE NACIMIENTO]]&amp;J76</f>
        <v>2018P</v>
      </c>
      <c r="L76" s="16" t="str">
        <f t="shared" si="3"/>
        <v>PRINCIPIANTES 7 Y 8 AÑOS</v>
      </c>
      <c r="M76" s="12" t="s">
        <v>112</v>
      </c>
      <c r="N76" s="37">
        <v>83</v>
      </c>
      <c r="O76" s="19">
        <f>IFERROR(VLOOKUP(Tabla1[[#This Row],[NIVEL DE HABILIDAD]],CATEGORIAS!$M$3:$O$13,2,FALSE),"")</f>
        <v>85000</v>
      </c>
      <c r="P76" s="12"/>
      <c r="Q76" s="12"/>
    </row>
    <row r="77" spans="1:17" s="11" customFormat="1" ht="18.75" x14ac:dyDescent="0.25">
      <c r="A77" s="11" t="str">
        <f>_xlfn.IFNA(_xlfn.XLOOKUP(Tabla1[[#This Row],[ID]],'BASE DE DATOS 2026'!$B$3:$B$554,'BASE DE DATOS 2026'!$N$3:$N$554),"")</f>
        <v/>
      </c>
      <c r="B77" s="36">
        <v>84</v>
      </c>
      <c r="C77" s="65" t="s">
        <v>354</v>
      </c>
      <c r="D77" s="65" t="s">
        <v>363</v>
      </c>
      <c r="E77" s="47">
        <v>1104841870</v>
      </c>
      <c r="F77" s="32"/>
      <c r="G77" s="48">
        <v>2017</v>
      </c>
      <c r="H77" s="15">
        <f ca="1">IF(Tabla1[[#This Row],[FECHA DE NACIMIENTO]]="","",YEAR(NOW())-Tabla1[[#This Row],[FECHA DE NACIMIENTO]])</f>
        <v>9</v>
      </c>
      <c r="I77" s="65" t="s">
        <v>100</v>
      </c>
      <c r="J77" s="15" t="str">
        <f t="shared" si="2"/>
        <v>E</v>
      </c>
      <c r="K77" s="15" t="str">
        <f>Tabla1[[#This Row],[FECHA DE NACIMIENTO]]&amp;J77</f>
        <v>2017E</v>
      </c>
      <c r="L77" s="16" t="str">
        <f t="shared" si="3"/>
        <v>MINIRIDERS 9 Y 10 AÑOS</v>
      </c>
      <c r="M77" s="65" t="s">
        <v>112</v>
      </c>
      <c r="N77" s="36">
        <v>84</v>
      </c>
      <c r="O77" s="19">
        <f>IFERROR(VLOOKUP(Tabla1[[#This Row],[NIVEL DE HABILIDAD]],CATEGORIAS!$M$3:$O$13,2,FALSE),"")</f>
        <v>85000</v>
      </c>
      <c r="P77" s="65"/>
      <c r="Q77" s="65" t="s">
        <v>192</v>
      </c>
    </row>
    <row r="78" spans="1:17" s="11" customFormat="1" ht="18.75" x14ac:dyDescent="0.25">
      <c r="A78" s="11" t="str">
        <f>_xlfn.IFNA(_xlfn.XLOOKUP(Tabla1[[#This Row],[ID]],'BASE DE DATOS 2026'!$B$3:$B$554,'BASE DE DATOS 2026'!$N$3:$N$554),"")</f>
        <v/>
      </c>
      <c r="B78" s="36">
        <v>85</v>
      </c>
      <c r="C78" s="65" t="s">
        <v>364</v>
      </c>
      <c r="D78" s="65" t="s">
        <v>365</v>
      </c>
      <c r="E78" s="47">
        <v>1232807736</v>
      </c>
      <c r="F78" s="32"/>
      <c r="G78" s="48">
        <v>2019</v>
      </c>
      <c r="H78" s="15">
        <f ca="1">IF(Tabla1[[#This Row],[FECHA DE NACIMIENTO]]="","",YEAR(NOW())-Tabla1[[#This Row],[FECHA DE NACIMIENTO]])</f>
        <v>7</v>
      </c>
      <c r="I78" s="12" t="s">
        <v>100</v>
      </c>
      <c r="J78" s="15" t="str">
        <f t="shared" si="2"/>
        <v>E</v>
      </c>
      <c r="K78" s="15" t="str">
        <f>Tabla1[[#This Row],[FECHA DE NACIMIENTO]]&amp;J78</f>
        <v>2019E</v>
      </c>
      <c r="L78" s="16" t="str">
        <f t="shared" si="3"/>
        <v>MINIRIDERS 7 Y 8 AÑOS</v>
      </c>
      <c r="M78" s="65" t="s">
        <v>112</v>
      </c>
      <c r="N78" s="37">
        <v>85</v>
      </c>
      <c r="O78" s="19">
        <f>IFERROR(VLOOKUP(Tabla1[[#This Row],[NIVEL DE HABILIDAD]],CATEGORIAS!$M$3:$O$13,2,FALSE),"")</f>
        <v>85000</v>
      </c>
      <c r="P78" s="65"/>
      <c r="Q78" s="65"/>
    </row>
    <row r="79" spans="1:17" s="11" customFormat="1" ht="18.75" x14ac:dyDescent="0.25">
      <c r="A79" s="11" t="str">
        <f>_xlfn.IFNA(_xlfn.XLOOKUP(Tabla1[[#This Row],[ID]],'BASE DE DATOS 2026'!$B$3:$B$554,'BASE DE DATOS 2026'!$N$3:$N$554),"")</f>
        <v/>
      </c>
      <c r="B79" s="36">
        <v>86</v>
      </c>
      <c r="C79" s="12" t="s">
        <v>366</v>
      </c>
      <c r="D79" s="12" t="s">
        <v>367</v>
      </c>
      <c r="E79" s="13" t="s">
        <v>368</v>
      </c>
      <c r="F79" s="32"/>
      <c r="G79" s="32">
        <v>2020</v>
      </c>
      <c r="H79" s="15">
        <f ca="1">IF(Tabla1[[#This Row],[FECHA DE NACIMIENTO]]="","",YEAR(NOW())-Tabla1[[#This Row],[FECHA DE NACIMIENTO]])</f>
        <v>6</v>
      </c>
      <c r="I79" s="12" t="s">
        <v>67</v>
      </c>
      <c r="J79" s="15" t="str">
        <f t="shared" si="2"/>
        <v>P</v>
      </c>
      <c r="K79" s="15" t="str">
        <f>Tabla1[[#This Row],[FECHA DE NACIMIENTO]]&amp;J79</f>
        <v>2020P</v>
      </c>
      <c r="L79" s="16" t="str">
        <f t="shared" si="3"/>
        <v>PRINCIPIANTES 6 AÑOS Y MENOS</v>
      </c>
      <c r="M79" s="12" t="s">
        <v>49</v>
      </c>
      <c r="N79" s="36">
        <v>86</v>
      </c>
      <c r="O79" s="19">
        <f>IFERROR(VLOOKUP(Tabla1[[#This Row],[NIVEL DE HABILIDAD]],CATEGORIAS!$M$3:$O$13,2,FALSE),"")</f>
        <v>85000</v>
      </c>
      <c r="P79" s="12"/>
      <c r="Q79" s="12"/>
    </row>
    <row r="80" spans="1:17" s="11" customFormat="1" ht="18.75" x14ac:dyDescent="0.25">
      <c r="A80" s="11">
        <f>_xlfn.IFNA(_xlfn.XLOOKUP(Tabla1[[#This Row],[ID]],'BASE DE DATOS 2026'!$B$3:$B$554,'BASE DE DATOS 2026'!$N$3:$N$554),"")</f>
        <v>87</v>
      </c>
      <c r="B80" s="36">
        <v>87</v>
      </c>
      <c r="C80" s="12" t="s">
        <v>369</v>
      </c>
      <c r="D80" s="12" t="s">
        <v>370</v>
      </c>
      <c r="E80" s="13">
        <v>1144111488</v>
      </c>
      <c r="F80" s="32"/>
      <c r="G80" s="32">
        <v>2020</v>
      </c>
      <c r="H80" s="15">
        <f ca="1">IF(Tabla1[[#This Row],[FECHA DE NACIMIENTO]]="","",YEAR(NOW())-Tabla1[[#This Row],[FECHA DE NACIMIENTO]])</f>
        <v>6</v>
      </c>
      <c r="I80" s="12" t="s">
        <v>100</v>
      </c>
      <c r="J80" s="15" t="str">
        <f t="shared" si="2"/>
        <v>E</v>
      </c>
      <c r="K80" s="15" t="str">
        <f>Tabla1[[#This Row],[FECHA DE NACIMIENTO]]&amp;J80</f>
        <v>2020E</v>
      </c>
      <c r="L80" s="16" t="str">
        <f t="shared" si="3"/>
        <v>MINIRIDERS 6 AÑOS</v>
      </c>
      <c r="M80" s="12" t="s">
        <v>55</v>
      </c>
      <c r="N80" s="37">
        <v>87</v>
      </c>
      <c r="O80" s="19">
        <f>IFERROR(VLOOKUP(Tabla1[[#This Row],[NIVEL DE HABILIDAD]],CATEGORIAS!$M$3:$O$13,2,FALSE),"")</f>
        <v>85000</v>
      </c>
      <c r="P80" s="12"/>
      <c r="Q80" s="12"/>
    </row>
    <row r="81" spans="1:17" s="11" customFormat="1" ht="18.75" x14ac:dyDescent="0.25">
      <c r="A81" s="11">
        <f>_xlfn.IFNA(_xlfn.XLOOKUP(Tabla1[[#This Row],[ID]],'BASE DE DATOS 2026'!$B$3:$B$554,'BASE DE DATOS 2026'!$N$3:$N$554),"")</f>
        <v>88</v>
      </c>
      <c r="B81" s="36">
        <v>88</v>
      </c>
      <c r="C81" s="12" t="s">
        <v>371</v>
      </c>
      <c r="D81" s="12" t="s">
        <v>372</v>
      </c>
      <c r="E81" s="13">
        <v>1232812973</v>
      </c>
      <c r="F81" s="32"/>
      <c r="G81" s="32">
        <v>2020</v>
      </c>
      <c r="H81" s="15">
        <f ca="1">IF(Tabla1[[#This Row],[FECHA DE NACIMIENTO]]="","",YEAR(NOW())-Tabla1[[#This Row],[FECHA DE NACIMIENTO]])</f>
        <v>6</v>
      </c>
      <c r="I81" s="12" t="s">
        <v>100</v>
      </c>
      <c r="J81" s="15" t="str">
        <f t="shared" si="2"/>
        <v>E</v>
      </c>
      <c r="K81" s="15" t="str">
        <f>Tabla1[[#This Row],[FECHA DE NACIMIENTO]]&amp;J81</f>
        <v>2020E</v>
      </c>
      <c r="L81" s="16" t="str">
        <f t="shared" si="3"/>
        <v>MINIRIDERS 6 AÑOS</v>
      </c>
      <c r="M81" s="12" t="s">
        <v>55</v>
      </c>
      <c r="N81" s="36">
        <v>88</v>
      </c>
      <c r="O81" s="19">
        <f>IFERROR(VLOOKUP(Tabla1[[#This Row],[NIVEL DE HABILIDAD]],CATEGORIAS!$M$3:$O$13,2,FALSE),"")</f>
        <v>85000</v>
      </c>
      <c r="P81" s="12"/>
      <c r="Q81" s="12"/>
    </row>
    <row r="82" spans="1:17" s="11" customFormat="1" ht="18.75" x14ac:dyDescent="0.25">
      <c r="A82" s="11" t="str">
        <f>_xlfn.IFNA(_xlfn.XLOOKUP(Tabla1[[#This Row],[ID]],'BASE DE DATOS 2026'!$B$3:$B$554,'BASE DE DATOS 2026'!$N$3:$N$554),"")</f>
        <v/>
      </c>
      <c r="B82" s="36">
        <v>89</v>
      </c>
      <c r="C82" s="12" t="s">
        <v>373</v>
      </c>
      <c r="D82" s="12" t="s">
        <v>374</v>
      </c>
      <c r="E82" s="13">
        <v>1232817079</v>
      </c>
      <c r="F82" s="32"/>
      <c r="G82" s="32">
        <v>2021</v>
      </c>
      <c r="H82" s="15">
        <f ca="1">IF(Tabla1[[#This Row],[FECHA DE NACIMIENTO]]="","",YEAR(NOW())-Tabla1[[#This Row],[FECHA DE NACIMIENTO]])</f>
        <v>5</v>
      </c>
      <c r="I82" s="12" t="s">
        <v>12</v>
      </c>
      <c r="J82" s="15" t="str">
        <f t="shared" si="2"/>
        <v>S</v>
      </c>
      <c r="K82" s="15" t="str">
        <f>Tabla1[[#This Row],[FECHA DE NACIMIENTO]]&amp;J82</f>
        <v>2021S</v>
      </c>
      <c r="L82" s="16" t="str">
        <f t="shared" si="3"/>
        <v>STRIDERS 5 AÑOS</v>
      </c>
      <c r="M82" s="12" t="s">
        <v>55</v>
      </c>
      <c r="N82" s="37">
        <v>89</v>
      </c>
      <c r="O82" s="19">
        <f>IFERROR(VLOOKUP(Tabla1[[#This Row],[NIVEL DE HABILIDAD]],CATEGORIAS!$M$3:$O$13,2,FALSE),"")</f>
        <v>85000</v>
      </c>
      <c r="P82" s="12"/>
      <c r="Q82" s="12" t="s">
        <v>225</v>
      </c>
    </row>
    <row r="83" spans="1:17" s="11" customFormat="1" ht="18.75" x14ac:dyDescent="0.25">
      <c r="A83" s="11" t="str">
        <f>_xlfn.IFNA(_xlfn.XLOOKUP(Tabla1[[#This Row],[ID]],'BASE DE DATOS 2026'!$B$3:$B$554,'BASE DE DATOS 2026'!$N$3:$N$554),"")</f>
        <v/>
      </c>
      <c r="B83" s="36">
        <v>90</v>
      </c>
      <c r="C83" s="12" t="s">
        <v>314</v>
      </c>
      <c r="D83" s="12" t="s">
        <v>375</v>
      </c>
      <c r="E83" s="13">
        <v>1150695921</v>
      </c>
      <c r="F83" s="32"/>
      <c r="G83" s="32">
        <v>2020</v>
      </c>
      <c r="H83" s="15">
        <f ca="1">IF(Tabla1[[#This Row],[FECHA DE NACIMIENTO]]="","",YEAR(NOW())-Tabla1[[#This Row],[FECHA DE NACIMIENTO]])</f>
        <v>6</v>
      </c>
      <c r="I83" s="12" t="s">
        <v>100</v>
      </c>
      <c r="J83" s="15" t="str">
        <f t="shared" si="2"/>
        <v>E</v>
      </c>
      <c r="K83" s="15" t="str">
        <f>Tabla1[[#This Row],[FECHA DE NACIMIENTO]]&amp;J83</f>
        <v>2020E</v>
      </c>
      <c r="L83" s="16" t="str">
        <f t="shared" si="3"/>
        <v>MINIRIDERS 6 AÑOS</v>
      </c>
      <c r="M83" s="12" t="s">
        <v>55</v>
      </c>
      <c r="N83" s="36">
        <v>90</v>
      </c>
      <c r="O83" s="19">
        <f>IFERROR(VLOOKUP(Tabla1[[#This Row],[NIVEL DE HABILIDAD]],CATEGORIAS!$M$3:$O$13,2,FALSE),"")</f>
        <v>85000</v>
      </c>
      <c r="P83" s="12"/>
      <c r="Q83" s="12"/>
    </row>
    <row r="84" spans="1:17" s="11" customFormat="1" ht="18.75" x14ac:dyDescent="0.25">
      <c r="A84" s="11" t="str">
        <f>_xlfn.IFNA(_xlfn.XLOOKUP(Tabla1[[#This Row],[ID]],'BASE DE DATOS 2026'!$B$3:$B$554,'BASE DE DATOS 2026'!$N$3:$N$554),"")</f>
        <v/>
      </c>
      <c r="B84" s="36">
        <v>91</v>
      </c>
      <c r="C84" s="12" t="s">
        <v>376</v>
      </c>
      <c r="D84" s="12" t="s">
        <v>377</v>
      </c>
      <c r="E84" s="13">
        <v>1232813514</v>
      </c>
      <c r="F84" s="32"/>
      <c r="G84" s="32">
        <v>2020</v>
      </c>
      <c r="H84" s="15">
        <f ca="1">IF(Tabla1[[#This Row],[FECHA DE NACIMIENTO]]="","",YEAR(NOW())-Tabla1[[#This Row],[FECHA DE NACIMIENTO]])</f>
        <v>6</v>
      </c>
      <c r="I84" s="12" t="s">
        <v>100</v>
      </c>
      <c r="J84" s="15" t="str">
        <f t="shared" si="2"/>
        <v>E</v>
      </c>
      <c r="K84" s="15" t="str">
        <f>Tabla1[[#This Row],[FECHA DE NACIMIENTO]]&amp;J84</f>
        <v>2020E</v>
      </c>
      <c r="L84" s="16" t="str">
        <f t="shared" si="3"/>
        <v>MINIRIDERS 6 AÑOS</v>
      </c>
      <c r="M84" s="12" t="s">
        <v>55</v>
      </c>
      <c r="N84" s="37">
        <v>91</v>
      </c>
      <c r="O84" s="19">
        <f>IFERROR(VLOOKUP(Tabla1[[#This Row],[NIVEL DE HABILIDAD]],CATEGORIAS!$M$3:$O$13,2,FALSE),"")</f>
        <v>85000</v>
      </c>
      <c r="P84" s="12"/>
      <c r="Q84" s="12"/>
    </row>
    <row r="85" spans="1:17" s="11" customFormat="1" ht="18.75" x14ac:dyDescent="0.25">
      <c r="A85" s="11" t="str">
        <f>_xlfn.IFNA(_xlfn.XLOOKUP(Tabla1[[#This Row],[ID]],'BASE DE DATOS 2026'!$B$3:$B$554,'BASE DE DATOS 2026'!$N$3:$N$554),"")</f>
        <v/>
      </c>
      <c r="B85" s="36">
        <v>92</v>
      </c>
      <c r="C85" s="65" t="s">
        <v>378</v>
      </c>
      <c r="D85" s="65" t="s">
        <v>372</v>
      </c>
      <c r="E85" s="47">
        <v>1111488099</v>
      </c>
      <c r="F85" s="32"/>
      <c r="G85" s="48">
        <v>2020</v>
      </c>
      <c r="H85" s="15">
        <f ca="1">IF(Tabla1[[#This Row],[FECHA DE NACIMIENTO]]="","",YEAR(NOW())-Tabla1[[#This Row],[FECHA DE NACIMIENTO]])</f>
        <v>6</v>
      </c>
      <c r="I85" s="65" t="s">
        <v>100</v>
      </c>
      <c r="J85" s="15" t="str">
        <f t="shared" si="2"/>
        <v>E</v>
      </c>
      <c r="K85" s="15" t="str">
        <f>Tabla1[[#This Row],[FECHA DE NACIMIENTO]]&amp;J85</f>
        <v>2020E</v>
      </c>
      <c r="L85" s="16" t="str">
        <f t="shared" si="3"/>
        <v>MINIRIDERS 6 AÑOS</v>
      </c>
      <c r="M85" s="65" t="s">
        <v>55</v>
      </c>
      <c r="N85" s="36">
        <v>92</v>
      </c>
      <c r="O85" s="19">
        <f>IFERROR(VLOOKUP(Tabla1[[#This Row],[NIVEL DE HABILIDAD]],CATEGORIAS!$M$3:$O$13,2,FALSE),"")</f>
        <v>85000</v>
      </c>
      <c r="P85" s="65"/>
      <c r="Q85" s="65"/>
    </row>
    <row r="86" spans="1:17" s="11" customFormat="1" ht="18.75" x14ac:dyDescent="0.25">
      <c r="A86" s="11" t="str">
        <f>_xlfn.IFNA(_xlfn.XLOOKUP(Tabla1[[#This Row],[ID]],'BASE DE DATOS 2026'!$B$3:$B$554,'BASE DE DATOS 2026'!$N$3:$N$554),"")</f>
        <v/>
      </c>
      <c r="B86" s="36">
        <v>93</v>
      </c>
      <c r="C86" s="12" t="s">
        <v>299</v>
      </c>
      <c r="D86" s="12" t="s">
        <v>379</v>
      </c>
      <c r="E86" s="13">
        <v>1232816153</v>
      </c>
      <c r="F86" s="32"/>
      <c r="G86" s="32">
        <v>2021</v>
      </c>
      <c r="H86" s="15">
        <f ca="1">IF(Tabla1[[#This Row],[FECHA DE NACIMIENTO]]="","",YEAR(NOW())-Tabla1[[#This Row],[FECHA DE NACIMIENTO]])</f>
        <v>5</v>
      </c>
      <c r="I86" s="12" t="s">
        <v>12</v>
      </c>
      <c r="J86" s="15" t="str">
        <f t="shared" si="2"/>
        <v>S</v>
      </c>
      <c r="K86" s="15" t="str">
        <f>Tabla1[[#This Row],[FECHA DE NACIMIENTO]]&amp;J86</f>
        <v>2021S</v>
      </c>
      <c r="L86" s="16" t="str">
        <f t="shared" si="3"/>
        <v>STRIDERS 5 AÑOS</v>
      </c>
      <c r="M86" s="12" t="s">
        <v>55</v>
      </c>
      <c r="N86" s="37">
        <v>93</v>
      </c>
      <c r="O86" s="19">
        <f>IFERROR(VLOOKUP(Tabla1[[#This Row],[NIVEL DE HABILIDAD]],CATEGORIAS!$M$3:$O$13,2,FALSE),"")</f>
        <v>85000</v>
      </c>
      <c r="P86" s="12"/>
      <c r="Q86" s="12"/>
    </row>
    <row r="87" spans="1:17" s="11" customFormat="1" ht="18.75" x14ac:dyDescent="0.25">
      <c r="A87" s="11">
        <f>_xlfn.IFNA(_xlfn.XLOOKUP(Tabla1[[#This Row],[ID]],'BASE DE DATOS 2026'!$B$3:$B$554,'BASE DE DATOS 2026'!$N$3:$N$554),"")</f>
        <v>94</v>
      </c>
      <c r="B87" s="36">
        <v>94</v>
      </c>
      <c r="C87" s="12" t="s">
        <v>380</v>
      </c>
      <c r="D87" s="12" t="s">
        <v>381</v>
      </c>
      <c r="E87" s="13">
        <v>1232816122</v>
      </c>
      <c r="F87" s="32"/>
      <c r="G87" s="32">
        <v>2021</v>
      </c>
      <c r="H87" s="15">
        <f ca="1">IF(Tabla1[[#This Row],[FECHA DE NACIMIENTO]]="","",YEAR(NOW())-Tabla1[[#This Row],[FECHA DE NACIMIENTO]])</f>
        <v>5</v>
      </c>
      <c r="I87" s="12" t="s">
        <v>12</v>
      </c>
      <c r="J87" s="15" t="str">
        <f t="shared" si="2"/>
        <v>S</v>
      </c>
      <c r="K87" s="15" t="str">
        <f>Tabla1[[#This Row],[FECHA DE NACIMIENTO]]&amp;J87</f>
        <v>2021S</v>
      </c>
      <c r="L87" s="16" t="str">
        <f t="shared" si="3"/>
        <v>STRIDERS 5 AÑOS</v>
      </c>
      <c r="M87" s="12" t="s">
        <v>55</v>
      </c>
      <c r="N87" s="36">
        <v>94</v>
      </c>
      <c r="O87" s="19">
        <f>IFERROR(VLOOKUP(Tabla1[[#This Row],[NIVEL DE HABILIDAD]],CATEGORIAS!$M$3:$O$13,2,FALSE),"")</f>
        <v>85000</v>
      </c>
      <c r="P87" s="12"/>
      <c r="Q87" s="12"/>
    </row>
    <row r="88" spans="1:17" s="11" customFormat="1" ht="18.75" x14ac:dyDescent="0.25">
      <c r="A88" s="11">
        <f>_xlfn.IFNA(_xlfn.XLOOKUP(Tabla1[[#This Row],[ID]],'BASE DE DATOS 2026'!$B$3:$B$554,'BASE DE DATOS 2026'!$N$3:$N$554),"")</f>
        <v>95</v>
      </c>
      <c r="B88" s="36">
        <v>95</v>
      </c>
      <c r="C88" s="12" t="s">
        <v>252</v>
      </c>
      <c r="D88" s="12" t="s">
        <v>382</v>
      </c>
      <c r="E88" s="13">
        <v>1232814442</v>
      </c>
      <c r="F88" s="32"/>
      <c r="G88" s="32">
        <v>2020</v>
      </c>
      <c r="H88" s="15">
        <f ca="1">IF(Tabla1[[#This Row],[FECHA DE NACIMIENTO]]="","",YEAR(NOW())-Tabla1[[#This Row],[FECHA DE NACIMIENTO]])</f>
        <v>6</v>
      </c>
      <c r="I88" s="12" t="s">
        <v>100</v>
      </c>
      <c r="J88" s="15" t="str">
        <f t="shared" si="2"/>
        <v>E</v>
      </c>
      <c r="K88" s="15" t="str">
        <f>Tabla1[[#This Row],[FECHA DE NACIMIENTO]]&amp;J88</f>
        <v>2020E</v>
      </c>
      <c r="L88" s="16" t="str">
        <f t="shared" si="3"/>
        <v>MINIRIDERS 6 AÑOS</v>
      </c>
      <c r="M88" s="12" t="s">
        <v>55</v>
      </c>
      <c r="N88" s="37">
        <v>95</v>
      </c>
      <c r="O88" s="19">
        <f>IFERROR(VLOOKUP(Tabla1[[#This Row],[NIVEL DE HABILIDAD]],CATEGORIAS!$M$3:$O$13,2,FALSE),"")</f>
        <v>85000</v>
      </c>
      <c r="P88" s="12"/>
      <c r="Q88" s="12"/>
    </row>
    <row r="89" spans="1:17" s="11" customFormat="1" ht="18.75" x14ac:dyDescent="0.25">
      <c r="A89" s="11" t="str">
        <f>_xlfn.IFNA(_xlfn.XLOOKUP(Tabla1[[#This Row],[ID]],'BASE DE DATOS 2026'!$B$3:$B$554,'BASE DE DATOS 2026'!$N$3:$N$554),"")</f>
        <v/>
      </c>
      <c r="B89" s="36">
        <v>96</v>
      </c>
      <c r="C89" s="12" t="s">
        <v>383</v>
      </c>
      <c r="D89" s="12" t="s">
        <v>384</v>
      </c>
      <c r="E89" s="13">
        <v>1232813006</v>
      </c>
      <c r="F89" s="32"/>
      <c r="G89" s="32">
        <v>2020</v>
      </c>
      <c r="H89" s="15">
        <f ca="1">IF(Tabla1[[#This Row],[FECHA DE NACIMIENTO]]="","",YEAR(NOW())-Tabla1[[#This Row],[FECHA DE NACIMIENTO]])</f>
        <v>6</v>
      </c>
      <c r="I89" s="12" t="s">
        <v>100</v>
      </c>
      <c r="J89" s="15" t="str">
        <f t="shared" si="2"/>
        <v>E</v>
      </c>
      <c r="K89" s="15" t="str">
        <f>Tabla1[[#This Row],[FECHA DE NACIMIENTO]]&amp;J89</f>
        <v>2020E</v>
      </c>
      <c r="L89" s="16" t="str">
        <f t="shared" si="3"/>
        <v>MINIRIDERS 6 AÑOS</v>
      </c>
      <c r="M89" s="12" t="s">
        <v>55</v>
      </c>
      <c r="N89" s="36">
        <v>96</v>
      </c>
      <c r="O89" s="19">
        <f>IFERROR(VLOOKUP(Tabla1[[#This Row],[NIVEL DE HABILIDAD]],CATEGORIAS!$M$3:$O$13,2,FALSE),"")</f>
        <v>85000</v>
      </c>
      <c r="P89" s="12"/>
      <c r="Q89" s="12"/>
    </row>
    <row r="90" spans="1:17" s="11" customFormat="1" ht="18.75" x14ac:dyDescent="0.25">
      <c r="A90" s="11">
        <f>_xlfn.IFNA(_xlfn.XLOOKUP(Tabla1[[#This Row],[ID]],'BASE DE DATOS 2026'!$B$3:$B$554,'BASE DE DATOS 2026'!$N$3:$N$554),"")</f>
        <v>97</v>
      </c>
      <c r="B90" s="36">
        <v>97</v>
      </c>
      <c r="C90" s="12" t="s">
        <v>361</v>
      </c>
      <c r="D90" s="12" t="s">
        <v>385</v>
      </c>
      <c r="E90" s="13">
        <v>1109566887</v>
      </c>
      <c r="F90" s="32"/>
      <c r="G90" s="32">
        <v>2019</v>
      </c>
      <c r="H90" s="15">
        <f ca="1">IF(Tabla1[[#This Row],[FECHA DE NACIMIENTO]]="","",YEAR(NOW())-Tabla1[[#This Row],[FECHA DE NACIMIENTO]])</f>
        <v>7</v>
      </c>
      <c r="I90" s="12" t="s">
        <v>67</v>
      </c>
      <c r="J90" s="15" t="str">
        <f t="shared" si="2"/>
        <v>P</v>
      </c>
      <c r="K90" s="15" t="str">
        <f>Tabla1[[#This Row],[FECHA DE NACIMIENTO]]&amp;J90</f>
        <v>2019P</v>
      </c>
      <c r="L90" s="16" t="str">
        <f t="shared" si="3"/>
        <v>PRINCIPIANTES 7 Y 8 AÑOS</v>
      </c>
      <c r="M90" s="12" t="s">
        <v>55</v>
      </c>
      <c r="N90" s="37">
        <v>97</v>
      </c>
      <c r="O90" s="19">
        <f>IFERROR(VLOOKUP(Tabla1[[#This Row],[NIVEL DE HABILIDAD]],CATEGORIAS!$M$3:$O$13,2,FALSE),"")</f>
        <v>85000</v>
      </c>
      <c r="P90" s="12"/>
      <c r="Q90" s="12"/>
    </row>
    <row r="91" spans="1:17" s="11" customFormat="1" ht="18.75" x14ac:dyDescent="0.25">
      <c r="A91" s="11">
        <f>_xlfn.IFNA(_xlfn.XLOOKUP(Tabla1[[#This Row],[ID]],'BASE DE DATOS 2026'!$B$3:$B$554,'BASE DE DATOS 2026'!$N$3:$N$554),"")</f>
        <v>98</v>
      </c>
      <c r="B91" s="36">
        <v>98</v>
      </c>
      <c r="C91" s="12" t="s">
        <v>386</v>
      </c>
      <c r="D91" s="12" t="s">
        <v>387</v>
      </c>
      <c r="E91" s="13">
        <v>1232810736</v>
      </c>
      <c r="F91" s="32"/>
      <c r="G91" s="32">
        <v>2019</v>
      </c>
      <c r="H91" s="15">
        <f ca="1">IF(Tabla1[[#This Row],[FECHA DE NACIMIENTO]]="","",YEAR(NOW())-Tabla1[[#This Row],[FECHA DE NACIMIENTO]])</f>
        <v>7</v>
      </c>
      <c r="I91" s="12" t="s">
        <v>67</v>
      </c>
      <c r="J91" s="15" t="str">
        <f t="shared" si="2"/>
        <v>P</v>
      </c>
      <c r="K91" s="15" t="str">
        <f>Tabla1[[#This Row],[FECHA DE NACIMIENTO]]&amp;J91</f>
        <v>2019P</v>
      </c>
      <c r="L91" s="16" t="str">
        <f t="shared" si="3"/>
        <v>PRINCIPIANTES 7 Y 8 AÑOS</v>
      </c>
      <c r="M91" s="12" t="s">
        <v>55</v>
      </c>
      <c r="N91" s="36">
        <v>98</v>
      </c>
      <c r="O91" s="19">
        <f>IFERROR(VLOOKUP(Tabla1[[#This Row],[NIVEL DE HABILIDAD]],CATEGORIAS!$M$3:$O$13,2,FALSE),"")</f>
        <v>85000</v>
      </c>
      <c r="P91" s="12"/>
      <c r="Q91" s="12" t="s">
        <v>228</v>
      </c>
    </row>
    <row r="92" spans="1:17" s="11" customFormat="1" ht="18.75" x14ac:dyDescent="0.25">
      <c r="A92" s="11">
        <f>_xlfn.IFNA(_xlfn.XLOOKUP(Tabla1[[#This Row],[ID]],'BASE DE DATOS 2026'!$B$3:$B$554,'BASE DE DATOS 2026'!$N$3:$N$554),"")</f>
        <v>99</v>
      </c>
      <c r="B92" s="36">
        <v>99</v>
      </c>
      <c r="C92" s="12" t="s">
        <v>258</v>
      </c>
      <c r="D92" s="12" t="s">
        <v>388</v>
      </c>
      <c r="E92" s="13">
        <v>1109567753</v>
      </c>
      <c r="F92" s="32"/>
      <c r="G92" s="32">
        <v>2019</v>
      </c>
      <c r="H92" s="15">
        <f ca="1">IF(Tabla1[[#This Row],[FECHA DE NACIMIENTO]]="","",YEAR(NOW())-Tabla1[[#This Row],[FECHA DE NACIMIENTO]])</f>
        <v>7</v>
      </c>
      <c r="I92" s="12" t="s">
        <v>67</v>
      </c>
      <c r="J92" s="15" t="str">
        <f t="shared" si="2"/>
        <v>P</v>
      </c>
      <c r="K92" s="15" t="str">
        <f>Tabla1[[#This Row],[FECHA DE NACIMIENTO]]&amp;J92</f>
        <v>2019P</v>
      </c>
      <c r="L92" s="16" t="str">
        <f t="shared" si="3"/>
        <v>PRINCIPIANTES 7 Y 8 AÑOS</v>
      </c>
      <c r="M92" s="12" t="s">
        <v>55</v>
      </c>
      <c r="N92" s="37">
        <v>99</v>
      </c>
      <c r="O92" s="19">
        <f>IFERROR(VLOOKUP(Tabla1[[#This Row],[NIVEL DE HABILIDAD]],CATEGORIAS!$M$3:$O$13,2,FALSE),"")</f>
        <v>85000</v>
      </c>
      <c r="P92" s="12"/>
      <c r="Q92" s="12"/>
    </row>
    <row r="93" spans="1:17" ht="18.75" x14ac:dyDescent="0.25">
      <c r="A93" s="11">
        <f>_xlfn.IFNA(_xlfn.XLOOKUP(Tabla1[[#This Row],[ID]],'BASE DE DATOS 2026'!$B$3:$B$554,'BASE DE DATOS 2026'!$N$3:$N$554),"")</f>
        <v>100</v>
      </c>
      <c r="B93" s="36">
        <v>100</v>
      </c>
      <c r="C93" s="12" t="s">
        <v>275</v>
      </c>
      <c r="D93" s="12" t="s">
        <v>389</v>
      </c>
      <c r="E93" s="13">
        <v>1108259825</v>
      </c>
      <c r="F93" s="32"/>
      <c r="G93" s="32">
        <v>2018</v>
      </c>
      <c r="H93" s="15">
        <f ca="1">IF(Tabla1[[#This Row],[FECHA DE NACIMIENTO]]="","",YEAR(NOW())-Tabla1[[#This Row],[FECHA DE NACIMIENTO]])</f>
        <v>8</v>
      </c>
      <c r="I93" s="12" t="s">
        <v>67</v>
      </c>
      <c r="J93" s="15" t="str">
        <f t="shared" si="2"/>
        <v>P</v>
      </c>
      <c r="K93" s="15" t="str">
        <f>Tabla1[[#This Row],[FECHA DE NACIMIENTO]]&amp;J93</f>
        <v>2018P</v>
      </c>
      <c r="L93" s="16" t="str">
        <f t="shared" si="3"/>
        <v>PRINCIPIANTES 7 Y 8 AÑOS</v>
      </c>
      <c r="M93" s="12" t="s">
        <v>55</v>
      </c>
      <c r="N93" s="36">
        <v>100</v>
      </c>
      <c r="O93" s="19">
        <f>IFERROR(VLOOKUP(Tabla1[[#This Row],[NIVEL DE HABILIDAD]],CATEGORIAS!$M$3:$O$13,2,FALSE),"")</f>
        <v>85000</v>
      </c>
      <c r="P93" s="12"/>
      <c r="Q93" s="12"/>
    </row>
    <row r="94" spans="1:17" ht="18.75" x14ac:dyDescent="0.25">
      <c r="A94" s="11">
        <f>_xlfn.IFNA(_xlfn.XLOOKUP(Tabla1[[#This Row],[ID]],'BASE DE DATOS 2026'!$B$3:$B$554,'BASE DE DATOS 2026'!$N$3:$N$554),"")</f>
        <v>101</v>
      </c>
      <c r="B94" s="36">
        <v>101</v>
      </c>
      <c r="C94" s="12" t="s">
        <v>319</v>
      </c>
      <c r="D94" s="12" t="s">
        <v>390</v>
      </c>
      <c r="E94" s="13">
        <v>1110376811</v>
      </c>
      <c r="F94" s="32"/>
      <c r="G94" s="32">
        <v>2016</v>
      </c>
      <c r="H94" s="15">
        <f ca="1">IF(Tabla1[[#This Row],[FECHA DE NACIMIENTO]]="","",YEAR(NOW())-Tabla1[[#This Row],[FECHA DE NACIMIENTO]])</f>
        <v>10</v>
      </c>
      <c r="I94" s="12" t="s">
        <v>67</v>
      </c>
      <c r="J94" s="15" t="str">
        <f t="shared" si="2"/>
        <v>P</v>
      </c>
      <c r="K94" s="15" t="str">
        <f>Tabla1[[#This Row],[FECHA DE NACIMIENTO]]&amp;J94</f>
        <v>2016P</v>
      </c>
      <c r="L94" s="16" t="str">
        <f t="shared" si="3"/>
        <v>PRINCIPIANTES 9 Y 10 AÑOS</v>
      </c>
      <c r="M94" s="12" t="s">
        <v>55</v>
      </c>
      <c r="N94" s="37">
        <v>101</v>
      </c>
      <c r="O94" s="19">
        <f>IFERROR(VLOOKUP(Tabla1[[#This Row],[NIVEL DE HABILIDAD]],CATEGORIAS!$M$3:$O$13,2,FALSE),"")</f>
        <v>85000</v>
      </c>
      <c r="P94" s="12"/>
      <c r="Q94" s="12"/>
    </row>
    <row r="95" spans="1:17" ht="18.75" x14ac:dyDescent="0.25">
      <c r="A95" s="11">
        <f>_xlfn.IFNA(_xlfn.XLOOKUP(Tabla1[[#This Row],[ID]],'BASE DE DATOS 2026'!$B$3:$B$554,'BASE DE DATOS 2026'!$N$3:$N$554),"")</f>
        <v>102</v>
      </c>
      <c r="B95" s="36">
        <v>102</v>
      </c>
      <c r="C95" s="12" t="s">
        <v>350</v>
      </c>
      <c r="D95" s="12" t="s">
        <v>391</v>
      </c>
      <c r="E95" s="13">
        <v>1106524594</v>
      </c>
      <c r="F95" s="14"/>
      <c r="G95" s="14">
        <v>2020</v>
      </c>
      <c r="H95" s="15">
        <f ca="1">IF(Tabla1[[#This Row],[FECHA DE NACIMIENTO]]="","",YEAR(NOW())-Tabla1[[#This Row],[FECHA DE NACIMIENTO]])</f>
        <v>6</v>
      </c>
      <c r="I95" s="12" t="s">
        <v>67</v>
      </c>
      <c r="J95" s="15" t="str">
        <f t="shared" si="2"/>
        <v>P</v>
      </c>
      <c r="K95" s="15" t="str">
        <f>Tabla1[[#This Row],[FECHA DE NACIMIENTO]]&amp;J95</f>
        <v>2020P</v>
      </c>
      <c r="L95" s="16" t="str">
        <f t="shared" si="3"/>
        <v>PRINCIPIANTES 6 AÑOS Y MENOS</v>
      </c>
      <c r="M95" s="12" t="s">
        <v>55</v>
      </c>
      <c r="N95" s="36">
        <v>102</v>
      </c>
      <c r="O95" s="19">
        <f>IFERROR(VLOOKUP(Tabla1[[#This Row],[NIVEL DE HABILIDAD]],CATEGORIAS!$M$3:$O$13,2,FALSE),"")</f>
        <v>85000</v>
      </c>
      <c r="P95" s="12"/>
      <c r="Q95" s="12"/>
    </row>
    <row r="96" spans="1:17" ht="18.75" x14ac:dyDescent="0.25">
      <c r="A96" s="11" t="str">
        <f>_xlfn.IFNA(_xlfn.XLOOKUP(Tabla1[[#This Row],[ID]],'BASE DE DATOS 2026'!$B$3:$B$554,'BASE DE DATOS 2026'!$N$3:$N$554),"")</f>
        <v/>
      </c>
      <c r="B96" s="36">
        <v>103</v>
      </c>
      <c r="C96" s="12" t="s">
        <v>392</v>
      </c>
      <c r="D96" s="12" t="s">
        <v>393</v>
      </c>
      <c r="E96" s="13">
        <v>1149941670</v>
      </c>
      <c r="F96" s="14"/>
      <c r="G96" s="14">
        <v>2018</v>
      </c>
      <c r="H96" s="15">
        <f ca="1">IF(Tabla1[[#This Row],[FECHA DE NACIMIENTO]]="","",YEAR(NOW())-Tabla1[[#This Row],[FECHA DE NACIMIENTO]])</f>
        <v>8</v>
      </c>
      <c r="I96" s="12" t="s">
        <v>67</v>
      </c>
      <c r="J96" s="15" t="str">
        <f t="shared" si="2"/>
        <v>P</v>
      </c>
      <c r="K96" s="15" t="str">
        <f>Tabla1[[#This Row],[FECHA DE NACIMIENTO]]&amp;J96</f>
        <v>2018P</v>
      </c>
      <c r="L96" s="16" t="str">
        <f t="shared" si="3"/>
        <v>PRINCIPIANTES 7 Y 8 AÑOS</v>
      </c>
      <c r="M96" s="12" t="s">
        <v>55</v>
      </c>
      <c r="N96" s="37">
        <v>103</v>
      </c>
      <c r="O96" s="19">
        <f>IFERROR(VLOOKUP(Tabla1[[#This Row],[NIVEL DE HABILIDAD]],CATEGORIAS!$M$3:$O$13,2,FALSE),"")</f>
        <v>85000</v>
      </c>
      <c r="P96" s="12"/>
      <c r="Q96" s="12"/>
    </row>
    <row r="97" spans="1:17" ht="18.75" x14ac:dyDescent="0.25">
      <c r="A97" s="11">
        <f>_xlfn.IFNA(_xlfn.XLOOKUP(Tabla1[[#This Row],[ID]],'BASE DE DATOS 2026'!$B$3:$B$554,'BASE DE DATOS 2026'!$N$3:$N$554),"")</f>
        <v>104</v>
      </c>
      <c r="B97" s="36">
        <v>104</v>
      </c>
      <c r="C97" s="12" t="s">
        <v>394</v>
      </c>
      <c r="D97" s="12" t="s">
        <v>395</v>
      </c>
      <c r="E97" s="13">
        <v>1112062020</v>
      </c>
      <c r="F97" s="14"/>
      <c r="G97" s="14">
        <v>2016</v>
      </c>
      <c r="H97" s="15">
        <f ca="1">IF(Tabla1[[#This Row],[FECHA DE NACIMIENTO]]="","",YEAR(NOW())-Tabla1[[#This Row],[FECHA DE NACIMIENTO]])</f>
        <v>10</v>
      </c>
      <c r="I97" s="12" t="s">
        <v>67</v>
      </c>
      <c r="J97" s="15" t="str">
        <f t="shared" si="2"/>
        <v>P</v>
      </c>
      <c r="K97" s="15" t="str">
        <f>Tabla1[[#This Row],[FECHA DE NACIMIENTO]]&amp;J97</f>
        <v>2016P</v>
      </c>
      <c r="L97" s="16" t="str">
        <f t="shared" si="3"/>
        <v>PRINCIPIANTES 9 Y 10 AÑOS</v>
      </c>
      <c r="M97" s="12" t="s">
        <v>53</v>
      </c>
      <c r="N97" s="36">
        <v>104</v>
      </c>
      <c r="O97" s="19">
        <f>IFERROR(VLOOKUP(Tabla1[[#This Row],[NIVEL DE HABILIDAD]],CATEGORIAS!$M$3:$O$13,2,FALSE),"")</f>
        <v>85000</v>
      </c>
      <c r="P97" s="12"/>
      <c r="Q97" s="12"/>
    </row>
    <row r="98" spans="1:17" ht="18.75" x14ac:dyDescent="0.25">
      <c r="A98" s="11">
        <f>_xlfn.IFNA(_xlfn.XLOOKUP(Tabla1[[#This Row],[ID]],'BASE DE DATOS 2026'!$B$3:$B$554,'BASE DE DATOS 2026'!$N$3:$N$554),"")</f>
        <v>105</v>
      </c>
      <c r="B98" s="36">
        <v>105</v>
      </c>
      <c r="C98" s="12" t="s">
        <v>396</v>
      </c>
      <c r="D98" s="12" t="s">
        <v>397</v>
      </c>
      <c r="E98" s="13">
        <v>1063819176</v>
      </c>
      <c r="F98" s="14"/>
      <c r="G98" s="14">
        <v>2020</v>
      </c>
      <c r="H98" s="15">
        <f ca="1">IF(Tabla1[[#This Row],[FECHA DE NACIMIENTO]]="","",YEAR(NOW())-Tabla1[[#This Row],[FECHA DE NACIMIENTO]])</f>
        <v>6</v>
      </c>
      <c r="I98" s="12" t="s">
        <v>67</v>
      </c>
      <c r="J98" s="15" t="str">
        <f t="shared" si="2"/>
        <v>P</v>
      </c>
      <c r="K98" s="15" t="str">
        <f>Tabla1[[#This Row],[FECHA DE NACIMIENTO]]&amp;J98</f>
        <v>2020P</v>
      </c>
      <c r="L98" s="16" t="str">
        <f t="shared" si="3"/>
        <v>PRINCIPIANTES 6 AÑOS Y MENOS</v>
      </c>
      <c r="M98" s="12" t="s">
        <v>111</v>
      </c>
      <c r="N98" s="37">
        <v>105</v>
      </c>
      <c r="O98" s="19">
        <f>IFERROR(VLOOKUP(Tabla1[[#This Row],[NIVEL DE HABILIDAD]],CATEGORIAS!$M$3:$O$13,2,FALSE),"")</f>
        <v>85000</v>
      </c>
      <c r="P98" s="12"/>
      <c r="Q98" s="12"/>
    </row>
    <row r="99" spans="1:17" ht="18.75" x14ac:dyDescent="0.25">
      <c r="A99" s="11">
        <f>_xlfn.IFNA(_xlfn.XLOOKUP(Tabla1[[#This Row],[ID]],'BASE DE DATOS 2026'!$B$3:$B$554,'BASE DE DATOS 2026'!$N$3:$N$554),"")</f>
        <v>106</v>
      </c>
      <c r="B99" s="36">
        <v>106</v>
      </c>
      <c r="C99" s="12" t="s">
        <v>398</v>
      </c>
      <c r="D99" s="12" t="s">
        <v>399</v>
      </c>
      <c r="E99" s="13">
        <v>1166466694</v>
      </c>
      <c r="F99" s="14"/>
      <c r="G99" s="14">
        <v>2016</v>
      </c>
      <c r="H99" s="15">
        <f ca="1">IF(Tabla1[[#This Row],[FECHA DE NACIMIENTO]]="","",YEAR(NOW())-Tabla1[[#This Row],[FECHA DE NACIMIENTO]])</f>
        <v>10</v>
      </c>
      <c r="I99" s="12" t="s">
        <v>67</v>
      </c>
      <c r="J99" s="15" t="str">
        <f t="shared" si="2"/>
        <v>P</v>
      </c>
      <c r="K99" s="15" t="str">
        <f>Tabla1[[#This Row],[FECHA DE NACIMIENTO]]&amp;J99</f>
        <v>2016P</v>
      </c>
      <c r="L99" s="16" t="str">
        <f t="shared" si="3"/>
        <v>PRINCIPIANTES 9 Y 10 AÑOS</v>
      </c>
      <c r="M99" s="12" t="s">
        <v>110</v>
      </c>
      <c r="N99" s="36">
        <v>106</v>
      </c>
      <c r="O99" s="19">
        <f>IFERROR(VLOOKUP(Tabla1[[#This Row],[NIVEL DE HABILIDAD]],CATEGORIAS!$M$3:$O$13,2,FALSE),"")</f>
        <v>85000</v>
      </c>
      <c r="P99" s="12"/>
      <c r="Q99" s="12"/>
    </row>
    <row r="100" spans="1:17" ht="18.75" x14ac:dyDescent="0.25">
      <c r="A100" s="11" t="str">
        <f>_xlfn.IFNA(_xlfn.XLOOKUP(Tabla1[[#This Row],[ID]],'BASE DE DATOS 2026'!$B$3:$B$554,'BASE DE DATOS 2026'!$N$3:$N$554),"")</f>
        <v/>
      </c>
      <c r="B100" s="36">
        <v>107</v>
      </c>
      <c r="C100" s="65" t="s">
        <v>236</v>
      </c>
      <c r="D100" s="65" t="s">
        <v>400</v>
      </c>
      <c r="E100" s="47">
        <v>1104844980</v>
      </c>
      <c r="F100" s="14"/>
      <c r="G100" s="48">
        <v>2019</v>
      </c>
      <c r="H100" s="15">
        <f ca="1">IF(Tabla1[[#This Row],[FECHA DE NACIMIENTO]]="","",YEAR(NOW())-Tabla1[[#This Row],[FECHA DE NACIMIENTO]])</f>
        <v>7</v>
      </c>
      <c r="I100" s="12" t="s">
        <v>100</v>
      </c>
      <c r="J100" s="15" t="str">
        <f t="shared" si="2"/>
        <v>E</v>
      </c>
      <c r="K100" s="15" t="str">
        <f>Tabla1[[#This Row],[FECHA DE NACIMIENTO]]&amp;J100</f>
        <v>2019E</v>
      </c>
      <c r="L100" s="16" t="str">
        <f t="shared" si="3"/>
        <v>MINIRIDERS 7 Y 8 AÑOS</v>
      </c>
      <c r="M100" s="12" t="s">
        <v>55</v>
      </c>
      <c r="N100" s="37">
        <v>107</v>
      </c>
      <c r="O100" s="19">
        <f>IFERROR(VLOOKUP(Tabla1[[#This Row],[NIVEL DE HABILIDAD]],CATEGORIAS!$M$3:$O$13,2,FALSE),"")</f>
        <v>85000</v>
      </c>
      <c r="P100" s="65"/>
      <c r="Q100" s="65" t="s">
        <v>196</v>
      </c>
    </row>
    <row r="101" spans="1:17" ht="18.75" x14ac:dyDescent="0.25">
      <c r="A101" s="11" t="str">
        <f>_xlfn.IFNA(_xlfn.XLOOKUP(Tabla1[[#This Row],[ID]],'BASE DE DATOS 2026'!$B$3:$B$554,'BASE DE DATOS 2026'!$N$3:$N$554),"")</f>
        <v/>
      </c>
      <c r="B101" s="36">
        <v>108</v>
      </c>
      <c r="C101" s="12" t="s">
        <v>401</v>
      </c>
      <c r="D101" s="12" t="s">
        <v>402</v>
      </c>
      <c r="E101" s="13">
        <v>1232811325</v>
      </c>
      <c r="F101" s="14"/>
      <c r="G101" s="14">
        <v>2020</v>
      </c>
      <c r="H101" s="15">
        <f ca="1">IF(Tabla1[[#This Row],[FECHA DE NACIMIENTO]]="","",YEAR(NOW())-Tabla1[[#This Row],[FECHA DE NACIMIENTO]])</f>
        <v>6</v>
      </c>
      <c r="I101" s="12" t="s">
        <v>100</v>
      </c>
      <c r="J101" s="15" t="str">
        <f t="shared" si="2"/>
        <v>E</v>
      </c>
      <c r="K101" s="15" t="str">
        <f>Tabla1[[#This Row],[FECHA DE NACIMIENTO]]&amp;J101</f>
        <v>2020E</v>
      </c>
      <c r="L101" s="16" t="str">
        <f t="shared" si="3"/>
        <v>MINIRIDERS 6 AÑOS</v>
      </c>
      <c r="M101" s="12" t="s">
        <v>45</v>
      </c>
      <c r="N101" s="36">
        <v>108</v>
      </c>
      <c r="O101" s="19">
        <f>IFERROR(VLOOKUP(Tabla1[[#This Row],[NIVEL DE HABILIDAD]],CATEGORIAS!$M$3:$O$13,2,FALSE),"")</f>
        <v>85000</v>
      </c>
      <c r="P101" s="12"/>
      <c r="Q101" s="12"/>
    </row>
    <row r="102" spans="1:17" ht="18.75" x14ac:dyDescent="0.25">
      <c r="A102" s="11" t="str">
        <f>_xlfn.IFNA(_xlfn.XLOOKUP(Tabla1[[#This Row],[ID]],'BASE DE DATOS 2026'!$B$3:$B$554,'BASE DE DATOS 2026'!$N$3:$N$554),"")</f>
        <v/>
      </c>
      <c r="B102" s="36">
        <v>109</v>
      </c>
      <c r="C102" s="12" t="s">
        <v>356</v>
      </c>
      <c r="D102" s="12" t="s">
        <v>403</v>
      </c>
      <c r="E102" s="13" t="s">
        <v>404</v>
      </c>
      <c r="F102" s="14"/>
      <c r="G102" s="48">
        <v>2022</v>
      </c>
      <c r="H102" s="15">
        <f ca="1">IF(Tabla1[[#This Row],[FECHA DE NACIMIENTO]]="","",YEAR(NOW())-Tabla1[[#This Row],[FECHA DE NACIMIENTO]])</f>
        <v>4</v>
      </c>
      <c r="I102" s="12" t="s">
        <v>12</v>
      </c>
      <c r="J102" s="15" t="str">
        <f t="shared" si="2"/>
        <v>S</v>
      </c>
      <c r="K102" s="15" t="str">
        <f>Tabla1[[#This Row],[FECHA DE NACIMIENTO]]&amp;J102</f>
        <v>2022S</v>
      </c>
      <c r="L102" s="16" t="str">
        <f t="shared" si="3"/>
        <v>STRIDERS 4 AÑOS</v>
      </c>
      <c r="M102" s="12" t="s">
        <v>52</v>
      </c>
      <c r="N102" s="37">
        <v>109</v>
      </c>
      <c r="O102" s="19">
        <f>IFERROR(VLOOKUP(Tabla1[[#This Row],[NIVEL DE HABILIDAD]],CATEGORIAS!$M$3:$O$13,2,FALSE),"")</f>
        <v>85000</v>
      </c>
      <c r="P102" s="12"/>
      <c r="Q102" s="12"/>
    </row>
    <row r="103" spans="1:17" ht="18.75" x14ac:dyDescent="0.25">
      <c r="A103" s="11" t="str">
        <f>_xlfn.IFNA(_xlfn.XLOOKUP(Tabla1[[#This Row],[ID]],'BASE DE DATOS 2026'!$B$3:$B$554,'BASE DE DATOS 2026'!$N$3:$N$554),"")</f>
        <v/>
      </c>
      <c r="B103" s="36">
        <v>110</v>
      </c>
      <c r="C103" s="12" t="s">
        <v>252</v>
      </c>
      <c r="D103" s="12" t="s">
        <v>405</v>
      </c>
      <c r="E103" s="13">
        <v>1190964722</v>
      </c>
      <c r="F103" s="14"/>
      <c r="G103" s="14">
        <v>2022</v>
      </c>
      <c r="H103" s="15">
        <f ca="1">IF(Tabla1[[#This Row],[FECHA DE NACIMIENTO]]="","",YEAR(NOW())-Tabla1[[#This Row],[FECHA DE NACIMIENTO]])</f>
        <v>4</v>
      </c>
      <c r="I103" s="12" t="s">
        <v>12</v>
      </c>
      <c r="J103" s="15" t="str">
        <f t="shared" si="2"/>
        <v>S</v>
      </c>
      <c r="K103" s="15" t="str">
        <f>Tabla1[[#This Row],[FECHA DE NACIMIENTO]]&amp;J103</f>
        <v>2022S</v>
      </c>
      <c r="L103" s="16" t="str">
        <f t="shared" si="3"/>
        <v>STRIDERS 4 AÑOS</v>
      </c>
      <c r="M103" s="12" t="s">
        <v>85</v>
      </c>
      <c r="N103" s="36">
        <v>110</v>
      </c>
      <c r="O103" s="19">
        <f>IFERROR(VLOOKUP(Tabla1[[#This Row],[NIVEL DE HABILIDAD]],CATEGORIAS!$M$3:$O$13,2,FALSE),"")</f>
        <v>85000</v>
      </c>
      <c r="P103" s="12"/>
      <c r="Q103" s="12"/>
    </row>
    <row r="104" spans="1:17" ht="18.75" x14ac:dyDescent="0.25">
      <c r="A104" s="11">
        <f>_xlfn.IFNA(_xlfn.XLOOKUP(Tabla1[[#This Row],[ID]],'BASE DE DATOS 2026'!$B$3:$B$554,'BASE DE DATOS 2026'!$N$3:$N$554),"")</f>
        <v>111</v>
      </c>
      <c r="B104" s="37">
        <v>111</v>
      </c>
      <c r="C104" s="65" t="s">
        <v>406</v>
      </c>
      <c r="D104" s="65" t="s">
        <v>407</v>
      </c>
      <c r="E104" s="47">
        <v>1110377957</v>
      </c>
      <c r="F104" s="14"/>
      <c r="G104" s="48">
        <v>2017</v>
      </c>
      <c r="H104" s="15">
        <f ca="1">IF(Tabla1[[#This Row],[FECHA DE NACIMIENTO]]="","",YEAR(NOW())-Tabla1[[#This Row],[FECHA DE NACIMIENTO]])</f>
        <v>9</v>
      </c>
      <c r="I104" s="65" t="s">
        <v>14</v>
      </c>
      <c r="J104" s="15" t="str">
        <f t="shared" si="2"/>
        <v>D</v>
      </c>
      <c r="K104" s="15" t="str">
        <f>Tabla1[[#This Row],[FECHA DE NACIMIENTO]]&amp;J104</f>
        <v>2017D</v>
      </c>
      <c r="L104" s="16" t="str">
        <f t="shared" si="3"/>
        <v>DAMAS 9 Y 10 AÑOS</v>
      </c>
      <c r="M104" s="65" t="s">
        <v>55</v>
      </c>
      <c r="N104" s="37">
        <v>111</v>
      </c>
      <c r="O104" s="19">
        <f>IFERROR(VLOOKUP(Tabla1[[#This Row],[NIVEL DE HABILIDAD]],CATEGORIAS!$M$3:$O$13,2,FALSE),"")</f>
        <v>85000</v>
      </c>
      <c r="P104" s="65"/>
      <c r="Q104" s="65"/>
    </row>
    <row r="105" spans="1:17" ht="18.75" x14ac:dyDescent="0.25">
      <c r="A105" s="11">
        <f>_xlfn.IFNA(_xlfn.XLOOKUP(Tabla1[[#This Row],[ID]],'BASE DE DATOS 2026'!$B$3:$B$554,'BASE DE DATOS 2026'!$N$3:$N$554),"")</f>
        <v>112</v>
      </c>
      <c r="B105" s="36">
        <v>112</v>
      </c>
      <c r="C105" s="12" t="s">
        <v>408</v>
      </c>
      <c r="D105" s="12" t="s">
        <v>409</v>
      </c>
      <c r="E105" s="13">
        <v>1112165723</v>
      </c>
      <c r="F105" s="14"/>
      <c r="G105" s="32">
        <v>2022</v>
      </c>
      <c r="H105" s="15">
        <f ca="1">IF(Tabla1[[#This Row],[FECHA DE NACIMIENTO]]="","",YEAR(NOW())-Tabla1[[#This Row],[FECHA DE NACIMIENTO]])</f>
        <v>4</v>
      </c>
      <c r="I105" s="12" t="s">
        <v>12</v>
      </c>
      <c r="J105" s="15" t="str">
        <f t="shared" si="2"/>
        <v>S</v>
      </c>
      <c r="K105" s="15" t="str">
        <f>Tabla1[[#This Row],[FECHA DE NACIMIENTO]]&amp;J105</f>
        <v>2022S</v>
      </c>
      <c r="L105" s="16" t="str">
        <f t="shared" si="3"/>
        <v>STRIDERS 4 AÑOS</v>
      </c>
      <c r="M105" s="12" t="s">
        <v>85</v>
      </c>
      <c r="N105" s="36">
        <v>112</v>
      </c>
      <c r="O105" s="19">
        <f>IFERROR(VLOOKUP(Tabla1[[#This Row],[NIVEL DE HABILIDAD]],CATEGORIAS!$M$3:$O$13,2,FALSE),"")</f>
        <v>85000</v>
      </c>
      <c r="P105" s="12"/>
      <c r="Q105" s="12" t="s">
        <v>1506</v>
      </c>
    </row>
    <row r="106" spans="1:17" ht="18.75" x14ac:dyDescent="0.25">
      <c r="A106" s="11">
        <f>_xlfn.IFNA(_xlfn.XLOOKUP(Tabla1[[#This Row],[ID]],'BASE DE DATOS 2026'!$B$3:$B$554,'BASE DE DATOS 2026'!$N$3:$N$554),"")</f>
        <v>113</v>
      </c>
      <c r="B106" s="39">
        <v>113</v>
      </c>
      <c r="C106" s="12" t="s">
        <v>410</v>
      </c>
      <c r="D106" s="12" t="s">
        <v>411</v>
      </c>
      <c r="E106" s="13">
        <v>1166468538</v>
      </c>
      <c r="F106" s="14"/>
      <c r="G106" s="48">
        <v>2022</v>
      </c>
      <c r="H106" s="15">
        <f ca="1">IF(Tabla1[[#This Row],[FECHA DE NACIMIENTO]]="","",YEAR(NOW())-Tabla1[[#This Row],[FECHA DE NACIMIENTO]])</f>
        <v>4</v>
      </c>
      <c r="I106" s="12" t="s">
        <v>12</v>
      </c>
      <c r="J106" s="15" t="str">
        <f t="shared" si="2"/>
        <v>S</v>
      </c>
      <c r="K106" s="15" t="str">
        <f>Tabla1[[#This Row],[FECHA DE NACIMIENTO]]&amp;J106</f>
        <v>2022S</v>
      </c>
      <c r="L106" s="16" t="str">
        <f t="shared" si="3"/>
        <v>STRIDERS 4 AÑOS</v>
      </c>
      <c r="M106" s="12" t="s">
        <v>52</v>
      </c>
      <c r="N106" s="39">
        <v>113</v>
      </c>
      <c r="O106" s="19">
        <f>IFERROR(VLOOKUP(Tabla1[[#This Row],[NIVEL DE HABILIDAD]],CATEGORIAS!$M$3:$O$13,2,FALSE),"")</f>
        <v>85000</v>
      </c>
      <c r="P106" s="12"/>
      <c r="Q106" s="12"/>
    </row>
    <row r="107" spans="1:17" ht="18.75" x14ac:dyDescent="0.25">
      <c r="A107" s="11">
        <f>_xlfn.IFNA(_xlfn.XLOOKUP(Tabla1[[#This Row],[ID]],'BASE DE DATOS 2026'!$B$3:$B$554,'BASE DE DATOS 2026'!$N$3:$N$554),"")</f>
        <v>114</v>
      </c>
      <c r="B107" s="36">
        <v>114</v>
      </c>
      <c r="C107" s="12" t="s">
        <v>412</v>
      </c>
      <c r="D107" s="12" t="s">
        <v>413</v>
      </c>
      <c r="E107" s="13">
        <v>1113703065</v>
      </c>
      <c r="F107" s="14"/>
      <c r="G107" s="48">
        <v>2021</v>
      </c>
      <c r="H107" s="15">
        <f ca="1">IF(Tabla1[[#This Row],[FECHA DE NACIMIENTO]]="","",YEAR(NOW())-Tabla1[[#This Row],[FECHA DE NACIMIENTO]])</f>
        <v>5</v>
      </c>
      <c r="I107" s="12" t="s">
        <v>12</v>
      </c>
      <c r="J107" s="15" t="str">
        <f t="shared" si="2"/>
        <v>S</v>
      </c>
      <c r="K107" s="15" t="str">
        <f>Tabla1[[#This Row],[FECHA DE NACIMIENTO]]&amp;J107</f>
        <v>2021S</v>
      </c>
      <c r="L107" s="16" t="str">
        <f t="shared" si="3"/>
        <v>STRIDERS 5 AÑOS</v>
      </c>
      <c r="M107" s="12" t="s">
        <v>44</v>
      </c>
      <c r="N107" s="36">
        <v>114</v>
      </c>
      <c r="O107" s="19">
        <f>IFERROR(VLOOKUP(Tabla1[[#This Row],[NIVEL DE HABILIDAD]],CATEGORIAS!$M$3:$O$13,2,FALSE),"")</f>
        <v>85000</v>
      </c>
      <c r="P107" s="12"/>
      <c r="Q107" s="12"/>
    </row>
    <row r="108" spans="1:17" ht="18.75" x14ac:dyDescent="0.25">
      <c r="A108" s="11">
        <f>_xlfn.IFNA(_xlfn.XLOOKUP(Tabla1[[#This Row],[ID]],'BASE DE DATOS 2026'!$B$3:$B$554,'BASE DE DATOS 2026'!$N$3:$N$554),"")</f>
        <v>115</v>
      </c>
      <c r="B108" s="37">
        <v>115</v>
      </c>
      <c r="C108" s="65" t="s">
        <v>414</v>
      </c>
      <c r="D108" s="65" t="s">
        <v>415</v>
      </c>
      <c r="E108" s="47">
        <v>1116165573</v>
      </c>
      <c r="F108" s="14"/>
      <c r="G108" s="50">
        <v>2021</v>
      </c>
      <c r="H108" s="15">
        <f ca="1">IF(Tabla1[[#This Row],[FECHA DE NACIMIENTO]]="","",YEAR(NOW())-Tabla1[[#This Row],[FECHA DE NACIMIENTO]])</f>
        <v>5</v>
      </c>
      <c r="I108" s="65" t="s">
        <v>12</v>
      </c>
      <c r="J108" s="15" t="str">
        <f t="shared" si="2"/>
        <v>S</v>
      </c>
      <c r="K108" s="15" t="str">
        <f>Tabla1[[#This Row],[FECHA DE NACIMIENTO]]&amp;J108</f>
        <v>2021S</v>
      </c>
      <c r="L108" s="16" t="str">
        <f t="shared" si="3"/>
        <v>STRIDERS 5 AÑOS</v>
      </c>
      <c r="M108" s="65" t="s">
        <v>85</v>
      </c>
      <c r="N108" s="37">
        <v>115</v>
      </c>
      <c r="O108" s="19">
        <f>IFERROR(VLOOKUP(Tabla1[[#This Row],[NIVEL DE HABILIDAD]],CATEGORIAS!$M$3:$O$13,2,FALSE),"")</f>
        <v>85000</v>
      </c>
      <c r="P108" s="65"/>
      <c r="Q108" s="65"/>
    </row>
    <row r="109" spans="1:17" ht="18.75" x14ac:dyDescent="0.25">
      <c r="A109" s="11" t="str">
        <f>_xlfn.IFNA(_xlfn.XLOOKUP(Tabla1[[#This Row],[ID]],'BASE DE DATOS 2026'!$B$3:$B$554,'BASE DE DATOS 2026'!$N$3:$N$554),"")</f>
        <v/>
      </c>
      <c r="B109" s="36">
        <v>116</v>
      </c>
      <c r="C109" s="12" t="s">
        <v>285</v>
      </c>
      <c r="D109" s="12" t="s">
        <v>416</v>
      </c>
      <c r="E109" s="13">
        <v>1033271620</v>
      </c>
      <c r="F109" s="14"/>
      <c r="G109" s="32">
        <v>2021</v>
      </c>
      <c r="H109" s="15">
        <f ca="1">IF(Tabla1[[#This Row],[FECHA DE NACIMIENTO]]="","",YEAR(NOW())-Tabla1[[#This Row],[FECHA DE NACIMIENTO]])</f>
        <v>5</v>
      </c>
      <c r="I109" s="12" t="s">
        <v>12</v>
      </c>
      <c r="J109" s="15" t="str">
        <f t="shared" si="2"/>
        <v>S</v>
      </c>
      <c r="K109" s="15" t="str">
        <f>Tabla1[[#This Row],[FECHA DE NACIMIENTO]]&amp;J109</f>
        <v>2021S</v>
      </c>
      <c r="L109" s="16" t="str">
        <f t="shared" si="3"/>
        <v>STRIDERS 5 AÑOS</v>
      </c>
      <c r="M109" s="12" t="s">
        <v>109</v>
      </c>
      <c r="N109" s="36">
        <v>116</v>
      </c>
      <c r="O109" s="19">
        <f>IFERROR(VLOOKUP(Tabla1[[#This Row],[NIVEL DE HABILIDAD]],CATEGORIAS!$M$3:$O$13,2,FALSE),"")</f>
        <v>85000</v>
      </c>
      <c r="P109" s="12"/>
      <c r="Q109" s="12"/>
    </row>
    <row r="110" spans="1:17" ht="18.75" x14ac:dyDescent="0.25">
      <c r="A110" s="11" t="str">
        <f>_xlfn.IFNA(_xlfn.XLOOKUP(Tabla1[[#This Row],[ID]],'BASE DE DATOS 2026'!$B$3:$B$554,'BASE DE DATOS 2026'!$N$3:$N$554),"")</f>
        <v/>
      </c>
      <c r="B110" s="37">
        <v>117</v>
      </c>
      <c r="C110" s="65" t="s">
        <v>417</v>
      </c>
      <c r="D110" s="65" t="s">
        <v>418</v>
      </c>
      <c r="E110" s="47">
        <v>1107991538</v>
      </c>
      <c r="F110" s="14"/>
      <c r="G110" s="48">
        <v>2021</v>
      </c>
      <c r="H110" s="15">
        <f ca="1">IF(Tabla1[[#This Row],[FECHA DE NACIMIENTO]]="","",YEAR(NOW())-Tabla1[[#This Row],[FECHA DE NACIMIENTO]])</f>
        <v>5</v>
      </c>
      <c r="I110" s="65" t="s">
        <v>12</v>
      </c>
      <c r="J110" s="15" t="str">
        <f t="shared" si="2"/>
        <v>S</v>
      </c>
      <c r="K110" s="15" t="str">
        <f>Tabla1[[#This Row],[FECHA DE NACIMIENTO]]&amp;J110</f>
        <v>2021S</v>
      </c>
      <c r="L110" s="16" t="str">
        <f t="shared" si="3"/>
        <v>STRIDERS 5 AÑOS</v>
      </c>
      <c r="M110" s="65" t="s">
        <v>174</v>
      </c>
      <c r="N110" s="37">
        <v>117</v>
      </c>
      <c r="O110" s="19">
        <f>IFERROR(VLOOKUP(Tabla1[[#This Row],[NIVEL DE HABILIDAD]],CATEGORIAS!$M$3:$O$13,2,FALSE),"")</f>
        <v>85000</v>
      </c>
      <c r="P110" s="65"/>
      <c r="Q110" s="65"/>
    </row>
    <row r="111" spans="1:17" ht="18.75" x14ac:dyDescent="0.25">
      <c r="A111" s="11">
        <f>_xlfn.IFNA(_xlfn.XLOOKUP(Tabla1[[#This Row],[ID]],'BASE DE DATOS 2026'!$B$3:$B$554,'BASE DE DATOS 2026'!$N$3:$N$554),"")</f>
        <v>118</v>
      </c>
      <c r="B111" s="36">
        <v>118</v>
      </c>
      <c r="C111" s="65" t="s">
        <v>394</v>
      </c>
      <c r="D111" s="65" t="s">
        <v>419</v>
      </c>
      <c r="E111" s="47">
        <v>1232816606</v>
      </c>
      <c r="F111" s="14"/>
      <c r="G111" s="48">
        <v>2021</v>
      </c>
      <c r="H111" s="15">
        <f ca="1">IF(Tabla1[[#This Row],[FECHA DE NACIMIENTO]]="","",YEAR(NOW())-Tabla1[[#This Row],[FECHA DE NACIMIENTO]])</f>
        <v>5</v>
      </c>
      <c r="I111" s="65" t="s">
        <v>12</v>
      </c>
      <c r="J111" s="15" t="str">
        <f t="shared" si="2"/>
        <v>S</v>
      </c>
      <c r="K111" s="15" t="str">
        <f>Tabla1[[#This Row],[FECHA DE NACIMIENTO]]&amp;J111</f>
        <v>2021S</v>
      </c>
      <c r="L111" s="16" t="str">
        <f t="shared" si="3"/>
        <v>STRIDERS 5 AÑOS</v>
      </c>
      <c r="M111" s="65" t="s">
        <v>45</v>
      </c>
      <c r="N111" s="36">
        <v>118</v>
      </c>
      <c r="O111" s="19">
        <f>IFERROR(VLOOKUP(Tabla1[[#This Row],[NIVEL DE HABILIDAD]],CATEGORIAS!$M$3:$O$13,2,FALSE),"")</f>
        <v>85000</v>
      </c>
      <c r="P111" s="65"/>
      <c r="Q111" s="65"/>
    </row>
    <row r="112" spans="1:17" ht="18.75" x14ac:dyDescent="0.25">
      <c r="A112" s="11" t="str">
        <f>_xlfn.IFNA(_xlfn.XLOOKUP(Tabla1[[#This Row],[ID]],'BASE DE DATOS 2026'!$B$3:$B$554,'BASE DE DATOS 2026'!$N$3:$N$554),"")</f>
        <v/>
      </c>
      <c r="B112" s="37">
        <v>119</v>
      </c>
      <c r="C112" s="65" t="s">
        <v>420</v>
      </c>
      <c r="D112" s="65" t="s">
        <v>421</v>
      </c>
      <c r="E112" s="47">
        <v>1112163563</v>
      </c>
      <c r="F112" s="14"/>
      <c r="G112" s="48">
        <v>2020</v>
      </c>
      <c r="H112" s="15">
        <f ca="1">IF(Tabla1[[#This Row],[FECHA DE NACIMIENTO]]="","",YEAR(NOW())-Tabla1[[#This Row],[FECHA DE NACIMIENTO]])</f>
        <v>6</v>
      </c>
      <c r="I112" s="65" t="s">
        <v>100</v>
      </c>
      <c r="J112" s="15" t="str">
        <f t="shared" si="2"/>
        <v>E</v>
      </c>
      <c r="K112" s="15" t="str">
        <f>Tabla1[[#This Row],[FECHA DE NACIMIENTO]]&amp;J112</f>
        <v>2020E</v>
      </c>
      <c r="L112" s="16" t="str">
        <f t="shared" si="3"/>
        <v>MINIRIDERS 6 AÑOS</v>
      </c>
      <c r="M112" s="65" t="s">
        <v>85</v>
      </c>
      <c r="N112" s="37">
        <v>119</v>
      </c>
      <c r="O112" s="19">
        <f>IFERROR(VLOOKUP(Tabla1[[#This Row],[NIVEL DE HABILIDAD]],CATEGORIAS!$M$3:$O$13,2,FALSE),"")</f>
        <v>85000</v>
      </c>
      <c r="P112" s="65"/>
      <c r="Q112" s="65"/>
    </row>
    <row r="113" spans="1:17" ht="18.75" x14ac:dyDescent="0.25">
      <c r="A113" s="11" t="str">
        <f>_xlfn.IFNA(_xlfn.XLOOKUP(Tabla1[[#This Row],[ID]],'BASE DE DATOS 2026'!$B$3:$B$554,'BASE DE DATOS 2026'!$N$3:$N$554),"")</f>
        <v/>
      </c>
      <c r="B113" s="36">
        <v>120</v>
      </c>
      <c r="C113" s="12" t="s">
        <v>271</v>
      </c>
      <c r="D113" s="12" t="s">
        <v>422</v>
      </c>
      <c r="E113" s="13">
        <v>1061827875</v>
      </c>
      <c r="F113" s="14"/>
      <c r="G113" s="32">
        <v>2020</v>
      </c>
      <c r="H113" s="15">
        <f ca="1">IF(Tabla1[[#This Row],[FECHA DE NACIMIENTO]]="","",YEAR(NOW())-Tabla1[[#This Row],[FECHA DE NACIMIENTO]])</f>
        <v>6</v>
      </c>
      <c r="I113" s="12" t="s">
        <v>100</v>
      </c>
      <c r="J113" s="15" t="str">
        <f t="shared" si="2"/>
        <v>E</v>
      </c>
      <c r="K113" s="15" t="str">
        <f>Tabla1[[#This Row],[FECHA DE NACIMIENTO]]&amp;J113</f>
        <v>2020E</v>
      </c>
      <c r="L113" s="16" t="str">
        <f t="shared" si="3"/>
        <v>MINIRIDERS 6 AÑOS</v>
      </c>
      <c r="M113" s="12" t="s">
        <v>109</v>
      </c>
      <c r="N113" s="36">
        <v>120</v>
      </c>
      <c r="O113" s="19">
        <f>IFERROR(VLOOKUP(Tabla1[[#This Row],[NIVEL DE HABILIDAD]],CATEGORIAS!$M$3:$O$13,2,FALSE),"")</f>
        <v>85000</v>
      </c>
      <c r="P113" s="12"/>
      <c r="Q113" s="12"/>
    </row>
    <row r="114" spans="1:17" ht="18.75" x14ac:dyDescent="0.25">
      <c r="A114" s="11" t="str">
        <f>_xlfn.IFNA(_xlfn.XLOOKUP(Tabla1[[#This Row],[ID]],'BASE DE DATOS 2026'!$B$3:$B$554,'BASE DE DATOS 2026'!$N$3:$N$554),"")</f>
        <v/>
      </c>
      <c r="B114" s="37">
        <v>121</v>
      </c>
      <c r="C114" s="12" t="s">
        <v>383</v>
      </c>
      <c r="D114" s="12" t="s">
        <v>423</v>
      </c>
      <c r="E114" s="13">
        <v>1109569489</v>
      </c>
      <c r="F114" s="14"/>
      <c r="G114" s="32">
        <v>2020</v>
      </c>
      <c r="H114" s="15">
        <f ca="1">IF(Tabla1[[#This Row],[FECHA DE NACIMIENTO]]="","",YEAR(NOW())-Tabla1[[#This Row],[FECHA DE NACIMIENTO]])</f>
        <v>6</v>
      </c>
      <c r="I114" s="12" t="s">
        <v>100</v>
      </c>
      <c r="J114" s="15" t="str">
        <f t="shared" si="2"/>
        <v>E</v>
      </c>
      <c r="K114" s="15" t="str">
        <f>Tabla1[[#This Row],[FECHA DE NACIMIENTO]]&amp;J114</f>
        <v>2020E</v>
      </c>
      <c r="L114" s="16" t="str">
        <f t="shared" si="3"/>
        <v>MINIRIDERS 6 AÑOS</v>
      </c>
      <c r="M114" s="12" t="s">
        <v>44</v>
      </c>
      <c r="N114" s="37">
        <v>121</v>
      </c>
      <c r="O114" s="19">
        <f>IFERROR(VLOOKUP(Tabla1[[#This Row],[NIVEL DE HABILIDAD]],CATEGORIAS!$M$3:$O$13,2,FALSE),"")</f>
        <v>85000</v>
      </c>
      <c r="P114" s="12"/>
      <c r="Q114" s="12"/>
    </row>
    <row r="115" spans="1:17" ht="18.75" x14ac:dyDescent="0.25">
      <c r="A115" s="11">
        <f>_xlfn.IFNA(_xlfn.XLOOKUP(Tabla1[[#This Row],[ID]],'BASE DE DATOS 2026'!$B$3:$B$554,'BASE DE DATOS 2026'!$N$3:$N$554),"")</f>
        <v>122</v>
      </c>
      <c r="B115" s="36">
        <v>122</v>
      </c>
      <c r="C115" s="12" t="s">
        <v>424</v>
      </c>
      <c r="D115" s="12" t="s">
        <v>425</v>
      </c>
      <c r="E115" s="13">
        <v>1114249331</v>
      </c>
      <c r="F115" s="14"/>
      <c r="G115" s="32">
        <v>2020</v>
      </c>
      <c r="H115" s="15">
        <f ca="1">IF(Tabla1[[#This Row],[FECHA DE NACIMIENTO]]="","",YEAR(NOW())-Tabla1[[#This Row],[FECHA DE NACIMIENTO]])</f>
        <v>6</v>
      </c>
      <c r="I115" s="12" t="s">
        <v>100</v>
      </c>
      <c r="J115" s="15" t="str">
        <f t="shared" si="2"/>
        <v>E</v>
      </c>
      <c r="K115" s="15" t="str">
        <f>Tabla1[[#This Row],[FECHA DE NACIMIENTO]]&amp;J115</f>
        <v>2020E</v>
      </c>
      <c r="L115" s="16" t="str">
        <f t="shared" si="3"/>
        <v>MINIRIDERS 6 AÑOS</v>
      </c>
      <c r="M115" s="12" t="s">
        <v>82</v>
      </c>
      <c r="N115" s="36">
        <v>122</v>
      </c>
      <c r="O115" s="19">
        <f>IFERROR(VLOOKUP(Tabla1[[#This Row],[NIVEL DE HABILIDAD]],CATEGORIAS!$M$3:$O$13,2,FALSE),"")</f>
        <v>85000</v>
      </c>
      <c r="P115" s="12"/>
      <c r="Q115" s="12"/>
    </row>
    <row r="116" spans="1:17" ht="18.75" x14ac:dyDescent="0.25">
      <c r="A116" s="11" t="str">
        <f>_xlfn.IFNA(_xlfn.XLOOKUP(Tabla1[[#This Row],[ID]],'BASE DE DATOS 2026'!$B$3:$B$554,'BASE DE DATOS 2026'!$N$3:$N$554),"")</f>
        <v/>
      </c>
      <c r="B116" s="37">
        <v>123</v>
      </c>
      <c r="C116" s="12" t="s">
        <v>426</v>
      </c>
      <c r="D116" s="12" t="s">
        <v>427</v>
      </c>
      <c r="E116" s="13">
        <v>1110305868</v>
      </c>
      <c r="F116" s="14"/>
      <c r="G116" s="32">
        <v>2020</v>
      </c>
      <c r="H116" s="15">
        <f ca="1">IF(Tabla1[[#This Row],[FECHA DE NACIMIENTO]]="","",YEAR(NOW())-Tabla1[[#This Row],[FECHA DE NACIMIENTO]])</f>
        <v>6</v>
      </c>
      <c r="I116" s="12" t="s">
        <v>100</v>
      </c>
      <c r="J116" s="15" t="str">
        <f t="shared" si="2"/>
        <v>E</v>
      </c>
      <c r="K116" s="15" t="str">
        <f>Tabla1[[#This Row],[FECHA DE NACIMIENTO]]&amp;J116</f>
        <v>2020E</v>
      </c>
      <c r="L116" s="16" t="str">
        <f t="shared" si="3"/>
        <v>MINIRIDERS 6 AÑOS</v>
      </c>
      <c r="M116" s="12" t="s">
        <v>49</v>
      </c>
      <c r="N116" s="37">
        <v>123</v>
      </c>
      <c r="O116" s="19">
        <f>IFERROR(VLOOKUP(Tabla1[[#This Row],[NIVEL DE HABILIDAD]],CATEGORIAS!$M$3:$O$13,2,FALSE),"")</f>
        <v>85000</v>
      </c>
      <c r="P116" s="12"/>
      <c r="Q116" s="12"/>
    </row>
    <row r="117" spans="1:17" ht="18.75" x14ac:dyDescent="0.25">
      <c r="A117" s="11" t="str">
        <f>_xlfn.IFNA(_xlfn.XLOOKUP(Tabla1[[#This Row],[ID]],'BASE DE DATOS 2026'!$B$3:$B$554,'BASE DE DATOS 2026'!$N$3:$N$554),"")</f>
        <v/>
      </c>
      <c r="B117" s="36">
        <v>124</v>
      </c>
      <c r="C117" s="12" t="s">
        <v>410</v>
      </c>
      <c r="D117" s="12" t="s">
        <v>428</v>
      </c>
      <c r="E117" s="13">
        <v>1061826548</v>
      </c>
      <c r="F117" s="14"/>
      <c r="G117" s="32">
        <v>2019</v>
      </c>
      <c r="H117" s="15">
        <f ca="1">IF(Tabla1[[#This Row],[FECHA DE NACIMIENTO]]="","",YEAR(NOW())-Tabla1[[#This Row],[FECHA DE NACIMIENTO]])</f>
        <v>7</v>
      </c>
      <c r="I117" s="12" t="s">
        <v>67</v>
      </c>
      <c r="J117" s="15" t="str">
        <f t="shared" si="2"/>
        <v>P</v>
      </c>
      <c r="K117" s="15" t="str">
        <f>Tabla1[[#This Row],[FECHA DE NACIMIENTO]]&amp;J117</f>
        <v>2019P</v>
      </c>
      <c r="L117" s="16" t="str">
        <f t="shared" si="3"/>
        <v>PRINCIPIANTES 7 Y 8 AÑOS</v>
      </c>
      <c r="M117" s="12" t="s">
        <v>52</v>
      </c>
      <c r="N117" s="36">
        <v>124</v>
      </c>
      <c r="O117" s="19">
        <f>IFERROR(VLOOKUP(Tabla1[[#This Row],[NIVEL DE HABILIDAD]],CATEGORIAS!$M$3:$O$13,2,FALSE),"")</f>
        <v>85000</v>
      </c>
      <c r="P117" s="12"/>
      <c r="Q117" s="12"/>
    </row>
    <row r="118" spans="1:17" ht="18.75" x14ac:dyDescent="0.25">
      <c r="A118" s="11" t="str">
        <f>_xlfn.IFNA(_xlfn.XLOOKUP(Tabla1[[#This Row],[ID]],'BASE DE DATOS 2026'!$B$3:$B$554,'BASE DE DATOS 2026'!$N$3:$N$554),"")</f>
        <v/>
      </c>
      <c r="B118" s="37">
        <v>125</v>
      </c>
      <c r="C118" s="12" t="s">
        <v>429</v>
      </c>
      <c r="D118" s="12" t="s">
        <v>430</v>
      </c>
      <c r="E118" s="13">
        <v>1116382085</v>
      </c>
      <c r="F118" s="14"/>
      <c r="G118" s="32">
        <v>2019</v>
      </c>
      <c r="H118" s="15">
        <f ca="1">IF(Tabla1[[#This Row],[FECHA DE NACIMIENTO]]="","",YEAR(NOW())-Tabla1[[#This Row],[FECHA DE NACIMIENTO]])</f>
        <v>7</v>
      </c>
      <c r="I118" s="12" t="s">
        <v>100</v>
      </c>
      <c r="J118" s="15" t="str">
        <f t="shared" si="2"/>
        <v>E</v>
      </c>
      <c r="K118" s="15" t="str">
        <f>Tabla1[[#This Row],[FECHA DE NACIMIENTO]]&amp;J118</f>
        <v>2019E</v>
      </c>
      <c r="L118" s="16" t="str">
        <f t="shared" si="3"/>
        <v>MINIRIDERS 7 Y 8 AÑOS</v>
      </c>
      <c r="M118" s="12" t="s">
        <v>74</v>
      </c>
      <c r="N118" s="37">
        <v>125</v>
      </c>
      <c r="O118" s="19">
        <f>IFERROR(VLOOKUP(Tabla1[[#This Row],[NIVEL DE HABILIDAD]],CATEGORIAS!$M$3:$O$13,2,FALSE),"")</f>
        <v>85000</v>
      </c>
      <c r="P118" s="12"/>
      <c r="Q118" s="12"/>
    </row>
    <row r="119" spans="1:17" ht="18.75" x14ac:dyDescent="0.25">
      <c r="A119" s="11">
        <f>_xlfn.IFNA(_xlfn.XLOOKUP(Tabla1[[#This Row],[ID]],'BASE DE DATOS 2026'!$B$3:$B$554,'BASE DE DATOS 2026'!$N$3:$N$554),"")</f>
        <v>126</v>
      </c>
      <c r="B119" s="36">
        <v>126</v>
      </c>
      <c r="C119" s="12" t="s">
        <v>431</v>
      </c>
      <c r="D119" s="12" t="s">
        <v>432</v>
      </c>
      <c r="E119" s="13">
        <v>1125625762</v>
      </c>
      <c r="F119" s="14"/>
      <c r="G119" s="32">
        <v>2019</v>
      </c>
      <c r="H119" s="15">
        <f ca="1">IF(Tabla1[[#This Row],[FECHA DE NACIMIENTO]]="","",YEAR(NOW())-Tabla1[[#This Row],[FECHA DE NACIMIENTO]])</f>
        <v>7</v>
      </c>
      <c r="I119" s="12" t="s">
        <v>67</v>
      </c>
      <c r="J119" s="15" t="str">
        <f t="shared" si="2"/>
        <v>P</v>
      </c>
      <c r="K119" s="15" t="str">
        <f>Tabla1[[#This Row],[FECHA DE NACIMIENTO]]&amp;J119</f>
        <v>2019P</v>
      </c>
      <c r="L119" s="16" t="str">
        <f t="shared" si="3"/>
        <v>PRINCIPIANTES 7 Y 8 AÑOS</v>
      </c>
      <c r="M119" s="12" t="s">
        <v>45</v>
      </c>
      <c r="N119" s="36">
        <v>126</v>
      </c>
      <c r="O119" s="19">
        <f>IFERROR(VLOOKUP(Tabla1[[#This Row],[NIVEL DE HABILIDAD]],CATEGORIAS!$M$3:$O$13,2,FALSE),"")</f>
        <v>85000</v>
      </c>
      <c r="P119" s="12"/>
      <c r="Q119" s="12"/>
    </row>
    <row r="120" spans="1:17" ht="18.75" x14ac:dyDescent="0.25">
      <c r="A120" s="11">
        <f>_xlfn.IFNA(_xlfn.XLOOKUP(Tabla1[[#This Row],[ID]],'BASE DE DATOS 2026'!$B$3:$B$554,'BASE DE DATOS 2026'!$N$3:$N$554),"")</f>
        <v>127</v>
      </c>
      <c r="B120" s="37">
        <v>127</v>
      </c>
      <c r="C120" s="12" t="s">
        <v>259</v>
      </c>
      <c r="D120" s="12" t="s">
        <v>433</v>
      </c>
      <c r="E120" s="13">
        <v>1104847306</v>
      </c>
      <c r="F120" s="14"/>
      <c r="G120" s="32">
        <v>2019</v>
      </c>
      <c r="H120" s="15">
        <f ca="1">IF(Tabla1[[#This Row],[FECHA DE NACIMIENTO]]="","",YEAR(NOW())-Tabla1[[#This Row],[FECHA DE NACIMIENTO]])</f>
        <v>7</v>
      </c>
      <c r="I120" s="12" t="s">
        <v>100</v>
      </c>
      <c r="J120" s="15" t="str">
        <f t="shared" si="2"/>
        <v>E</v>
      </c>
      <c r="K120" s="15" t="str">
        <f>Tabla1[[#This Row],[FECHA DE NACIMIENTO]]&amp;J120</f>
        <v>2019E</v>
      </c>
      <c r="L120" s="16" t="str">
        <f t="shared" si="3"/>
        <v>MINIRIDERS 7 Y 8 AÑOS</v>
      </c>
      <c r="M120" s="12" t="s">
        <v>45</v>
      </c>
      <c r="N120" s="37">
        <v>127</v>
      </c>
      <c r="O120" s="19">
        <f>IFERROR(VLOOKUP(Tabla1[[#This Row],[NIVEL DE HABILIDAD]],CATEGORIAS!$M$3:$O$13,2,FALSE),"")</f>
        <v>85000</v>
      </c>
      <c r="P120" s="12"/>
      <c r="Q120" s="12"/>
    </row>
    <row r="121" spans="1:17" ht="18.75" x14ac:dyDescent="0.25">
      <c r="A121" s="11" t="str">
        <f>_xlfn.IFNA(_xlfn.XLOOKUP(Tabla1[[#This Row],[ID]],'BASE DE DATOS 2026'!$B$3:$B$554,'BASE DE DATOS 2026'!$N$3:$N$554),"")</f>
        <v/>
      </c>
      <c r="B121" s="36">
        <v>128</v>
      </c>
      <c r="C121" s="65" t="s">
        <v>434</v>
      </c>
      <c r="D121" s="65" t="s">
        <v>435</v>
      </c>
      <c r="E121" s="47">
        <v>1112409210</v>
      </c>
      <c r="F121" s="14"/>
      <c r="G121" s="48">
        <v>2017</v>
      </c>
      <c r="H121" s="15">
        <f ca="1">IF(Tabla1[[#This Row],[FECHA DE NACIMIENTO]]="","",YEAR(NOW())-Tabla1[[#This Row],[FECHA DE NACIMIENTO]])</f>
        <v>9</v>
      </c>
      <c r="I121" s="12" t="s">
        <v>100</v>
      </c>
      <c r="J121" s="15" t="str">
        <f t="shared" si="2"/>
        <v>E</v>
      </c>
      <c r="K121" s="15" t="str">
        <f>Tabla1[[#This Row],[FECHA DE NACIMIENTO]]&amp;J121</f>
        <v>2017E</v>
      </c>
      <c r="L121" s="16" t="str">
        <f t="shared" si="3"/>
        <v>MINIRIDERS 9 Y 10 AÑOS</v>
      </c>
      <c r="M121" s="65" t="s">
        <v>85</v>
      </c>
      <c r="N121" s="36">
        <v>128</v>
      </c>
      <c r="O121" s="19">
        <f>IFERROR(VLOOKUP(Tabla1[[#This Row],[NIVEL DE HABILIDAD]],CATEGORIAS!$M$3:$O$13,2,FALSE),"")</f>
        <v>85000</v>
      </c>
      <c r="P121" s="65"/>
      <c r="Q121" s="65"/>
    </row>
    <row r="122" spans="1:17" ht="18.75" x14ac:dyDescent="0.25">
      <c r="A122" s="11" t="str">
        <f>_xlfn.IFNA(_xlfn.XLOOKUP(Tabla1[[#This Row],[ID]],'BASE DE DATOS 2026'!$B$3:$B$554,'BASE DE DATOS 2026'!$N$3:$N$554),"")</f>
        <v/>
      </c>
      <c r="B122" s="37">
        <v>129</v>
      </c>
      <c r="C122" s="12" t="s">
        <v>436</v>
      </c>
      <c r="D122" s="12" t="s">
        <v>437</v>
      </c>
      <c r="E122" s="13">
        <v>1029625047</v>
      </c>
      <c r="F122" s="14"/>
      <c r="G122" s="32">
        <v>2017</v>
      </c>
      <c r="H122" s="15">
        <f ca="1">IF(Tabla1[[#This Row],[FECHA DE NACIMIENTO]]="","",YEAR(NOW())-Tabla1[[#This Row],[FECHA DE NACIMIENTO]])</f>
        <v>9</v>
      </c>
      <c r="I122" s="12" t="s">
        <v>100</v>
      </c>
      <c r="J122" s="15" t="str">
        <f t="shared" si="2"/>
        <v>E</v>
      </c>
      <c r="K122" s="15" t="str">
        <f>Tabla1[[#This Row],[FECHA DE NACIMIENTO]]&amp;J122</f>
        <v>2017E</v>
      </c>
      <c r="L122" s="16" t="str">
        <f t="shared" si="3"/>
        <v>MINIRIDERS 9 Y 10 AÑOS</v>
      </c>
      <c r="M122" s="12" t="s">
        <v>109</v>
      </c>
      <c r="N122" s="37">
        <v>129</v>
      </c>
      <c r="O122" s="19">
        <f>IFERROR(VLOOKUP(Tabla1[[#This Row],[NIVEL DE HABILIDAD]],CATEGORIAS!$M$3:$O$13,2,FALSE),"")</f>
        <v>85000</v>
      </c>
      <c r="P122" s="12"/>
      <c r="Q122" s="12"/>
    </row>
    <row r="123" spans="1:17" ht="18.75" x14ac:dyDescent="0.25">
      <c r="A123" s="11" t="str">
        <f>_xlfn.IFNA(_xlfn.XLOOKUP(Tabla1[[#This Row],[ID]],'BASE DE DATOS 2026'!$B$3:$B$554,'BASE DE DATOS 2026'!$N$3:$N$554),"")</f>
        <v/>
      </c>
      <c r="B123" s="36">
        <v>130</v>
      </c>
      <c r="C123" s="12" t="s">
        <v>236</v>
      </c>
      <c r="D123" s="12" t="s">
        <v>438</v>
      </c>
      <c r="E123" s="13">
        <v>1112409754</v>
      </c>
      <c r="F123" s="14"/>
      <c r="G123" s="32">
        <v>2018</v>
      </c>
      <c r="H123" s="15">
        <f ca="1">IF(Tabla1[[#This Row],[FECHA DE NACIMIENTO]]="","",YEAR(NOW())-Tabla1[[#This Row],[FECHA DE NACIMIENTO]])</f>
        <v>8</v>
      </c>
      <c r="I123" s="12" t="s">
        <v>100</v>
      </c>
      <c r="J123" s="15" t="str">
        <f t="shared" si="2"/>
        <v>E</v>
      </c>
      <c r="K123" s="15" t="str">
        <f>Tabla1[[#This Row],[FECHA DE NACIMIENTO]]&amp;J123</f>
        <v>2018E</v>
      </c>
      <c r="L123" s="16" t="str">
        <f t="shared" si="3"/>
        <v>MINIRIDERS 7 Y 8 AÑOS</v>
      </c>
      <c r="M123" s="12" t="s">
        <v>175</v>
      </c>
      <c r="N123" s="36">
        <v>130</v>
      </c>
      <c r="O123" s="19">
        <f>IFERROR(VLOOKUP(Tabla1[[#This Row],[NIVEL DE HABILIDAD]],CATEGORIAS!$M$3:$O$13,2,FALSE),"")</f>
        <v>85000</v>
      </c>
      <c r="P123" s="12"/>
      <c r="Q123" s="12"/>
    </row>
    <row r="124" spans="1:17" ht="18.75" x14ac:dyDescent="0.25">
      <c r="A124" s="11" t="str">
        <f>_xlfn.IFNA(_xlfn.XLOOKUP(Tabla1[[#This Row],[ID]],'BASE DE DATOS 2026'!$B$3:$B$554,'BASE DE DATOS 2026'!$N$3:$N$554),"")</f>
        <v/>
      </c>
      <c r="B124" s="37">
        <v>131</v>
      </c>
      <c r="C124" s="12" t="s">
        <v>439</v>
      </c>
      <c r="D124" s="12" t="s">
        <v>440</v>
      </c>
      <c r="E124" s="13">
        <v>1114319144</v>
      </c>
      <c r="F124" s="14"/>
      <c r="G124" s="32">
        <v>2018</v>
      </c>
      <c r="H124" s="15">
        <f ca="1">IF(Tabla1[[#This Row],[FECHA DE NACIMIENTO]]="","",YEAR(NOW())-Tabla1[[#This Row],[FECHA DE NACIMIENTO]])</f>
        <v>8</v>
      </c>
      <c r="I124" s="12" t="s">
        <v>100</v>
      </c>
      <c r="J124" s="15" t="str">
        <f t="shared" si="2"/>
        <v>E</v>
      </c>
      <c r="K124" s="15" t="str">
        <f>Tabla1[[#This Row],[FECHA DE NACIMIENTO]]&amp;J124</f>
        <v>2018E</v>
      </c>
      <c r="L124" s="16" t="str">
        <f t="shared" si="3"/>
        <v>MINIRIDERS 7 Y 8 AÑOS</v>
      </c>
      <c r="M124" s="12" t="s">
        <v>44</v>
      </c>
      <c r="N124" s="37">
        <v>131</v>
      </c>
      <c r="O124" s="19">
        <f>IFERROR(VLOOKUP(Tabla1[[#This Row],[NIVEL DE HABILIDAD]],CATEGORIAS!$M$3:$O$13,2,FALSE),"")</f>
        <v>85000</v>
      </c>
      <c r="P124" s="12"/>
      <c r="Q124" s="12"/>
    </row>
    <row r="125" spans="1:17" ht="18.75" x14ac:dyDescent="0.25">
      <c r="A125" s="11" t="str">
        <f>_xlfn.IFNA(_xlfn.XLOOKUP(Tabla1[[#This Row],[ID]],'BASE DE DATOS 2026'!$B$3:$B$554,'BASE DE DATOS 2026'!$N$3:$N$554),"")</f>
        <v/>
      </c>
      <c r="B125" s="36">
        <v>132</v>
      </c>
      <c r="C125" s="65" t="s">
        <v>441</v>
      </c>
      <c r="D125" s="65" t="s">
        <v>442</v>
      </c>
      <c r="E125" s="47"/>
      <c r="F125" s="14"/>
      <c r="G125" s="48">
        <v>2017</v>
      </c>
      <c r="H125" s="15">
        <f ca="1">IF(Tabla1[[#This Row],[FECHA DE NACIMIENTO]]="","",YEAR(NOW())-Tabla1[[#This Row],[FECHA DE NACIMIENTO]])</f>
        <v>9</v>
      </c>
      <c r="I125" s="65" t="s">
        <v>100</v>
      </c>
      <c r="J125" s="15" t="str">
        <f t="shared" si="2"/>
        <v>E</v>
      </c>
      <c r="K125" s="15" t="str">
        <f>Tabla1[[#This Row],[FECHA DE NACIMIENTO]]&amp;J125</f>
        <v>2017E</v>
      </c>
      <c r="L125" s="16" t="str">
        <f t="shared" si="3"/>
        <v>MINIRIDERS 9 Y 10 AÑOS</v>
      </c>
      <c r="M125" s="65" t="s">
        <v>74</v>
      </c>
      <c r="N125" s="36">
        <v>132</v>
      </c>
      <c r="O125" s="19">
        <f>IFERROR(VLOOKUP(Tabla1[[#This Row],[NIVEL DE HABILIDAD]],CATEGORIAS!$M$3:$O$13,2,FALSE),"")</f>
        <v>85000</v>
      </c>
      <c r="P125" s="65"/>
      <c r="Q125" s="12"/>
    </row>
    <row r="126" spans="1:17" ht="18.75" x14ac:dyDescent="0.25">
      <c r="A126" s="11" t="str">
        <f>_xlfn.IFNA(_xlfn.XLOOKUP(Tabla1[[#This Row],[ID]],'BASE DE DATOS 2026'!$B$3:$B$554,'BASE DE DATOS 2026'!$N$3:$N$554),"")</f>
        <v/>
      </c>
      <c r="B126" s="37">
        <v>133</v>
      </c>
      <c r="C126" s="12" t="s">
        <v>303</v>
      </c>
      <c r="D126" s="12" t="s">
        <v>443</v>
      </c>
      <c r="E126" s="13">
        <v>1110378498</v>
      </c>
      <c r="F126" s="14"/>
      <c r="G126" s="32">
        <v>2018</v>
      </c>
      <c r="H126" s="15">
        <f ca="1">IF(Tabla1[[#This Row],[FECHA DE NACIMIENTO]]="","",YEAR(NOW())-Tabla1[[#This Row],[FECHA DE NACIMIENTO]])</f>
        <v>8</v>
      </c>
      <c r="I126" s="12" t="s">
        <v>100</v>
      </c>
      <c r="J126" s="15" t="str">
        <f t="shared" si="2"/>
        <v>E</v>
      </c>
      <c r="K126" s="15" t="str">
        <f>Tabla1[[#This Row],[FECHA DE NACIMIENTO]]&amp;J126</f>
        <v>2018E</v>
      </c>
      <c r="L126" s="16" t="str">
        <f t="shared" si="3"/>
        <v>MINIRIDERS 7 Y 8 AÑOS</v>
      </c>
      <c r="M126" s="12" t="s">
        <v>43</v>
      </c>
      <c r="N126" s="37">
        <v>133</v>
      </c>
      <c r="O126" s="19">
        <f>IFERROR(VLOOKUP(Tabla1[[#This Row],[NIVEL DE HABILIDAD]],CATEGORIAS!$M$3:$O$13,2,FALSE),"")</f>
        <v>85000</v>
      </c>
      <c r="P126" s="12"/>
      <c r="Q126" s="12"/>
    </row>
    <row r="127" spans="1:17" ht="18.75" x14ac:dyDescent="0.25">
      <c r="A127" s="11">
        <f>_xlfn.IFNA(_xlfn.XLOOKUP(Tabla1[[#This Row],[ID]],'BASE DE DATOS 2026'!$B$3:$B$554,'BASE DE DATOS 2026'!$N$3:$N$554),"")</f>
        <v>134</v>
      </c>
      <c r="B127" s="36">
        <v>134</v>
      </c>
      <c r="C127" s="12" t="s">
        <v>299</v>
      </c>
      <c r="D127" s="12" t="s">
        <v>444</v>
      </c>
      <c r="E127" s="13">
        <v>1232807054</v>
      </c>
      <c r="F127" s="14"/>
      <c r="G127" s="32">
        <v>2018</v>
      </c>
      <c r="H127" s="15">
        <f ca="1">IF(Tabla1[[#This Row],[FECHA DE NACIMIENTO]]="","",YEAR(NOW())-Tabla1[[#This Row],[FECHA DE NACIMIENTO]])</f>
        <v>8</v>
      </c>
      <c r="I127" s="12" t="s">
        <v>67</v>
      </c>
      <c r="J127" s="15" t="str">
        <f t="shared" si="2"/>
        <v>P</v>
      </c>
      <c r="K127" s="15" t="str">
        <f>Tabla1[[#This Row],[FECHA DE NACIMIENTO]]&amp;J127</f>
        <v>2018P</v>
      </c>
      <c r="L127" s="16" t="str">
        <f t="shared" si="3"/>
        <v>PRINCIPIANTES 7 Y 8 AÑOS</v>
      </c>
      <c r="M127" s="12" t="s">
        <v>89</v>
      </c>
      <c r="N127" s="36">
        <v>134</v>
      </c>
      <c r="O127" s="19">
        <f>IFERROR(VLOOKUP(Tabla1[[#This Row],[NIVEL DE HABILIDAD]],CATEGORIAS!$M$3:$O$13,2,FALSE),"")</f>
        <v>85000</v>
      </c>
      <c r="P127" s="12" t="s">
        <v>1632</v>
      </c>
      <c r="Q127" s="12"/>
    </row>
    <row r="128" spans="1:17" ht="18.75" x14ac:dyDescent="0.25">
      <c r="A128" s="11" t="str">
        <f>_xlfn.IFNA(_xlfn.XLOOKUP(Tabla1[[#This Row],[ID]],'BASE DE DATOS 2026'!$B$3:$B$554,'BASE DE DATOS 2026'!$N$3:$N$554),"")</f>
        <v/>
      </c>
      <c r="B128" s="37">
        <v>135</v>
      </c>
      <c r="C128" s="12" t="s">
        <v>445</v>
      </c>
      <c r="D128" s="12" t="s">
        <v>446</v>
      </c>
      <c r="E128" s="13">
        <v>51220853</v>
      </c>
      <c r="F128" s="14"/>
      <c r="G128" s="32">
        <v>2016</v>
      </c>
      <c r="H128" s="15">
        <f ca="1">IF(Tabla1[[#This Row],[FECHA DE NACIMIENTO]]="","",YEAR(NOW())-Tabla1[[#This Row],[FECHA DE NACIMIENTO]])</f>
        <v>10</v>
      </c>
      <c r="I128" s="12" t="s">
        <v>100</v>
      </c>
      <c r="J128" s="15" t="str">
        <f t="shared" si="2"/>
        <v>E</v>
      </c>
      <c r="K128" s="15" t="str">
        <f>Tabla1[[#This Row],[FECHA DE NACIMIENTO]]&amp;J128</f>
        <v>2016E</v>
      </c>
      <c r="L128" s="16" t="str">
        <f t="shared" si="3"/>
        <v>MINIRIDERS 9 Y 10 AÑOS</v>
      </c>
      <c r="M128" s="12" t="s">
        <v>85</v>
      </c>
      <c r="N128" s="37">
        <v>135</v>
      </c>
      <c r="O128" s="19">
        <f>IFERROR(VLOOKUP(Tabla1[[#This Row],[NIVEL DE HABILIDAD]],CATEGORIAS!$M$3:$O$13,2,FALSE),"")</f>
        <v>85000</v>
      </c>
      <c r="P128" s="12"/>
      <c r="Q128" s="12"/>
    </row>
    <row r="129" spans="1:17" ht="18.75" x14ac:dyDescent="0.25">
      <c r="A129" s="11" t="str">
        <f>_xlfn.IFNA(_xlfn.XLOOKUP(Tabla1[[#This Row],[ID]],'BASE DE DATOS 2026'!$B$3:$B$554,'BASE DE DATOS 2026'!$N$3:$N$554),"")</f>
        <v/>
      </c>
      <c r="B129" s="36">
        <v>136</v>
      </c>
      <c r="C129" s="65" t="s">
        <v>312</v>
      </c>
      <c r="D129" s="65" t="s">
        <v>447</v>
      </c>
      <c r="E129" s="47">
        <v>1112159662</v>
      </c>
      <c r="F129" s="14"/>
      <c r="G129" s="48">
        <v>2016</v>
      </c>
      <c r="H129" s="15">
        <f ca="1">IF(Tabla1[[#This Row],[FECHA DE NACIMIENTO]]="","",YEAR(NOW())-Tabla1[[#This Row],[FECHA DE NACIMIENTO]])</f>
        <v>10</v>
      </c>
      <c r="I129" s="65" t="s">
        <v>100</v>
      </c>
      <c r="J129" s="15" t="str">
        <f t="shared" si="2"/>
        <v>E</v>
      </c>
      <c r="K129" s="15" t="str">
        <f>Tabla1[[#This Row],[FECHA DE NACIMIENTO]]&amp;J129</f>
        <v>2016E</v>
      </c>
      <c r="L129" s="16" t="str">
        <f t="shared" si="3"/>
        <v>MINIRIDERS 9 Y 10 AÑOS</v>
      </c>
      <c r="M129" s="65" t="s">
        <v>85</v>
      </c>
      <c r="N129" s="36">
        <v>136</v>
      </c>
      <c r="O129" s="19">
        <f>IFERROR(VLOOKUP(Tabla1[[#This Row],[NIVEL DE HABILIDAD]],CATEGORIAS!$M$3:$O$13,2,FALSE),"")</f>
        <v>85000</v>
      </c>
      <c r="P129" s="65"/>
      <c r="Q129" s="65"/>
    </row>
    <row r="130" spans="1:17" ht="18.75" x14ac:dyDescent="0.25">
      <c r="A130" s="11" t="str">
        <f>_xlfn.IFNA(_xlfn.XLOOKUP(Tabla1[[#This Row],[ID]],'BASE DE DATOS 2026'!$B$3:$B$554,'BASE DE DATOS 2026'!$N$3:$N$554),"")</f>
        <v/>
      </c>
      <c r="B130" s="37">
        <v>137</v>
      </c>
      <c r="C130" s="12" t="s">
        <v>350</v>
      </c>
      <c r="D130" s="12" t="s">
        <v>448</v>
      </c>
      <c r="E130" s="13">
        <v>1112407746</v>
      </c>
      <c r="F130" s="14"/>
      <c r="G130" s="32">
        <v>2015</v>
      </c>
      <c r="H130" s="15">
        <f ca="1">IF(Tabla1[[#This Row],[FECHA DE NACIMIENTO]]="","",YEAR(NOW())-Tabla1[[#This Row],[FECHA DE NACIMIENTO]])</f>
        <v>11</v>
      </c>
      <c r="I130" s="12" t="s">
        <v>67</v>
      </c>
      <c r="J130" s="15" t="str">
        <f t="shared" si="2"/>
        <v>P</v>
      </c>
      <c r="K130" s="15" t="str">
        <f>Tabla1[[#This Row],[FECHA DE NACIMIENTO]]&amp;J130</f>
        <v>2015P</v>
      </c>
      <c r="L130" s="16" t="str">
        <f t="shared" si="3"/>
        <v>PRINCIPIANTES 11 Y 12 AÑOS</v>
      </c>
      <c r="M130" s="12" t="s">
        <v>85</v>
      </c>
      <c r="N130" s="37">
        <v>137</v>
      </c>
      <c r="O130" s="19">
        <f>IFERROR(VLOOKUP(Tabla1[[#This Row],[NIVEL DE HABILIDAD]],CATEGORIAS!$M$3:$O$13,2,FALSE),"")</f>
        <v>85000</v>
      </c>
      <c r="P130" s="12"/>
      <c r="Q130" s="12"/>
    </row>
    <row r="131" spans="1:17" ht="18.75" x14ac:dyDescent="0.25">
      <c r="A131" s="11">
        <f>_xlfn.IFNA(_xlfn.XLOOKUP(Tabla1[[#This Row],[ID]],'BASE DE DATOS 2026'!$B$3:$B$554,'BASE DE DATOS 2026'!$N$3:$N$554),"")</f>
        <v>138</v>
      </c>
      <c r="B131" s="36">
        <v>138</v>
      </c>
      <c r="C131" s="12" t="s">
        <v>259</v>
      </c>
      <c r="D131" s="12" t="s">
        <v>449</v>
      </c>
      <c r="E131" s="13">
        <v>1114626922</v>
      </c>
      <c r="F131" s="14"/>
      <c r="G131" s="32">
        <v>2016</v>
      </c>
      <c r="H131" s="15">
        <f ca="1">IF(Tabla1[[#This Row],[FECHA DE NACIMIENTO]]="","",YEAR(NOW())-Tabla1[[#This Row],[FECHA DE NACIMIENTO]])</f>
        <v>10</v>
      </c>
      <c r="I131" s="12" t="s">
        <v>100</v>
      </c>
      <c r="J131" s="15" t="str">
        <f t="shared" ref="J131:J194" si="4">VLOOKUP(I131,NH,2,0)</f>
        <v>E</v>
      </c>
      <c r="K131" s="15" t="str">
        <f>Tabla1[[#This Row],[FECHA DE NACIMIENTO]]&amp;J131</f>
        <v>2016E</v>
      </c>
      <c r="L131" s="16" t="str">
        <f t="shared" ref="L131:L194" si="5">IFERROR(VLOOKUP(K131,CATEGORIAS,2,0),"")</f>
        <v>MINIRIDERS 9 Y 10 AÑOS</v>
      </c>
      <c r="M131" s="12" t="s">
        <v>44</v>
      </c>
      <c r="N131" s="36">
        <v>138</v>
      </c>
      <c r="O131" s="19">
        <f>IFERROR(VLOOKUP(Tabla1[[#This Row],[NIVEL DE HABILIDAD]],CATEGORIAS!$M$3:$O$13,2,FALSE),"")</f>
        <v>85000</v>
      </c>
      <c r="P131" s="12"/>
      <c r="Q131" s="12"/>
    </row>
    <row r="132" spans="1:17" ht="18.75" x14ac:dyDescent="0.25">
      <c r="A132" s="11" t="str">
        <f>_xlfn.IFNA(_xlfn.XLOOKUP(Tabla1[[#This Row],[ID]],'BASE DE DATOS 2026'!$B$3:$B$554,'BASE DE DATOS 2026'!$N$3:$N$554),"")</f>
        <v/>
      </c>
      <c r="B132" s="37">
        <v>139</v>
      </c>
      <c r="C132" s="12" t="s">
        <v>450</v>
      </c>
      <c r="D132" s="12" t="s">
        <v>451</v>
      </c>
      <c r="E132" s="13">
        <v>1143965235</v>
      </c>
      <c r="F132" s="14"/>
      <c r="G132" s="32">
        <v>2021</v>
      </c>
      <c r="H132" s="15">
        <f ca="1">IF(Tabla1[[#This Row],[FECHA DE NACIMIENTO]]="","",YEAR(NOW())-Tabla1[[#This Row],[FECHA DE NACIMIENTO]])</f>
        <v>5</v>
      </c>
      <c r="I132" s="12" t="s">
        <v>12</v>
      </c>
      <c r="J132" s="15" t="str">
        <f t="shared" si="4"/>
        <v>S</v>
      </c>
      <c r="K132" s="15" t="str">
        <f>Tabla1[[#This Row],[FECHA DE NACIMIENTO]]&amp;J132</f>
        <v>2021S</v>
      </c>
      <c r="L132" s="16" t="str">
        <f t="shared" si="5"/>
        <v>STRIDERS 5 AÑOS</v>
      </c>
      <c r="M132" s="12" t="s">
        <v>112</v>
      </c>
      <c r="N132" s="37">
        <v>139</v>
      </c>
      <c r="O132" s="19">
        <f>IFERROR(VLOOKUP(Tabla1[[#This Row],[NIVEL DE HABILIDAD]],CATEGORIAS!$M$3:$O$13,2,FALSE),"")</f>
        <v>85000</v>
      </c>
      <c r="P132" s="12"/>
      <c r="Q132" s="12"/>
    </row>
    <row r="133" spans="1:17" ht="18.75" x14ac:dyDescent="0.25">
      <c r="A133" s="11">
        <f>_xlfn.IFNA(_xlfn.XLOOKUP(Tabla1[[#This Row],[ID]],'BASE DE DATOS 2026'!$B$3:$B$554,'BASE DE DATOS 2026'!$N$3:$N$554),"")</f>
        <v>140</v>
      </c>
      <c r="B133" s="36">
        <v>140</v>
      </c>
      <c r="C133" s="12" t="s">
        <v>301</v>
      </c>
      <c r="D133" s="12" t="s">
        <v>452</v>
      </c>
      <c r="E133" s="13">
        <v>1150696359</v>
      </c>
      <c r="F133" s="14"/>
      <c r="G133" s="14">
        <v>2021</v>
      </c>
      <c r="H133" s="15">
        <f ca="1">IF(Tabla1[[#This Row],[FECHA DE NACIMIENTO]]="","",YEAR(NOW())-Tabla1[[#This Row],[FECHA DE NACIMIENTO]])</f>
        <v>5</v>
      </c>
      <c r="I133" s="12" t="s">
        <v>100</v>
      </c>
      <c r="J133" s="15" t="str">
        <f t="shared" si="4"/>
        <v>E</v>
      </c>
      <c r="K133" s="15" t="str">
        <f>Tabla1[[#This Row],[FECHA DE NACIMIENTO]]&amp;J133</f>
        <v>2021E</v>
      </c>
      <c r="L133" s="16" t="str">
        <f t="shared" si="5"/>
        <v>MINIRIDERS 4 Y 5 AÑOS</v>
      </c>
      <c r="M133" s="12" t="s">
        <v>167</v>
      </c>
      <c r="N133" s="36">
        <v>140</v>
      </c>
      <c r="O133" s="19">
        <f>IFERROR(VLOOKUP(Tabla1[[#This Row],[NIVEL DE HABILIDAD]],CATEGORIAS!$M$3:$O$13,2,FALSE),"")</f>
        <v>85000</v>
      </c>
      <c r="P133" s="12"/>
      <c r="Q133" s="12"/>
    </row>
    <row r="134" spans="1:17" ht="18.75" x14ac:dyDescent="0.25">
      <c r="A134" s="11" t="str">
        <f>_xlfn.IFNA(_xlfn.XLOOKUP(Tabla1[[#This Row],[ID]],'BASE DE DATOS 2026'!$B$3:$B$554,'BASE DE DATOS 2026'!$N$3:$N$554),"")</f>
        <v/>
      </c>
      <c r="B134" s="37">
        <v>141</v>
      </c>
      <c r="C134" s="12" t="s">
        <v>453</v>
      </c>
      <c r="D134" s="12" t="s">
        <v>454</v>
      </c>
      <c r="E134" s="13">
        <v>1232815630</v>
      </c>
      <c r="F134" s="14"/>
      <c r="G134" s="14">
        <v>2021</v>
      </c>
      <c r="H134" s="15">
        <f ca="1">IF(Tabla1[[#This Row],[FECHA DE NACIMIENTO]]="","",YEAR(NOW())-Tabla1[[#This Row],[FECHA DE NACIMIENTO]])</f>
        <v>5</v>
      </c>
      <c r="I134" s="12" t="s">
        <v>12</v>
      </c>
      <c r="J134" s="15" t="str">
        <f t="shared" si="4"/>
        <v>S</v>
      </c>
      <c r="K134" s="15" t="str">
        <f>Tabla1[[#This Row],[FECHA DE NACIMIENTO]]&amp;J134</f>
        <v>2021S</v>
      </c>
      <c r="L134" s="16" t="str">
        <f t="shared" si="5"/>
        <v>STRIDERS 5 AÑOS</v>
      </c>
      <c r="M134" s="12" t="s">
        <v>112</v>
      </c>
      <c r="N134" s="37">
        <v>141</v>
      </c>
      <c r="O134" s="19">
        <f>IFERROR(VLOOKUP(Tabla1[[#This Row],[NIVEL DE HABILIDAD]],CATEGORIAS!$M$3:$O$13,2,FALSE),"")</f>
        <v>85000</v>
      </c>
      <c r="P134" s="12"/>
      <c r="Q134" s="12"/>
    </row>
    <row r="135" spans="1:17" ht="18.75" x14ac:dyDescent="0.25">
      <c r="A135" s="11" t="str">
        <f>_xlfn.IFNA(_xlfn.XLOOKUP(Tabla1[[#This Row],[ID]],'BASE DE DATOS 2026'!$B$3:$B$554,'BASE DE DATOS 2026'!$N$3:$N$554),"")</f>
        <v/>
      </c>
      <c r="B135" s="36">
        <v>142</v>
      </c>
      <c r="C135" s="12" t="s">
        <v>455</v>
      </c>
      <c r="D135" s="12" t="s">
        <v>456</v>
      </c>
      <c r="E135" s="13">
        <v>1109939127</v>
      </c>
      <c r="F135" s="14"/>
      <c r="G135" s="14">
        <v>2021</v>
      </c>
      <c r="H135" s="15">
        <f ca="1">IF(Tabla1[[#This Row],[FECHA DE NACIMIENTO]]="","",YEAR(NOW())-Tabla1[[#This Row],[FECHA DE NACIMIENTO]])</f>
        <v>5</v>
      </c>
      <c r="I135" s="12" t="s">
        <v>12</v>
      </c>
      <c r="J135" s="15" t="str">
        <f t="shared" si="4"/>
        <v>S</v>
      </c>
      <c r="K135" s="15" t="str">
        <f>Tabla1[[#This Row],[FECHA DE NACIMIENTO]]&amp;J135</f>
        <v>2021S</v>
      </c>
      <c r="L135" s="16" t="str">
        <f t="shared" si="5"/>
        <v>STRIDERS 5 AÑOS</v>
      </c>
      <c r="M135" s="12" t="s">
        <v>112</v>
      </c>
      <c r="N135" s="36">
        <v>142</v>
      </c>
      <c r="O135" s="19">
        <f>IFERROR(VLOOKUP(Tabla1[[#This Row],[NIVEL DE HABILIDAD]],CATEGORIAS!$M$3:$O$13,2,FALSE),"")</f>
        <v>85000</v>
      </c>
      <c r="P135" s="12"/>
      <c r="Q135" s="12"/>
    </row>
    <row r="136" spans="1:17" ht="18.75" x14ac:dyDescent="0.25">
      <c r="A136" s="11" t="str">
        <f>_xlfn.IFNA(_xlfn.XLOOKUP(Tabla1[[#This Row],[ID]],'BASE DE DATOS 2026'!$B$3:$B$554,'BASE DE DATOS 2026'!$N$3:$N$554),"")</f>
        <v/>
      </c>
      <c r="B136" s="36">
        <v>143</v>
      </c>
      <c r="C136" s="65" t="s">
        <v>1156</v>
      </c>
      <c r="D136" s="65" t="s">
        <v>1157</v>
      </c>
      <c r="E136" s="47"/>
      <c r="F136" s="48"/>
      <c r="G136" s="48">
        <v>2021</v>
      </c>
      <c r="H136" s="15">
        <f ca="1">IF(Tabla1[[#This Row],[FECHA DE NACIMIENTO]]="","",YEAR(NOW())-Tabla1[[#This Row],[FECHA DE NACIMIENTO]])</f>
        <v>5</v>
      </c>
      <c r="I136" s="65" t="s">
        <v>12</v>
      </c>
      <c r="J136" s="15" t="str">
        <f t="shared" si="4"/>
        <v>S</v>
      </c>
      <c r="K136" s="15" t="str">
        <f>Tabla1[[#This Row],[FECHA DE NACIMIENTO]]&amp;J136</f>
        <v>2021S</v>
      </c>
      <c r="L136" s="16" t="str">
        <f t="shared" si="5"/>
        <v>STRIDERS 5 AÑOS</v>
      </c>
      <c r="M136" s="65" t="s">
        <v>45</v>
      </c>
      <c r="N136" s="36"/>
      <c r="O136" s="19">
        <f>IFERROR(VLOOKUP(Tabla1[[#This Row],[NIVEL DE HABILIDAD]],CATEGORIAS!$M$3:$O$13,2,FALSE),"")</f>
        <v>85000</v>
      </c>
      <c r="P136" s="65"/>
      <c r="Q136" s="65"/>
    </row>
    <row r="137" spans="1:17" ht="18.75" x14ac:dyDescent="0.25">
      <c r="A137" s="11">
        <f>_xlfn.IFNA(_xlfn.XLOOKUP(Tabla1[[#This Row],[ID]],'BASE DE DATOS 2026'!$B$3:$B$554,'BASE DE DATOS 2026'!$N$3:$N$554),"")</f>
        <v>144</v>
      </c>
      <c r="B137" s="37">
        <v>144</v>
      </c>
      <c r="C137" s="12" t="s">
        <v>410</v>
      </c>
      <c r="D137" s="12" t="s">
        <v>457</v>
      </c>
      <c r="E137" s="13">
        <v>1232811426</v>
      </c>
      <c r="F137" s="14"/>
      <c r="G137" s="14">
        <v>2020</v>
      </c>
      <c r="H137" s="15">
        <f ca="1">IF(Tabla1[[#This Row],[FECHA DE NACIMIENTO]]="","",YEAR(NOW())-Tabla1[[#This Row],[FECHA DE NACIMIENTO]])</f>
        <v>6</v>
      </c>
      <c r="I137" s="12" t="s">
        <v>67</v>
      </c>
      <c r="J137" s="15" t="str">
        <f t="shared" si="4"/>
        <v>P</v>
      </c>
      <c r="K137" s="15" t="str">
        <f>Tabla1[[#This Row],[FECHA DE NACIMIENTO]]&amp;J137</f>
        <v>2020P</v>
      </c>
      <c r="L137" s="16" t="str">
        <f t="shared" si="5"/>
        <v>PRINCIPIANTES 6 AÑOS Y MENOS</v>
      </c>
      <c r="M137" s="12" t="s">
        <v>45</v>
      </c>
      <c r="N137" s="37">
        <v>144</v>
      </c>
      <c r="O137" s="19">
        <f>IFERROR(VLOOKUP(Tabla1[[#This Row],[NIVEL DE HABILIDAD]],CATEGORIAS!$M$3:$O$13,2,FALSE),"")</f>
        <v>85000</v>
      </c>
      <c r="P137" s="12"/>
      <c r="Q137" s="12"/>
    </row>
    <row r="138" spans="1:17" ht="18.75" x14ac:dyDescent="0.25">
      <c r="A138" s="11" t="str">
        <f>_xlfn.IFNA(_xlfn.XLOOKUP(Tabla1[[#This Row],[ID]],'BASE DE DATOS 2026'!$B$3:$B$554,'BASE DE DATOS 2026'!$N$3:$N$554),"")</f>
        <v/>
      </c>
      <c r="B138" s="36">
        <v>145</v>
      </c>
      <c r="C138" s="12" t="s">
        <v>458</v>
      </c>
      <c r="D138" s="12" t="s">
        <v>459</v>
      </c>
      <c r="E138" s="13">
        <v>1111486352</v>
      </c>
      <c r="F138" s="14"/>
      <c r="G138" s="14">
        <v>2017</v>
      </c>
      <c r="H138" s="15">
        <f ca="1">IF(Tabla1[[#This Row],[FECHA DE NACIMIENTO]]="","",YEAR(NOW())-Tabla1[[#This Row],[FECHA DE NACIMIENTO]])</f>
        <v>9</v>
      </c>
      <c r="I138" s="12" t="s">
        <v>100</v>
      </c>
      <c r="J138" s="15" t="str">
        <f t="shared" si="4"/>
        <v>E</v>
      </c>
      <c r="K138" s="15" t="str">
        <f>Tabla1[[#This Row],[FECHA DE NACIMIENTO]]&amp;J138</f>
        <v>2017E</v>
      </c>
      <c r="L138" s="16" t="str">
        <f t="shared" si="5"/>
        <v>MINIRIDERS 9 Y 10 AÑOS</v>
      </c>
      <c r="M138" s="12" t="s">
        <v>112</v>
      </c>
      <c r="N138" s="36">
        <v>145</v>
      </c>
      <c r="O138" s="19">
        <f>IFERROR(VLOOKUP(Tabla1[[#This Row],[NIVEL DE HABILIDAD]],CATEGORIAS!$M$3:$O$13,2,FALSE),"")</f>
        <v>85000</v>
      </c>
      <c r="P138" s="12"/>
      <c r="Q138" s="12"/>
    </row>
    <row r="139" spans="1:17" ht="18.75" x14ac:dyDescent="0.25">
      <c r="A139" s="11" t="str">
        <f>_xlfn.IFNA(_xlfn.XLOOKUP(Tabla1[[#This Row],[ID]],'BASE DE DATOS 2026'!$B$3:$B$554,'BASE DE DATOS 2026'!$N$3:$N$554),"")</f>
        <v/>
      </c>
      <c r="B139" s="37">
        <v>146</v>
      </c>
      <c r="C139" s="12" t="s">
        <v>301</v>
      </c>
      <c r="D139" s="12" t="s">
        <v>460</v>
      </c>
      <c r="E139" s="13">
        <v>1201471444</v>
      </c>
      <c r="F139" s="14"/>
      <c r="G139" s="14">
        <v>2017</v>
      </c>
      <c r="H139" s="15">
        <f ca="1">IF(Tabla1[[#This Row],[FECHA DE NACIMIENTO]]="","",YEAR(NOW())-Tabla1[[#This Row],[FECHA DE NACIMIENTO]])</f>
        <v>9</v>
      </c>
      <c r="I139" s="12" t="s">
        <v>100</v>
      </c>
      <c r="J139" s="15" t="str">
        <f t="shared" si="4"/>
        <v>E</v>
      </c>
      <c r="K139" s="15" t="str">
        <f>Tabla1[[#This Row],[FECHA DE NACIMIENTO]]&amp;J139</f>
        <v>2017E</v>
      </c>
      <c r="L139" s="16" t="str">
        <f t="shared" si="5"/>
        <v>MINIRIDERS 9 Y 10 AÑOS</v>
      </c>
      <c r="M139" s="12" t="s">
        <v>112</v>
      </c>
      <c r="N139" s="37">
        <v>146</v>
      </c>
      <c r="O139" s="19">
        <f>IFERROR(VLOOKUP(Tabla1[[#This Row],[NIVEL DE HABILIDAD]],CATEGORIAS!$M$3:$O$13,2,FALSE),"")</f>
        <v>85000</v>
      </c>
      <c r="P139" s="12"/>
      <c r="Q139" s="12"/>
    </row>
    <row r="140" spans="1:17" ht="18.75" x14ac:dyDescent="0.25">
      <c r="A140" s="11" t="str">
        <f>_xlfn.IFNA(_xlfn.XLOOKUP(Tabla1[[#This Row],[ID]],'BASE DE DATOS 2026'!$B$3:$B$554,'BASE DE DATOS 2026'!$N$3:$N$554),"")</f>
        <v/>
      </c>
      <c r="B140" s="36">
        <v>147</v>
      </c>
      <c r="C140" s="12" t="s">
        <v>301</v>
      </c>
      <c r="D140" s="12" t="s">
        <v>461</v>
      </c>
      <c r="E140" s="13">
        <v>1109565860</v>
      </c>
      <c r="F140" s="14"/>
      <c r="G140" s="14">
        <v>2018</v>
      </c>
      <c r="H140" s="15">
        <f ca="1">IF(Tabla1[[#This Row],[FECHA DE NACIMIENTO]]="","",YEAR(NOW())-Tabla1[[#This Row],[FECHA DE NACIMIENTO]])</f>
        <v>8</v>
      </c>
      <c r="I140" s="12" t="s">
        <v>100</v>
      </c>
      <c r="J140" s="15" t="str">
        <f t="shared" si="4"/>
        <v>E</v>
      </c>
      <c r="K140" s="15" t="str">
        <f>Tabla1[[#This Row],[FECHA DE NACIMIENTO]]&amp;J140</f>
        <v>2018E</v>
      </c>
      <c r="L140" s="16" t="str">
        <f t="shared" si="5"/>
        <v>MINIRIDERS 7 Y 8 AÑOS</v>
      </c>
      <c r="M140" s="12" t="s">
        <v>112</v>
      </c>
      <c r="N140" s="36">
        <v>147</v>
      </c>
      <c r="O140" s="19">
        <f>IFERROR(VLOOKUP(Tabla1[[#This Row],[NIVEL DE HABILIDAD]],CATEGORIAS!$M$3:$O$13,2,FALSE),"")</f>
        <v>85000</v>
      </c>
      <c r="P140" s="12"/>
      <c r="Q140" s="12"/>
    </row>
    <row r="141" spans="1:17" ht="18.75" x14ac:dyDescent="0.25">
      <c r="A141" s="11" t="str">
        <f>_xlfn.IFNA(_xlfn.XLOOKUP(Tabla1[[#This Row],[ID]],'BASE DE DATOS 2026'!$B$3:$B$554,'BASE DE DATOS 2026'!$N$3:$N$554),"")</f>
        <v/>
      </c>
      <c r="B141" s="37">
        <v>148</v>
      </c>
      <c r="C141" s="12" t="s">
        <v>378</v>
      </c>
      <c r="D141" s="12" t="s">
        <v>462</v>
      </c>
      <c r="E141" s="13">
        <v>1104842840</v>
      </c>
      <c r="F141" s="14"/>
      <c r="G141" s="14">
        <v>2018</v>
      </c>
      <c r="H141" s="15">
        <f ca="1">IF(Tabla1[[#This Row],[FECHA DE NACIMIENTO]]="","",YEAR(NOW())-Tabla1[[#This Row],[FECHA DE NACIMIENTO]])</f>
        <v>8</v>
      </c>
      <c r="I141" s="12" t="s">
        <v>100</v>
      </c>
      <c r="J141" s="15" t="str">
        <f t="shared" si="4"/>
        <v>E</v>
      </c>
      <c r="K141" s="15" t="str">
        <f>Tabla1[[#This Row],[FECHA DE NACIMIENTO]]&amp;J141</f>
        <v>2018E</v>
      </c>
      <c r="L141" s="16" t="str">
        <f t="shared" si="5"/>
        <v>MINIRIDERS 7 Y 8 AÑOS</v>
      </c>
      <c r="M141" s="12" t="s">
        <v>112</v>
      </c>
      <c r="N141" s="37">
        <v>148</v>
      </c>
      <c r="O141" s="19">
        <f>IFERROR(VLOOKUP(Tabla1[[#This Row],[NIVEL DE HABILIDAD]],CATEGORIAS!$M$3:$O$13,2,FALSE),"")</f>
        <v>85000</v>
      </c>
      <c r="P141" s="12"/>
      <c r="Q141" s="12"/>
    </row>
    <row r="142" spans="1:17" ht="18.75" x14ac:dyDescent="0.25">
      <c r="A142" s="11">
        <f>_xlfn.IFNA(_xlfn.XLOOKUP(Tabla1[[#This Row],[ID]],'BASE DE DATOS 2026'!$B$3:$B$554,'BASE DE DATOS 2026'!$N$3:$N$554),"")</f>
        <v>149</v>
      </c>
      <c r="B142" s="36">
        <v>149</v>
      </c>
      <c r="C142" s="12" t="s">
        <v>417</v>
      </c>
      <c r="D142" s="12" t="s">
        <v>463</v>
      </c>
      <c r="E142" s="13">
        <v>1232797171</v>
      </c>
      <c r="F142" s="14"/>
      <c r="G142" s="14">
        <v>2016</v>
      </c>
      <c r="H142" s="15">
        <f ca="1">IF(Tabla1[[#This Row],[FECHA DE NACIMIENTO]]="","",YEAR(NOW())-Tabla1[[#This Row],[FECHA DE NACIMIENTO]])</f>
        <v>10</v>
      </c>
      <c r="I142" s="12" t="s">
        <v>100</v>
      </c>
      <c r="J142" s="15" t="str">
        <f t="shared" si="4"/>
        <v>E</v>
      </c>
      <c r="K142" s="15" t="str">
        <f>Tabla1[[#This Row],[FECHA DE NACIMIENTO]]&amp;J142</f>
        <v>2016E</v>
      </c>
      <c r="L142" s="16" t="str">
        <f t="shared" si="5"/>
        <v>MINIRIDERS 9 Y 10 AÑOS</v>
      </c>
      <c r="M142" s="12" t="s">
        <v>112</v>
      </c>
      <c r="N142" s="36">
        <v>149</v>
      </c>
      <c r="O142" s="19">
        <f>IFERROR(VLOOKUP(Tabla1[[#This Row],[NIVEL DE HABILIDAD]],CATEGORIAS!$M$3:$O$13,2,FALSE),"")</f>
        <v>85000</v>
      </c>
      <c r="P142" s="12"/>
      <c r="Q142" s="12"/>
    </row>
    <row r="143" spans="1:17" ht="18.75" x14ac:dyDescent="0.25">
      <c r="A143" s="11">
        <f>_xlfn.IFNA(_xlfn.XLOOKUP(Tabla1[[#This Row],[ID]],'BASE DE DATOS 2026'!$B$3:$B$554,'BASE DE DATOS 2026'!$N$3:$N$554),"")</f>
        <v>150</v>
      </c>
      <c r="B143" s="37">
        <v>150</v>
      </c>
      <c r="C143" s="65" t="s">
        <v>414</v>
      </c>
      <c r="D143" s="65" t="s">
        <v>464</v>
      </c>
      <c r="E143" s="47">
        <v>1232814547</v>
      </c>
      <c r="F143" s="14"/>
      <c r="G143" s="48">
        <v>2020</v>
      </c>
      <c r="H143" s="15">
        <f ca="1">IF(Tabla1[[#This Row],[FECHA DE NACIMIENTO]]="","",YEAR(NOW())-Tabla1[[#This Row],[FECHA DE NACIMIENTO]])</f>
        <v>6</v>
      </c>
      <c r="I143" s="65" t="s">
        <v>100</v>
      </c>
      <c r="J143" s="15" t="str">
        <f t="shared" si="4"/>
        <v>E</v>
      </c>
      <c r="K143" s="15" t="str">
        <f>Tabla1[[#This Row],[FECHA DE NACIMIENTO]]&amp;J143</f>
        <v>2020E</v>
      </c>
      <c r="L143" s="16" t="str">
        <f t="shared" si="5"/>
        <v>MINIRIDERS 6 AÑOS</v>
      </c>
      <c r="M143" s="65" t="s">
        <v>55</v>
      </c>
      <c r="N143" s="37">
        <v>150</v>
      </c>
      <c r="O143" s="19">
        <f>IFERROR(VLOOKUP(Tabla1[[#This Row],[NIVEL DE HABILIDAD]],CATEGORIAS!$M$3:$O$13,2,FALSE),"")</f>
        <v>85000</v>
      </c>
      <c r="P143" s="65"/>
      <c r="Q143" s="65"/>
    </row>
    <row r="144" spans="1:17" ht="18.75" x14ac:dyDescent="0.25">
      <c r="A144" s="11">
        <f>_xlfn.IFNA(_xlfn.XLOOKUP(Tabla1[[#This Row],[ID]],'BASE DE DATOS 2026'!$B$3:$B$554,'BASE DE DATOS 2026'!$N$3:$N$554),"")</f>
        <v>151</v>
      </c>
      <c r="B144" s="36">
        <v>151</v>
      </c>
      <c r="C144" s="12" t="s">
        <v>465</v>
      </c>
      <c r="D144" s="12" t="s">
        <v>466</v>
      </c>
      <c r="E144" s="13">
        <v>1109570050</v>
      </c>
      <c r="F144" s="14"/>
      <c r="G144" s="14">
        <v>2020</v>
      </c>
      <c r="H144" s="15">
        <f ca="1">IF(Tabla1[[#This Row],[FECHA DE NACIMIENTO]]="","",YEAR(NOW())-Tabla1[[#This Row],[FECHA DE NACIMIENTO]])</f>
        <v>6</v>
      </c>
      <c r="I144" s="12" t="s">
        <v>100</v>
      </c>
      <c r="J144" s="15" t="str">
        <f t="shared" si="4"/>
        <v>E</v>
      </c>
      <c r="K144" s="15" t="str">
        <f>Tabla1[[#This Row],[FECHA DE NACIMIENTO]]&amp;J144</f>
        <v>2020E</v>
      </c>
      <c r="L144" s="16" t="str">
        <f t="shared" si="5"/>
        <v>MINIRIDERS 6 AÑOS</v>
      </c>
      <c r="M144" s="12" t="s">
        <v>55</v>
      </c>
      <c r="N144" s="36">
        <v>151</v>
      </c>
      <c r="O144" s="19">
        <f>IFERROR(VLOOKUP(Tabla1[[#This Row],[NIVEL DE HABILIDAD]],CATEGORIAS!$M$3:$O$13,2,FALSE),"")</f>
        <v>85000</v>
      </c>
      <c r="P144" s="12"/>
      <c r="Q144" s="12"/>
    </row>
    <row r="145" spans="1:17" ht="18.75" x14ac:dyDescent="0.25">
      <c r="A145" s="11" t="str">
        <f>_xlfn.IFNA(_xlfn.XLOOKUP(Tabla1[[#This Row],[ID]],'BASE DE DATOS 2026'!$B$3:$B$554,'BASE DE DATOS 2026'!$N$3:$N$554),"")</f>
        <v/>
      </c>
      <c r="B145" s="37">
        <v>152</v>
      </c>
      <c r="C145" s="12" t="s">
        <v>325</v>
      </c>
      <c r="D145" s="12" t="s">
        <v>467</v>
      </c>
      <c r="E145" s="13">
        <v>1109569842</v>
      </c>
      <c r="F145" s="14"/>
      <c r="G145" s="14">
        <v>2020</v>
      </c>
      <c r="H145" s="15">
        <f ca="1">IF(Tabla1[[#This Row],[FECHA DE NACIMIENTO]]="","",YEAR(NOW())-Tabla1[[#This Row],[FECHA DE NACIMIENTO]])</f>
        <v>6</v>
      </c>
      <c r="I145" s="12" t="s">
        <v>100</v>
      </c>
      <c r="J145" s="15" t="str">
        <f t="shared" si="4"/>
        <v>E</v>
      </c>
      <c r="K145" s="15" t="str">
        <f>Tabla1[[#This Row],[FECHA DE NACIMIENTO]]&amp;J145</f>
        <v>2020E</v>
      </c>
      <c r="L145" s="16" t="str">
        <f t="shared" si="5"/>
        <v>MINIRIDERS 6 AÑOS</v>
      </c>
      <c r="M145" s="12" t="s">
        <v>55</v>
      </c>
      <c r="N145" s="37">
        <v>152</v>
      </c>
      <c r="O145" s="19">
        <f>IFERROR(VLOOKUP(Tabla1[[#This Row],[NIVEL DE HABILIDAD]],CATEGORIAS!$M$3:$O$13,2,FALSE),"")</f>
        <v>85000</v>
      </c>
      <c r="P145" s="12"/>
      <c r="Q145" s="12"/>
    </row>
    <row r="146" spans="1:17" ht="18.75" x14ac:dyDescent="0.25">
      <c r="A146" s="11" t="str">
        <f>_xlfn.IFNA(_xlfn.XLOOKUP(Tabla1[[#This Row],[ID]],'BASE DE DATOS 2026'!$B$3:$B$554,'BASE DE DATOS 2026'!$N$3:$N$554),"")</f>
        <v/>
      </c>
      <c r="B146" s="36">
        <v>153</v>
      </c>
      <c r="C146" s="12" t="s">
        <v>468</v>
      </c>
      <c r="D146" s="12" t="s">
        <v>469</v>
      </c>
      <c r="E146" s="13">
        <v>1232811309</v>
      </c>
      <c r="F146" s="14"/>
      <c r="G146" s="14">
        <v>2020</v>
      </c>
      <c r="H146" s="15">
        <f ca="1">IF(Tabla1[[#This Row],[FECHA DE NACIMIENTO]]="","",YEAR(NOW())-Tabla1[[#This Row],[FECHA DE NACIMIENTO]])</f>
        <v>6</v>
      </c>
      <c r="I146" s="12" t="s">
        <v>100</v>
      </c>
      <c r="J146" s="15" t="str">
        <f t="shared" si="4"/>
        <v>E</v>
      </c>
      <c r="K146" s="15" t="str">
        <f>Tabla1[[#This Row],[FECHA DE NACIMIENTO]]&amp;J146</f>
        <v>2020E</v>
      </c>
      <c r="L146" s="16" t="str">
        <f t="shared" si="5"/>
        <v>MINIRIDERS 6 AÑOS</v>
      </c>
      <c r="M146" s="12" t="s">
        <v>55</v>
      </c>
      <c r="N146" s="36">
        <v>153</v>
      </c>
      <c r="O146" s="19">
        <f>IFERROR(VLOOKUP(Tabla1[[#This Row],[NIVEL DE HABILIDAD]],CATEGORIAS!$M$3:$O$13,2,FALSE),"")</f>
        <v>85000</v>
      </c>
      <c r="P146" s="12"/>
      <c r="Q146" s="12"/>
    </row>
    <row r="147" spans="1:17" ht="18.75" x14ac:dyDescent="0.25">
      <c r="A147" s="11" t="str">
        <f>_xlfn.IFNA(_xlfn.XLOOKUP(Tabla1[[#This Row],[ID]],'BASE DE DATOS 2026'!$B$3:$B$554,'BASE DE DATOS 2026'!$N$3:$N$554),"")</f>
        <v/>
      </c>
      <c r="B147" s="37">
        <v>154</v>
      </c>
      <c r="C147" s="12" t="s">
        <v>470</v>
      </c>
      <c r="D147" s="12" t="s">
        <v>471</v>
      </c>
      <c r="E147" s="13">
        <v>1232814831</v>
      </c>
      <c r="F147" s="14"/>
      <c r="G147" s="14">
        <v>2021</v>
      </c>
      <c r="H147" s="15">
        <f ca="1">IF(Tabla1[[#This Row],[FECHA DE NACIMIENTO]]="","",YEAR(NOW())-Tabla1[[#This Row],[FECHA DE NACIMIENTO]])</f>
        <v>5</v>
      </c>
      <c r="I147" s="12" t="s">
        <v>12</v>
      </c>
      <c r="J147" s="15" t="str">
        <f t="shared" si="4"/>
        <v>S</v>
      </c>
      <c r="K147" s="15" t="str">
        <f>Tabla1[[#This Row],[FECHA DE NACIMIENTO]]&amp;J147</f>
        <v>2021S</v>
      </c>
      <c r="L147" s="16" t="str">
        <f t="shared" si="5"/>
        <v>STRIDERS 5 AÑOS</v>
      </c>
      <c r="M147" s="12" t="s">
        <v>55</v>
      </c>
      <c r="N147" s="37">
        <v>154</v>
      </c>
      <c r="O147" s="19">
        <f>IFERROR(VLOOKUP(Tabla1[[#This Row],[NIVEL DE HABILIDAD]],CATEGORIAS!$M$3:$O$13,2,FALSE),"")</f>
        <v>85000</v>
      </c>
      <c r="P147" s="12"/>
      <c r="Q147" s="12"/>
    </row>
    <row r="148" spans="1:17" ht="18.75" x14ac:dyDescent="0.25">
      <c r="A148" s="11" t="str">
        <f>_xlfn.IFNA(_xlfn.XLOOKUP(Tabla1[[#This Row],[ID]],'BASE DE DATOS 2026'!$B$3:$B$554,'BASE DE DATOS 2026'!$N$3:$N$554),"")</f>
        <v/>
      </c>
      <c r="B148" s="36">
        <v>155</v>
      </c>
      <c r="C148" s="65" t="s">
        <v>472</v>
      </c>
      <c r="D148" s="65" t="s">
        <v>473</v>
      </c>
      <c r="E148" s="47"/>
      <c r="F148" s="14"/>
      <c r="G148" s="48">
        <v>2019</v>
      </c>
      <c r="H148" s="15">
        <f ca="1">IF(Tabla1[[#This Row],[FECHA DE NACIMIENTO]]="","",YEAR(NOW())-Tabla1[[#This Row],[FECHA DE NACIMIENTO]])</f>
        <v>7</v>
      </c>
      <c r="I148" s="12" t="s">
        <v>100</v>
      </c>
      <c r="J148" s="15" t="str">
        <f t="shared" si="4"/>
        <v>E</v>
      </c>
      <c r="K148" s="15" t="str">
        <f>Tabla1[[#This Row],[FECHA DE NACIMIENTO]]&amp;J148</f>
        <v>2019E</v>
      </c>
      <c r="L148" s="16" t="str">
        <f t="shared" si="5"/>
        <v>MINIRIDERS 7 Y 8 AÑOS</v>
      </c>
      <c r="M148" s="65" t="s">
        <v>55</v>
      </c>
      <c r="N148" s="36">
        <v>155</v>
      </c>
      <c r="O148" s="19">
        <f>IFERROR(VLOOKUP(Tabla1[[#This Row],[NIVEL DE HABILIDAD]],CATEGORIAS!$M$3:$O$13,2,FALSE),"")</f>
        <v>85000</v>
      </c>
      <c r="P148" s="65"/>
      <c r="Q148" s="65"/>
    </row>
    <row r="149" spans="1:17" ht="18.75" x14ac:dyDescent="0.25">
      <c r="A149" s="11">
        <f>_xlfn.IFNA(_xlfn.XLOOKUP(Tabla1[[#This Row],[ID]],'BASE DE DATOS 2026'!$B$3:$B$554,'BASE DE DATOS 2026'!$N$3:$N$554),"")</f>
        <v>156</v>
      </c>
      <c r="B149" s="37">
        <v>156</v>
      </c>
      <c r="C149" s="65" t="s">
        <v>261</v>
      </c>
      <c r="D149" s="65" t="s">
        <v>372</v>
      </c>
      <c r="E149" s="47">
        <v>1109569445</v>
      </c>
      <c r="F149" s="14"/>
      <c r="G149" s="48">
        <v>2020</v>
      </c>
      <c r="H149" s="15">
        <f ca="1">IF(Tabla1[[#This Row],[FECHA DE NACIMIENTO]]="","",YEAR(NOW())-Tabla1[[#This Row],[FECHA DE NACIMIENTO]])</f>
        <v>6</v>
      </c>
      <c r="I149" s="12" t="s">
        <v>67</v>
      </c>
      <c r="J149" s="15" t="str">
        <f t="shared" si="4"/>
        <v>P</v>
      </c>
      <c r="K149" s="15" t="str">
        <f>Tabla1[[#This Row],[FECHA DE NACIMIENTO]]&amp;J149</f>
        <v>2020P</v>
      </c>
      <c r="L149" s="16" t="str">
        <f t="shared" si="5"/>
        <v>PRINCIPIANTES 6 AÑOS Y MENOS</v>
      </c>
      <c r="M149" s="12" t="s">
        <v>55</v>
      </c>
      <c r="N149" s="37">
        <v>156</v>
      </c>
      <c r="O149" s="19">
        <f>IFERROR(VLOOKUP(Tabla1[[#This Row],[NIVEL DE HABILIDAD]],CATEGORIAS!$M$3:$O$13,2,FALSE),"")</f>
        <v>85000</v>
      </c>
      <c r="P149" s="65"/>
      <c r="Q149" s="12"/>
    </row>
    <row r="150" spans="1:17" ht="18.75" x14ac:dyDescent="0.25">
      <c r="A150" s="11" t="str">
        <f>_xlfn.IFNA(_xlfn.XLOOKUP(Tabla1[[#This Row],[ID]],'BASE DE DATOS 2026'!$B$3:$B$554,'BASE DE DATOS 2026'!$N$3:$N$554),"")</f>
        <v/>
      </c>
      <c r="B150" s="36">
        <v>157</v>
      </c>
      <c r="C150" s="12" t="s">
        <v>236</v>
      </c>
      <c r="D150" s="12" t="s">
        <v>474</v>
      </c>
      <c r="E150" s="13">
        <v>1190963697</v>
      </c>
      <c r="F150" s="14"/>
      <c r="G150" s="14">
        <v>2021</v>
      </c>
      <c r="H150" s="15">
        <f ca="1">IF(Tabla1[[#This Row],[FECHA DE NACIMIENTO]]="","",YEAR(NOW())-Tabla1[[#This Row],[FECHA DE NACIMIENTO]])</f>
        <v>5</v>
      </c>
      <c r="I150" s="12" t="s">
        <v>12</v>
      </c>
      <c r="J150" s="15" t="str">
        <f t="shared" si="4"/>
        <v>S</v>
      </c>
      <c r="K150" s="15" t="str">
        <f>Tabla1[[#This Row],[FECHA DE NACIMIENTO]]&amp;J150</f>
        <v>2021S</v>
      </c>
      <c r="L150" s="16" t="str">
        <f t="shared" si="5"/>
        <v>STRIDERS 5 AÑOS</v>
      </c>
      <c r="M150" s="12" t="s">
        <v>76</v>
      </c>
      <c r="N150" s="36">
        <v>157</v>
      </c>
      <c r="O150" s="19">
        <f>IFERROR(VLOOKUP(Tabla1[[#This Row],[NIVEL DE HABILIDAD]],CATEGORIAS!$M$3:$O$13,2,FALSE),"")</f>
        <v>85000</v>
      </c>
      <c r="P150" s="12"/>
      <c r="Q150" s="12"/>
    </row>
    <row r="151" spans="1:17" ht="18.75" x14ac:dyDescent="0.25">
      <c r="A151" s="11" t="str">
        <f>_xlfn.IFNA(_xlfn.XLOOKUP(Tabla1[[#This Row],[ID]],'BASE DE DATOS 2026'!$B$3:$B$554,'BASE DE DATOS 2026'!$N$3:$N$554),"")</f>
        <v/>
      </c>
      <c r="B151" s="37">
        <v>158</v>
      </c>
      <c r="C151" s="12" t="s">
        <v>475</v>
      </c>
      <c r="D151" s="12" t="s">
        <v>476</v>
      </c>
      <c r="E151" s="13">
        <v>1109573844</v>
      </c>
      <c r="F151" s="14"/>
      <c r="G151" s="14">
        <v>2022</v>
      </c>
      <c r="H151" s="15">
        <f ca="1">IF(Tabla1[[#This Row],[FECHA DE NACIMIENTO]]="","",YEAR(NOW())-Tabla1[[#This Row],[FECHA DE NACIMIENTO]])</f>
        <v>4</v>
      </c>
      <c r="I151" s="12" t="s">
        <v>12</v>
      </c>
      <c r="J151" s="15" t="str">
        <f t="shared" si="4"/>
        <v>S</v>
      </c>
      <c r="K151" s="15" t="str">
        <f>Tabla1[[#This Row],[FECHA DE NACIMIENTO]]&amp;J151</f>
        <v>2022S</v>
      </c>
      <c r="L151" s="16" t="str">
        <f t="shared" si="5"/>
        <v>STRIDERS 4 AÑOS</v>
      </c>
      <c r="M151" s="12" t="s">
        <v>85</v>
      </c>
      <c r="N151" s="37">
        <v>158</v>
      </c>
      <c r="O151" s="19">
        <f>IFERROR(VLOOKUP(Tabla1[[#This Row],[NIVEL DE HABILIDAD]],CATEGORIAS!$M$3:$O$13,2,FALSE),"")</f>
        <v>85000</v>
      </c>
      <c r="P151" s="12"/>
      <c r="Q151" s="12"/>
    </row>
    <row r="152" spans="1:17" ht="18.75" x14ac:dyDescent="0.25">
      <c r="A152" s="11" t="str">
        <f>_xlfn.IFNA(_xlfn.XLOOKUP(Tabla1[[#This Row],[ID]],'BASE DE DATOS 2026'!$B$3:$B$554,'BASE DE DATOS 2026'!$N$3:$N$554),"")</f>
        <v/>
      </c>
      <c r="B152" s="36">
        <v>159</v>
      </c>
      <c r="C152" s="12" t="s">
        <v>477</v>
      </c>
      <c r="D152" s="12" t="s">
        <v>478</v>
      </c>
      <c r="E152" s="13"/>
      <c r="F152" s="14"/>
      <c r="G152" s="14">
        <v>2019</v>
      </c>
      <c r="H152" s="15">
        <f ca="1">IF(Tabla1[[#This Row],[FECHA DE NACIMIENTO]]="","",YEAR(NOW())-Tabla1[[#This Row],[FECHA DE NACIMIENTO]])</f>
        <v>7</v>
      </c>
      <c r="I152" s="12" t="s">
        <v>100</v>
      </c>
      <c r="J152" s="15" t="str">
        <f t="shared" si="4"/>
        <v>E</v>
      </c>
      <c r="K152" s="15" t="str">
        <f>Tabla1[[#This Row],[FECHA DE NACIMIENTO]]&amp;J152</f>
        <v>2019E</v>
      </c>
      <c r="L152" s="16" t="str">
        <f t="shared" si="5"/>
        <v>MINIRIDERS 7 Y 8 AÑOS</v>
      </c>
      <c r="M152" s="12" t="s">
        <v>85</v>
      </c>
      <c r="N152" s="36">
        <v>159</v>
      </c>
      <c r="O152" s="19">
        <f>IFERROR(VLOOKUP(Tabla1[[#This Row],[NIVEL DE HABILIDAD]],CATEGORIAS!$M$3:$O$13,2,FALSE),"")</f>
        <v>85000</v>
      </c>
      <c r="P152" s="12"/>
      <c r="Q152" s="12"/>
    </row>
    <row r="153" spans="1:17" ht="18.75" x14ac:dyDescent="0.25">
      <c r="A153" s="11" t="str">
        <f>_xlfn.IFNA(_xlfn.XLOOKUP(Tabla1[[#This Row],[ID]],'BASE DE DATOS 2026'!$B$3:$B$554,'BASE DE DATOS 2026'!$N$3:$N$554),"")</f>
        <v/>
      </c>
      <c r="B153" s="37">
        <v>160</v>
      </c>
      <c r="C153" s="12" t="s">
        <v>275</v>
      </c>
      <c r="D153" s="12" t="s">
        <v>310</v>
      </c>
      <c r="E153" s="13">
        <v>1113702721</v>
      </c>
      <c r="F153" s="14"/>
      <c r="G153" s="14">
        <v>2019</v>
      </c>
      <c r="H153" s="15">
        <f ca="1">IF(Tabla1[[#This Row],[FECHA DE NACIMIENTO]]="","",YEAR(NOW())-Tabla1[[#This Row],[FECHA DE NACIMIENTO]])</f>
        <v>7</v>
      </c>
      <c r="I153" s="12" t="s">
        <v>100</v>
      </c>
      <c r="J153" s="15" t="str">
        <f t="shared" si="4"/>
        <v>E</v>
      </c>
      <c r="K153" s="15" t="str">
        <f>Tabla1[[#This Row],[FECHA DE NACIMIENTO]]&amp;J153</f>
        <v>2019E</v>
      </c>
      <c r="L153" s="16" t="str">
        <f t="shared" si="5"/>
        <v>MINIRIDERS 7 Y 8 AÑOS</v>
      </c>
      <c r="M153" s="12" t="s">
        <v>82</v>
      </c>
      <c r="N153" s="37">
        <v>160</v>
      </c>
      <c r="O153" s="19">
        <f>IFERROR(VLOOKUP(Tabla1[[#This Row],[NIVEL DE HABILIDAD]],CATEGORIAS!$M$3:$O$13,2,FALSE),"")</f>
        <v>85000</v>
      </c>
      <c r="P153" s="12"/>
      <c r="Q153" s="12"/>
    </row>
    <row r="154" spans="1:17" ht="18.75" x14ac:dyDescent="0.25">
      <c r="A154" s="11" t="str">
        <f>_xlfn.IFNA(_xlfn.XLOOKUP(Tabla1[[#This Row],[ID]],'BASE DE DATOS 2026'!$B$3:$B$554,'BASE DE DATOS 2026'!$N$3:$N$554),"")</f>
        <v/>
      </c>
      <c r="B154" s="36">
        <v>161</v>
      </c>
      <c r="C154" s="65" t="s">
        <v>479</v>
      </c>
      <c r="D154" s="65" t="s">
        <v>480</v>
      </c>
      <c r="E154" s="47">
        <v>1058940231</v>
      </c>
      <c r="F154" s="14"/>
      <c r="G154" s="48">
        <v>2019</v>
      </c>
      <c r="H154" s="15">
        <f ca="1">IF(Tabla1[[#This Row],[FECHA DE NACIMIENTO]]="","",YEAR(NOW())-Tabla1[[#This Row],[FECHA DE NACIMIENTO]])</f>
        <v>7</v>
      </c>
      <c r="I154" s="65" t="s">
        <v>67</v>
      </c>
      <c r="J154" s="15" t="str">
        <f t="shared" si="4"/>
        <v>P</v>
      </c>
      <c r="K154" s="15" t="str">
        <f>Tabla1[[#This Row],[FECHA DE NACIMIENTO]]&amp;J154</f>
        <v>2019P</v>
      </c>
      <c r="L154" s="16" t="str">
        <f t="shared" si="5"/>
        <v>PRINCIPIANTES 7 Y 8 AÑOS</v>
      </c>
      <c r="M154" s="65" t="s">
        <v>109</v>
      </c>
      <c r="N154" s="36">
        <v>161</v>
      </c>
      <c r="O154" s="19">
        <f>IFERROR(VLOOKUP(Tabla1[[#This Row],[NIVEL DE HABILIDAD]],CATEGORIAS!$M$3:$O$13,2,FALSE),"")</f>
        <v>85000</v>
      </c>
      <c r="P154" s="65"/>
      <c r="Q154" s="65"/>
    </row>
    <row r="155" spans="1:17" ht="18.75" x14ac:dyDescent="0.25">
      <c r="A155" s="11" t="str">
        <f>_xlfn.IFNA(_xlfn.XLOOKUP(Tabla1[[#This Row],[ID]],'BASE DE DATOS 2026'!$B$3:$B$554,'BASE DE DATOS 2026'!$N$3:$N$554),"")</f>
        <v/>
      </c>
      <c r="B155" s="37">
        <v>162</v>
      </c>
      <c r="C155" s="12" t="s">
        <v>301</v>
      </c>
      <c r="D155" s="12" t="s">
        <v>481</v>
      </c>
      <c r="E155" s="13">
        <v>1061827827</v>
      </c>
      <c r="F155" s="14"/>
      <c r="G155" s="14">
        <v>2020</v>
      </c>
      <c r="H155" s="15">
        <f ca="1">IF(Tabla1[[#This Row],[FECHA DE NACIMIENTO]]="","",YEAR(NOW())-Tabla1[[#This Row],[FECHA DE NACIMIENTO]])</f>
        <v>6</v>
      </c>
      <c r="I155" s="12" t="s">
        <v>100</v>
      </c>
      <c r="J155" s="15" t="str">
        <f t="shared" si="4"/>
        <v>E</v>
      </c>
      <c r="K155" s="15" t="str">
        <f>Tabla1[[#This Row],[FECHA DE NACIMIENTO]]&amp;J155</f>
        <v>2020E</v>
      </c>
      <c r="L155" s="16" t="str">
        <f t="shared" si="5"/>
        <v>MINIRIDERS 6 AÑOS</v>
      </c>
      <c r="M155" s="12" t="s">
        <v>109</v>
      </c>
      <c r="N155" s="37">
        <v>162</v>
      </c>
      <c r="O155" s="19">
        <f>IFERROR(VLOOKUP(Tabla1[[#This Row],[NIVEL DE HABILIDAD]],CATEGORIAS!$M$3:$O$13,2,FALSE),"")</f>
        <v>85000</v>
      </c>
      <c r="P155" s="12"/>
      <c r="Q155" s="12"/>
    </row>
    <row r="156" spans="1:17" ht="18.75" x14ac:dyDescent="0.25">
      <c r="A156" s="11" t="str">
        <f>_xlfn.IFNA(_xlfn.XLOOKUP(Tabla1[[#This Row],[ID]],'BASE DE DATOS 2026'!$B$3:$B$554,'BASE DE DATOS 2026'!$N$3:$N$554),"")</f>
        <v/>
      </c>
      <c r="B156" s="36">
        <v>163</v>
      </c>
      <c r="C156" s="65" t="s">
        <v>246</v>
      </c>
      <c r="D156" s="65" t="s">
        <v>482</v>
      </c>
      <c r="E156" s="47">
        <v>1109570913</v>
      </c>
      <c r="F156" s="14"/>
      <c r="G156" s="48">
        <v>2020</v>
      </c>
      <c r="H156" s="15">
        <f ca="1">IF(Tabla1[[#This Row],[FECHA DE NACIMIENTO]]="","",YEAR(NOW())-Tabla1[[#This Row],[FECHA DE NACIMIENTO]])</f>
        <v>6</v>
      </c>
      <c r="I156" s="65" t="s">
        <v>100</v>
      </c>
      <c r="J156" s="15" t="str">
        <f t="shared" si="4"/>
        <v>E</v>
      </c>
      <c r="K156" s="15" t="str">
        <f>Tabla1[[#This Row],[FECHA DE NACIMIENTO]]&amp;J156</f>
        <v>2020E</v>
      </c>
      <c r="L156" s="16" t="str">
        <f t="shared" si="5"/>
        <v>MINIRIDERS 6 AÑOS</v>
      </c>
      <c r="M156" s="65" t="s">
        <v>51</v>
      </c>
      <c r="N156" s="36">
        <v>163</v>
      </c>
      <c r="O156" s="19">
        <f>IFERROR(VLOOKUP(Tabla1[[#This Row],[NIVEL DE HABILIDAD]],CATEGORIAS!$M$3:$O$13,2,FALSE),"")</f>
        <v>85000</v>
      </c>
      <c r="P156" s="65"/>
      <c r="Q156" s="65"/>
    </row>
    <row r="157" spans="1:17" ht="18.75" x14ac:dyDescent="0.25">
      <c r="A157" s="11" t="str">
        <f>_xlfn.IFNA(_xlfn.XLOOKUP(Tabla1[[#This Row],[ID]],'BASE DE DATOS 2026'!$B$3:$B$554,'BASE DE DATOS 2026'!$N$3:$N$554),"")</f>
        <v/>
      </c>
      <c r="B157" s="37">
        <v>164</v>
      </c>
      <c r="C157" s="65" t="s">
        <v>483</v>
      </c>
      <c r="D157" s="65" t="s">
        <v>364</v>
      </c>
      <c r="E157" s="47">
        <v>1141528625</v>
      </c>
      <c r="F157" s="14"/>
      <c r="G157" s="48">
        <v>2020</v>
      </c>
      <c r="H157" s="15">
        <f ca="1">IF(Tabla1[[#This Row],[FECHA DE NACIMIENTO]]="","",YEAR(NOW())-Tabla1[[#This Row],[FECHA DE NACIMIENTO]])</f>
        <v>6</v>
      </c>
      <c r="I157" s="65" t="s">
        <v>100</v>
      </c>
      <c r="J157" s="15" t="str">
        <f t="shared" si="4"/>
        <v>E</v>
      </c>
      <c r="K157" s="15" t="str">
        <f>Tabla1[[#This Row],[FECHA DE NACIMIENTO]]&amp;J157</f>
        <v>2020E</v>
      </c>
      <c r="L157" s="16" t="str">
        <f t="shared" si="5"/>
        <v>MINIRIDERS 6 AÑOS</v>
      </c>
      <c r="M157" s="65" t="s">
        <v>51</v>
      </c>
      <c r="N157" s="37">
        <v>164</v>
      </c>
      <c r="O157" s="19">
        <f>IFERROR(VLOOKUP(Tabla1[[#This Row],[NIVEL DE HABILIDAD]],CATEGORIAS!$M$3:$O$13,2,FALSE),"")</f>
        <v>85000</v>
      </c>
      <c r="P157" s="65"/>
      <c r="Q157" s="65"/>
    </row>
    <row r="158" spans="1:17" ht="18.75" x14ac:dyDescent="0.25">
      <c r="A158" s="11" t="str">
        <f>_xlfn.IFNA(_xlfn.XLOOKUP(Tabla1[[#This Row],[ID]],'BASE DE DATOS 2026'!$B$3:$B$554,'BASE DE DATOS 2026'!$N$3:$N$554),"")</f>
        <v/>
      </c>
      <c r="B158" s="36">
        <v>165</v>
      </c>
      <c r="C158" s="65" t="s">
        <v>244</v>
      </c>
      <c r="D158" s="65" t="s">
        <v>484</v>
      </c>
      <c r="E158" s="47">
        <v>1109570945</v>
      </c>
      <c r="F158" s="14"/>
      <c r="G158" s="48">
        <v>2020</v>
      </c>
      <c r="H158" s="15">
        <f ca="1">IF(Tabla1[[#This Row],[FECHA DE NACIMIENTO]]="","",YEAR(NOW())-Tabla1[[#This Row],[FECHA DE NACIMIENTO]])</f>
        <v>6</v>
      </c>
      <c r="I158" s="65" t="s">
        <v>100</v>
      </c>
      <c r="J158" s="15" t="str">
        <f t="shared" si="4"/>
        <v>E</v>
      </c>
      <c r="K158" s="15" t="str">
        <f>Tabla1[[#This Row],[FECHA DE NACIMIENTO]]&amp;J158</f>
        <v>2020E</v>
      </c>
      <c r="L158" s="16" t="str">
        <f t="shared" si="5"/>
        <v>MINIRIDERS 6 AÑOS</v>
      </c>
      <c r="M158" s="65" t="s">
        <v>51</v>
      </c>
      <c r="N158" s="36">
        <v>165</v>
      </c>
      <c r="O158" s="19">
        <f>IFERROR(VLOOKUP(Tabla1[[#This Row],[NIVEL DE HABILIDAD]],CATEGORIAS!$M$3:$O$13,2,FALSE),"")</f>
        <v>85000</v>
      </c>
      <c r="P158" s="65"/>
      <c r="Q158" s="65"/>
    </row>
    <row r="159" spans="1:17" ht="18.75" x14ac:dyDescent="0.25">
      <c r="A159" s="11" t="str">
        <f>_xlfn.IFNA(_xlfn.XLOOKUP(Tabla1[[#This Row],[ID]],'BASE DE DATOS 2026'!$B$3:$B$554,'BASE DE DATOS 2026'!$N$3:$N$554),"")</f>
        <v/>
      </c>
      <c r="B159" s="37">
        <v>166</v>
      </c>
      <c r="C159" s="12" t="s">
        <v>485</v>
      </c>
      <c r="D159" s="12" t="s">
        <v>486</v>
      </c>
      <c r="E159" s="13">
        <v>1232818121</v>
      </c>
      <c r="F159" s="14"/>
      <c r="G159" s="14">
        <v>2021</v>
      </c>
      <c r="H159" s="15">
        <f ca="1">IF(Tabla1[[#This Row],[FECHA DE NACIMIENTO]]="","",YEAR(NOW())-Tabla1[[#This Row],[FECHA DE NACIMIENTO]])</f>
        <v>5</v>
      </c>
      <c r="I159" s="12" t="s">
        <v>12</v>
      </c>
      <c r="J159" s="15" t="str">
        <f t="shared" si="4"/>
        <v>S</v>
      </c>
      <c r="K159" s="15" t="str">
        <f>Tabla1[[#This Row],[FECHA DE NACIMIENTO]]&amp;J159</f>
        <v>2021S</v>
      </c>
      <c r="L159" s="16" t="str">
        <f t="shared" si="5"/>
        <v>STRIDERS 5 AÑOS</v>
      </c>
      <c r="M159" s="12" t="s">
        <v>51</v>
      </c>
      <c r="N159" s="37">
        <v>166</v>
      </c>
      <c r="O159" s="19">
        <f>IFERROR(VLOOKUP(Tabla1[[#This Row],[NIVEL DE HABILIDAD]],CATEGORIAS!$M$3:$O$13,2,FALSE),"")</f>
        <v>85000</v>
      </c>
      <c r="P159" s="12"/>
      <c r="Q159" s="12" t="s">
        <v>211</v>
      </c>
    </row>
    <row r="160" spans="1:17" ht="18.75" x14ac:dyDescent="0.25">
      <c r="A160" s="11">
        <f>_xlfn.IFNA(_xlfn.XLOOKUP(Tabla1[[#This Row],[ID]],'BASE DE DATOS 2026'!$B$3:$B$554,'BASE DE DATOS 2026'!$N$3:$N$554),"")</f>
        <v>167</v>
      </c>
      <c r="B160" s="36">
        <v>167</v>
      </c>
      <c r="C160" s="65" t="s">
        <v>487</v>
      </c>
      <c r="D160" s="65" t="s">
        <v>488</v>
      </c>
      <c r="E160" s="47">
        <v>1106524259</v>
      </c>
      <c r="F160" s="48"/>
      <c r="G160" s="48">
        <v>2019</v>
      </c>
      <c r="H160" s="15">
        <f ca="1">IF(Tabla1[[#This Row],[FECHA DE NACIMIENTO]]="","",YEAR(NOW())-Tabla1[[#This Row],[FECHA DE NACIMIENTO]])</f>
        <v>7</v>
      </c>
      <c r="I160" s="65" t="s">
        <v>100</v>
      </c>
      <c r="J160" s="15" t="str">
        <f t="shared" si="4"/>
        <v>E</v>
      </c>
      <c r="K160" s="15" t="str">
        <f>Tabla1[[#This Row],[FECHA DE NACIMIENTO]]&amp;J160</f>
        <v>2019E</v>
      </c>
      <c r="L160" s="16" t="str">
        <f t="shared" si="5"/>
        <v>MINIRIDERS 7 Y 8 AÑOS</v>
      </c>
      <c r="M160" s="65" t="s">
        <v>75</v>
      </c>
      <c r="N160" s="36">
        <v>167</v>
      </c>
      <c r="O160" s="19">
        <f>IFERROR(VLOOKUP(Tabla1[[#This Row],[NIVEL DE HABILIDAD]],CATEGORIAS!$M$3:$O$13,2,FALSE),"")</f>
        <v>85000</v>
      </c>
      <c r="P160" s="65"/>
      <c r="Q160" s="65"/>
    </row>
    <row r="161" spans="1:17" ht="18.75" x14ac:dyDescent="0.25">
      <c r="A161" s="11" t="str">
        <f>_xlfn.IFNA(_xlfn.XLOOKUP(Tabla1[[#This Row],[ID]],'BASE DE DATOS 2026'!$B$3:$B$554,'BASE DE DATOS 2026'!$N$3:$N$554),"")</f>
        <v/>
      </c>
      <c r="B161" s="36">
        <v>168</v>
      </c>
      <c r="C161" s="12" t="s">
        <v>299</v>
      </c>
      <c r="D161" s="12" t="s">
        <v>1167</v>
      </c>
      <c r="E161" s="13"/>
      <c r="F161" s="14"/>
      <c r="G161" s="14">
        <v>2022</v>
      </c>
      <c r="H161" s="15">
        <f ca="1">IF(Tabla1[[#This Row],[FECHA DE NACIMIENTO]]="","",YEAR(NOW())-Tabla1[[#This Row],[FECHA DE NACIMIENTO]])</f>
        <v>4</v>
      </c>
      <c r="I161" s="12" t="s">
        <v>12</v>
      </c>
      <c r="J161" s="15" t="str">
        <f t="shared" si="4"/>
        <v>S</v>
      </c>
      <c r="K161" s="15" t="str">
        <f>Tabla1[[#This Row],[FECHA DE NACIMIENTO]]&amp;J161</f>
        <v>2022S</v>
      </c>
      <c r="L161" s="16" t="str">
        <f t="shared" si="5"/>
        <v>STRIDERS 4 AÑOS</v>
      </c>
      <c r="M161" s="12" t="s">
        <v>55</v>
      </c>
      <c r="N161" s="36"/>
      <c r="O161" s="19">
        <f>IFERROR(VLOOKUP(Tabla1[[#This Row],[NIVEL DE HABILIDAD]],CATEGORIAS!$M$3:$O$13,2,FALSE),"")</f>
        <v>85000</v>
      </c>
      <c r="P161" s="12"/>
      <c r="Q161" s="12"/>
    </row>
    <row r="162" spans="1:17" ht="18.75" x14ac:dyDescent="0.25">
      <c r="A162" s="11" t="str">
        <f>_xlfn.IFNA(_xlfn.XLOOKUP(Tabla1[[#This Row],[ID]],'BASE DE DATOS 2026'!$B$3:$B$554,'BASE DE DATOS 2026'!$N$3:$N$554),"")</f>
        <v/>
      </c>
      <c r="B162" s="37">
        <v>169</v>
      </c>
      <c r="C162" s="12" t="s">
        <v>312</v>
      </c>
      <c r="D162" s="12" t="s">
        <v>489</v>
      </c>
      <c r="E162" s="13">
        <v>1109933482</v>
      </c>
      <c r="F162" s="14"/>
      <c r="G162" s="14">
        <v>2016</v>
      </c>
      <c r="H162" s="15">
        <f ca="1">IF(Tabla1[[#This Row],[FECHA DE NACIMIENTO]]="","",YEAR(NOW())-Tabla1[[#This Row],[FECHA DE NACIMIENTO]])</f>
        <v>10</v>
      </c>
      <c r="I162" s="12" t="s">
        <v>100</v>
      </c>
      <c r="J162" s="15" t="str">
        <f t="shared" si="4"/>
        <v>E</v>
      </c>
      <c r="K162" s="15" t="str">
        <f>Tabla1[[#This Row],[FECHA DE NACIMIENTO]]&amp;J162</f>
        <v>2016E</v>
      </c>
      <c r="L162" s="16" t="str">
        <f t="shared" si="5"/>
        <v>MINIRIDERS 9 Y 10 AÑOS</v>
      </c>
      <c r="M162" s="12" t="s">
        <v>112</v>
      </c>
      <c r="N162" s="37">
        <v>169</v>
      </c>
      <c r="O162" s="19">
        <f>IFERROR(VLOOKUP(Tabla1[[#This Row],[NIVEL DE HABILIDAD]],CATEGORIAS!$M$3:$O$13,2,FALSE),"")</f>
        <v>85000</v>
      </c>
      <c r="P162" s="12"/>
      <c r="Q162" s="12"/>
    </row>
    <row r="163" spans="1:17" ht="18.75" x14ac:dyDescent="0.25">
      <c r="A163" s="11">
        <f>_xlfn.IFNA(_xlfn.XLOOKUP(Tabla1[[#This Row],[ID]],'BASE DE DATOS 2026'!$B$3:$B$554,'BASE DE DATOS 2026'!$N$3:$N$554),"")</f>
        <v>170</v>
      </c>
      <c r="B163" s="36">
        <v>170</v>
      </c>
      <c r="C163" s="65" t="s">
        <v>490</v>
      </c>
      <c r="D163" s="65" t="s">
        <v>491</v>
      </c>
      <c r="E163" s="47">
        <v>1109570365</v>
      </c>
      <c r="F163" s="14"/>
      <c r="G163" s="48">
        <v>2020</v>
      </c>
      <c r="H163" s="15">
        <f ca="1">IF(Tabla1[[#This Row],[FECHA DE NACIMIENTO]]="","",YEAR(NOW())-Tabla1[[#This Row],[FECHA DE NACIMIENTO]])</f>
        <v>6</v>
      </c>
      <c r="I163" s="65" t="s">
        <v>100</v>
      </c>
      <c r="J163" s="15" t="str">
        <f t="shared" si="4"/>
        <v>E</v>
      </c>
      <c r="K163" s="15" t="str">
        <f>Tabla1[[#This Row],[FECHA DE NACIMIENTO]]&amp;J163</f>
        <v>2020E</v>
      </c>
      <c r="L163" s="16" t="str">
        <f t="shared" si="5"/>
        <v>MINIRIDERS 6 AÑOS</v>
      </c>
      <c r="M163" s="65" t="s">
        <v>112</v>
      </c>
      <c r="N163" s="36">
        <v>170</v>
      </c>
      <c r="O163" s="19">
        <f>IFERROR(VLOOKUP(Tabla1[[#This Row],[NIVEL DE HABILIDAD]],CATEGORIAS!$M$3:$O$13,2,FALSE),"")</f>
        <v>85000</v>
      </c>
      <c r="P163" s="65"/>
      <c r="Q163" s="65"/>
    </row>
    <row r="164" spans="1:17" ht="18.75" x14ac:dyDescent="0.25">
      <c r="A164" s="11">
        <f>_xlfn.IFNA(_xlfn.XLOOKUP(Tabla1[[#This Row],[ID]],'BASE DE DATOS 2026'!$B$3:$B$554,'BASE DE DATOS 2026'!$N$3:$N$554),"")</f>
        <v>171</v>
      </c>
      <c r="B164" s="37">
        <v>171</v>
      </c>
      <c r="C164" s="12" t="s">
        <v>436</v>
      </c>
      <c r="D164" s="12" t="s">
        <v>492</v>
      </c>
      <c r="E164" s="13">
        <v>1109568004</v>
      </c>
      <c r="F164" s="14"/>
      <c r="G164" s="14">
        <v>2019</v>
      </c>
      <c r="H164" s="15">
        <f ca="1">IF(Tabla1[[#This Row],[FECHA DE NACIMIENTO]]="","",YEAR(NOW())-Tabla1[[#This Row],[FECHA DE NACIMIENTO]])</f>
        <v>7</v>
      </c>
      <c r="I164" s="12" t="s">
        <v>100</v>
      </c>
      <c r="J164" s="15" t="str">
        <f t="shared" si="4"/>
        <v>E</v>
      </c>
      <c r="K164" s="15" t="str">
        <f>Tabla1[[#This Row],[FECHA DE NACIMIENTO]]&amp;J164</f>
        <v>2019E</v>
      </c>
      <c r="L164" s="16" t="str">
        <f t="shared" si="5"/>
        <v>MINIRIDERS 7 Y 8 AÑOS</v>
      </c>
      <c r="M164" s="12" t="s">
        <v>112</v>
      </c>
      <c r="N164" s="37">
        <v>171</v>
      </c>
      <c r="O164" s="19">
        <f>IFERROR(VLOOKUP(Tabla1[[#This Row],[NIVEL DE HABILIDAD]],CATEGORIAS!$M$3:$O$13,2,FALSE),"")</f>
        <v>85000</v>
      </c>
      <c r="P164" s="12"/>
      <c r="Q164" s="12"/>
    </row>
    <row r="165" spans="1:17" ht="18.75" x14ac:dyDescent="0.25">
      <c r="A165" s="11">
        <f>_xlfn.IFNA(_xlfn.XLOOKUP(Tabla1[[#This Row],[ID]],'BASE DE DATOS 2026'!$B$3:$B$554,'BASE DE DATOS 2026'!$N$3:$N$554),"")</f>
        <v>172</v>
      </c>
      <c r="B165" s="36">
        <v>172</v>
      </c>
      <c r="C165" s="12" t="s">
        <v>319</v>
      </c>
      <c r="D165" s="12" t="s">
        <v>493</v>
      </c>
      <c r="E165" s="13">
        <v>1109198383</v>
      </c>
      <c r="F165" s="14"/>
      <c r="G165" s="14">
        <v>2020</v>
      </c>
      <c r="H165" s="15">
        <f ca="1">IF(Tabla1[[#This Row],[FECHA DE NACIMIENTO]]="","",YEAR(NOW())-Tabla1[[#This Row],[FECHA DE NACIMIENTO]])</f>
        <v>6</v>
      </c>
      <c r="I165" s="12" t="s">
        <v>67</v>
      </c>
      <c r="J165" s="15" t="str">
        <f t="shared" si="4"/>
        <v>P</v>
      </c>
      <c r="K165" s="15" t="str">
        <f>Tabla1[[#This Row],[FECHA DE NACIMIENTO]]&amp;J165</f>
        <v>2020P</v>
      </c>
      <c r="L165" s="16" t="str">
        <f t="shared" si="5"/>
        <v>PRINCIPIANTES 6 AÑOS Y MENOS</v>
      </c>
      <c r="M165" s="12" t="s">
        <v>45</v>
      </c>
      <c r="N165" s="36">
        <v>172</v>
      </c>
      <c r="O165" s="19">
        <f>IFERROR(VLOOKUP(Tabla1[[#This Row],[NIVEL DE HABILIDAD]],CATEGORIAS!$M$3:$O$13,2,FALSE),"")</f>
        <v>85000</v>
      </c>
      <c r="P165" s="12"/>
      <c r="Q165" s="12"/>
    </row>
    <row r="166" spans="1:17" ht="18.75" x14ac:dyDescent="0.25">
      <c r="A166" s="11" t="str">
        <f>_xlfn.IFNA(_xlfn.XLOOKUP(Tabla1[[#This Row],[ID]],'BASE DE DATOS 2026'!$B$3:$B$554,'BASE DE DATOS 2026'!$N$3:$N$554),"")</f>
        <v/>
      </c>
      <c r="B166" s="37">
        <v>173</v>
      </c>
      <c r="C166" s="12" t="s">
        <v>271</v>
      </c>
      <c r="D166" s="12" t="s">
        <v>494</v>
      </c>
      <c r="E166" s="13">
        <v>123280923</v>
      </c>
      <c r="F166" s="14"/>
      <c r="G166" s="14">
        <v>2019</v>
      </c>
      <c r="H166" s="15">
        <f ca="1">IF(Tabla1[[#This Row],[FECHA DE NACIMIENTO]]="","",YEAR(NOW())-Tabla1[[#This Row],[FECHA DE NACIMIENTO]])</f>
        <v>7</v>
      </c>
      <c r="I166" s="12" t="s">
        <v>100</v>
      </c>
      <c r="J166" s="15" t="str">
        <f t="shared" si="4"/>
        <v>E</v>
      </c>
      <c r="K166" s="15" t="str">
        <f>Tabla1[[#This Row],[FECHA DE NACIMIENTO]]&amp;J166</f>
        <v>2019E</v>
      </c>
      <c r="L166" s="16" t="str">
        <f t="shared" si="5"/>
        <v>MINIRIDERS 7 Y 8 AÑOS</v>
      </c>
      <c r="M166" s="12" t="s">
        <v>112</v>
      </c>
      <c r="N166" s="37">
        <v>173</v>
      </c>
      <c r="O166" s="19">
        <f>IFERROR(VLOOKUP(Tabla1[[#This Row],[NIVEL DE HABILIDAD]],CATEGORIAS!$M$3:$O$13,2,FALSE),"")</f>
        <v>85000</v>
      </c>
      <c r="P166" s="12"/>
      <c r="Q166" s="12"/>
    </row>
    <row r="167" spans="1:17" ht="18.75" x14ac:dyDescent="0.25">
      <c r="A167" s="11">
        <f>_xlfn.IFNA(_xlfn.XLOOKUP(Tabla1[[#This Row],[ID]],'BASE DE DATOS 2026'!$B$3:$B$554,'BASE DE DATOS 2026'!$N$3:$N$554),"")</f>
        <v>174</v>
      </c>
      <c r="B167" s="36">
        <v>174</v>
      </c>
      <c r="C167" s="12" t="s">
        <v>410</v>
      </c>
      <c r="D167" s="12" t="s">
        <v>495</v>
      </c>
      <c r="E167" s="13">
        <v>1107869888</v>
      </c>
      <c r="F167" s="14"/>
      <c r="G167" s="14">
        <v>2017</v>
      </c>
      <c r="H167" s="15">
        <f ca="1">IF(Tabla1[[#This Row],[FECHA DE NACIMIENTO]]="","",YEAR(NOW())-Tabla1[[#This Row],[FECHA DE NACIMIENTO]])</f>
        <v>9</v>
      </c>
      <c r="I167" s="12" t="s">
        <v>67</v>
      </c>
      <c r="J167" s="15" t="str">
        <f t="shared" si="4"/>
        <v>P</v>
      </c>
      <c r="K167" s="15" t="str">
        <f>Tabla1[[#This Row],[FECHA DE NACIMIENTO]]&amp;J167</f>
        <v>2017P</v>
      </c>
      <c r="L167" s="16" t="str">
        <f t="shared" si="5"/>
        <v>PRINCIPIANTES 9 Y 10 AÑOS</v>
      </c>
      <c r="M167" s="12" t="s">
        <v>112</v>
      </c>
      <c r="N167" s="36">
        <v>174</v>
      </c>
      <c r="O167" s="19">
        <f>IFERROR(VLOOKUP(Tabla1[[#This Row],[NIVEL DE HABILIDAD]],CATEGORIAS!$M$3:$O$13,2,FALSE),"")</f>
        <v>85000</v>
      </c>
      <c r="P167" s="12"/>
      <c r="Q167" s="12"/>
    </row>
    <row r="168" spans="1:17" ht="18.75" x14ac:dyDescent="0.25">
      <c r="A168" s="11" t="str">
        <f>_xlfn.IFNA(_xlfn.XLOOKUP(Tabla1[[#This Row],[ID]],'BASE DE DATOS 2026'!$B$3:$B$554,'BASE DE DATOS 2026'!$N$3:$N$554),"")</f>
        <v/>
      </c>
      <c r="B168" s="37">
        <v>175</v>
      </c>
      <c r="C168" s="12" t="s">
        <v>496</v>
      </c>
      <c r="D168" s="12" t="s">
        <v>497</v>
      </c>
      <c r="E168" s="13">
        <v>1089640020</v>
      </c>
      <c r="F168" s="14"/>
      <c r="G168" s="14">
        <v>2019</v>
      </c>
      <c r="H168" s="15">
        <f ca="1">IF(Tabla1[[#This Row],[FECHA DE NACIMIENTO]]="","",YEAR(NOW())-Tabla1[[#This Row],[FECHA DE NACIMIENTO]])</f>
        <v>7</v>
      </c>
      <c r="I168" s="12" t="s">
        <v>100</v>
      </c>
      <c r="J168" s="15" t="str">
        <f t="shared" si="4"/>
        <v>E</v>
      </c>
      <c r="K168" s="15" t="str">
        <f>Tabla1[[#This Row],[FECHA DE NACIMIENTO]]&amp;J168</f>
        <v>2019E</v>
      </c>
      <c r="L168" s="16" t="str">
        <f t="shared" si="5"/>
        <v>MINIRIDERS 7 Y 8 AÑOS</v>
      </c>
      <c r="M168" s="12" t="s">
        <v>112</v>
      </c>
      <c r="N168" s="37">
        <v>175</v>
      </c>
      <c r="O168" s="19">
        <f>IFERROR(VLOOKUP(Tabla1[[#This Row],[NIVEL DE HABILIDAD]],CATEGORIAS!$M$3:$O$13,2,FALSE),"")</f>
        <v>85000</v>
      </c>
      <c r="P168" s="12"/>
      <c r="Q168" s="12"/>
    </row>
    <row r="169" spans="1:17" ht="18.75" x14ac:dyDescent="0.25">
      <c r="A169" s="11" t="str">
        <f>_xlfn.IFNA(_xlfn.XLOOKUP(Tabla1[[#This Row],[ID]],'BASE DE DATOS 2026'!$B$3:$B$554,'BASE DE DATOS 2026'!$N$3:$N$554),"")</f>
        <v/>
      </c>
      <c r="B169" s="36">
        <v>176</v>
      </c>
      <c r="C169" s="65" t="s">
        <v>498</v>
      </c>
      <c r="D169" s="65" t="s">
        <v>499</v>
      </c>
      <c r="E169" s="47">
        <v>1232797780</v>
      </c>
      <c r="F169" s="14"/>
      <c r="G169" s="48">
        <v>2016</v>
      </c>
      <c r="H169" s="15">
        <f ca="1">IF(Tabla1[[#This Row],[FECHA DE NACIMIENTO]]="","",YEAR(NOW())-Tabla1[[#This Row],[FECHA DE NACIMIENTO]])</f>
        <v>10</v>
      </c>
      <c r="I169" s="65" t="s">
        <v>100</v>
      </c>
      <c r="J169" s="15" t="str">
        <f t="shared" si="4"/>
        <v>E</v>
      </c>
      <c r="K169" s="15" t="str">
        <f>Tabla1[[#This Row],[FECHA DE NACIMIENTO]]&amp;J169</f>
        <v>2016E</v>
      </c>
      <c r="L169" s="16" t="str">
        <f t="shared" si="5"/>
        <v>MINIRIDERS 9 Y 10 AÑOS</v>
      </c>
      <c r="M169" s="12" t="s">
        <v>112</v>
      </c>
      <c r="N169" s="36">
        <v>176</v>
      </c>
      <c r="O169" s="19">
        <f>IFERROR(VLOOKUP(Tabla1[[#This Row],[NIVEL DE HABILIDAD]],CATEGORIAS!$M$3:$O$13,2,FALSE),"")</f>
        <v>85000</v>
      </c>
      <c r="P169" s="65"/>
      <c r="Q169" s="65"/>
    </row>
    <row r="170" spans="1:17" ht="18.75" x14ac:dyDescent="0.25">
      <c r="A170" s="11">
        <f>_xlfn.IFNA(_xlfn.XLOOKUP(Tabla1[[#This Row],[ID]],'BASE DE DATOS 2026'!$B$3:$B$554,'BASE DE DATOS 2026'!$N$3:$N$554),"")</f>
        <v>177</v>
      </c>
      <c r="B170" s="37">
        <v>177</v>
      </c>
      <c r="C170" s="12" t="s">
        <v>500</v>
      </c>
      <c r="D170" s="12" t="s">
        <v>501</v>
      </c>
      <c r="E170" s="13">
        <v>1143882813</v>
      </c>
      <c r="F170" s="14"/>
      <c r="G170" s="14">
        <v>2021</v>
      </c>
      <c r="H170" s="15">
        <f ca="1">IF(Tabla1[[#This Row],[FECHA DE NACIMIENTO]]="","",YEAR(NOW())-Tabla1[[#This Row],[FECHA DE NACIMIENTO]])</f>
        <v>5</v>
      </c>
      <c r="I170" s="12" t="s">
        <v>12</v>
      </c>
      <c r="J170" s="15" t="str">
        <f t="shared" si="4"/>
        <v>S</v>
      </c>
      <c r="K170" s="15" t="str">
        <f>Tabla1[[#This Row],[FECHA DE NACIMIENTO]]&amp;J170</f>
        <v>2021S</v>
      </c>
      <c r="L170" s="16" t="str">
        <f t="shared" si="5"/>
        <v>STRIDERS 5 AÑOS</v>
      </c>
      <c r="M170" s="12" t="s">
        <v>55</v>
      </c>
      <c r="N170" s="37">
        <v>177</v>
      </c>
      <c r="O170" s="19">
        <f>IFERROR(VLOOKUP(Tabla1[[#This Row],[NIVEL DE HABILIDAD]],CATEGORIAS!$M$3:$O$13,2,FALSE),"")</f>
        <v>85000</v>
      </c>
      <c r="P170" s="12"/>
      <c r="Q170" s="12"/>
    </row>
    <row r="171" spans="1:17" ht="18.75" x14ac:dyDescent="0.25">
      <c r="A171" s="11">
        <f>_xlfn.IFNA(_xlfn.XLOOKUP(Tabla1[[#This Row],[ID]],'BASE DE DATOS 2026'!$B$3:$B$554,'BASE DE DATOS 2026'!$N$3:$N$554),"")</f>
        <v>178</v>
      </c>
      <c r="B171" s="36">
        <v>178</v>
      </c>
      <c r="C171" s="65" t="s">
        <v>261</v>
      </c>
      <c r="D171" s="65" t="s">
        <v>502</v>
      </c>
      <c r="E171" s="47">
        <v>1109570097</v>
      </c>
      <c r="F171" s="48"/>
      <c r="G171" s="48">
        <v>2020</v>
      </c>
      <c r="H171" s="15">
        <f ca="1">IF(Tabla1[[#This Row],[FECHA DE NACIMIENTO]]="","",YEAR(NOW())-Tabla1[[#This Row],[FECHA DE NACIMIENTO]])</f>
        <v>6</v>
      </c>
      <c r="I171" s="65" t="s">
        <v>67</v>
      </c>
      <c r="J171" s="15" t="str">
        <f t="shared" si="4"/>
        <v>P</v>
      </c>
      <c r="K171" s="15" t="str">
        <f>Tabla1[[#This Row],[FECHA DE NACIMIENTO]]&amp;J171</f>
        <v>2020P</v>
      </c>
      <c r="L171" s="16" t="str">
        <f t="shared" si="5"/>
        <v>PRINCIPIANTES 6 AÑOS Y MENOS</v>
      </c>
      <c r="M171" s="65" t="s">
        <v>55</v>
      </c>
      <c r="N171" s="36">
        <v>178</v>
      </c>
      <c r="O171" s="19">
        <f>IFERROR(VLOOKUP(Tabla1[[#This Row],[NIVEL DE HABILIDAD]],CATEGORIAS!$M$3:$O$13,2,FALSE),"")</f>
        <v>85000</v>
      </c>
      <c r="P171" s="65"/>
      <c r="Q171" s="65"/>
    </row>
    <row r="172" spans="1:17" ht="18.75" x14ac:dyDescent="0.25">
      <c r="A172" s="11" t="str">
        <f>_xlfn.IFNA(_xlfn.XLOOKUP(Tabla1[[#This Row],[ID]],'BASE DE DATOS 2026'!$B$3:$B$554,'BASE DE DATOS 2026'!$N$3:$N$554),"")</f>
        <v/>
      </c>
      <c r="B172" s="37">
        <v>179</v>
      </c>
      <c r="C172" s="12" t="s">
        <v>299</v>
      </c>
      <c r="D172" s="12" t="s">
        <v>503</v>
      </c>
      <c r="E172" s="13">
        <v>1232812998</v>
      </c>
      <c r="F172" s="14"/>
      <c r="G172" s="14">
        <v>2020</v>
      </c>
      <c r="H172" s="15">
        <f ca="1">IF(Tabla1[[#This Row],[FECHA DE NACIMIENTO]]="","",YEAR(NOW())-Tabla1[[#This Row],[FECHA DE NACIMIENTO]])</f>
        <v>6</v>
      </c>
      <c r="I172" s="12" t="s">
        <v>100</v>
      </c>
      <c r="J172" s="15" t="str">
        <f t="shared" si="4"/>
        <v>E</v>
      </c>
      <c r="K172" s="15" t="str">
        <f>Tabla1[[#This Row],[FECHA DE NACIMIENTO]]&amp;J172</f>
        <v>2020E</v>
      </c>
      <c r="L172" s="16" t="str">
        <f t="shared" si="5"/>
        <v>MINIRIDERS 6 AÑOS</v>
      </c>
      <c r="M172" s="12" t="s">
        <v>55</v>
      </c>
      <c r="N172" s="37">
        <v>179</v>
      </c>
      <c r="O172" s="19">
        <f>IFERROR(VLOOKUP(Tabla1[[#This Row],[NIVEL DE HABILIDAD]],CATEGORIAS!$M$3:$O$13,2,FALSE),"")</f>
        <v>85000</v>
      </c>
      <c r="P172" s="12"/>
      <c r="Q172" s="12"/>
    </row>
    <row r="173" spans="1:17" ht="18.75" x14ac:dyDescent="0.25">
      <c r="A173" s="11" t="str">
        <f>_xlfn.IFNA(_xlfn.XLOOKUP(Tabla1[[#This Row],[ID]],'BASE DE DATOS 2026'!$B$3:$B$554,'BASE DE DATOS 2026'!$N$3:$N$554),"")</f>
        <v/>
      </c>
      <c r="B173" s="36">
        <v>180</v>
      </c>
      <c r="C173" s="12" t="s">
        <v>285</v>
      </c>
      <c r="D173" s="12" t="s">
        <v>504</v>
      </c>
      <c r="E173" s="13">
        <v>1109685581</v>
      </c>
      <c r="F173" s="14"/>
      <c r="G173" s="14">
        <v>2018</v>
      </c>
      <c r="H173" s="15">
        <f ca="1">IF(Tabla1[[#This Row],[FECHA DE NACIMIENTO]]="","",YEAR(NOW())-Tabla1[[#This Row],[FECHA DE NACIMIENTO]])</f>
        <v>8</v>
      </c>
      <c r="I173" s="12" t="s">
        <v>100</v>
      </c>
      <c r="J173" s="15" t="str">
        <f t="shared" si="4"/>
        <v>E</v>
      </c>
      <c r="K173" s="15" t="str">
        <f>Tabla1[[#This Row],[FECHA DE NACIMIENTO]]&amp;J173</f>
        <v>2018E</v>
      </c>
      <c r="L173" s="16" t="str">
        <f t="shared" si="5"/>
        <v>MINIRIDERS 7 Y 8 AÑOS</v>
      </c>
      <c r="M173" s="12" t="s">
        <v>55</v>
      </c>
      <c r="N173" s="36">
        <v>180</v>
      </c>
      <c r="O173" s="19">
        <f>IFERROR(VLOOKUP(Tabla1[[#This Row],[NIVEL DE HABILIDAD]],CATEGORIAS!$M$3:$O$13,2,FALSE),"")</f>
        <v>85000</v>
      </c>
      <c r="P173" s="12"/>
      <c r="Q173" s="12"/>
    </row>
    <row r="174" spans="1:17" ht="18.75" x14ac:dyDescent="0.25">
      <c r="A174" s="11" t="str">
        <f>_xlfn.IFNA(_xlfn.XLOOKUP(Tabla1[[#This Row],[ID]],'BASE DE DATOS 2026'!$B$3:$B$554,'BASE DE DATOS 2026'!$N$3:$N$554),"")</f>
        <v/>
      </c>
      <c r="B174" s="37">
        <v>181</v>
      </c>
      <c r="C174" s="65" t="s">
        <v>308</v>
      </c>
      <c r="D174" s="65" t="s">
        <v>505</v>
      </c>
      <c r="E174" s="47">
        <v>1058554324</v>
      </c>
      <c r="F174" s="14"/>
      <c r="G174" s="48">
        <v>2020</v>
      </c>
      <c r="H174" s="15">
        <f ca="1">IF(Tabla1[[#This Row],[FECHA DE NACIMIENTO]]="","",YEAR(NOW())-Tabla1[[#This Row],[FECHA DE NACIMIENTO]])</f>
        <v>6</v>
      </c>
      <c r="I174" s="65" t="s">
        <v>100</v>
      </c>
      <c r="J174" s="15" t="str">
        <f t="shared" si="4"/>
        <v>E</v>
      </c>
      <c r="K174" s="15" t="str">
        <f>Tabla1[[#This Row],[FECHA DE NACIMIENTO]]&amp;J174</f>
        <v>2020E</v>
      </c>
      <c r="L174" s="16" t="str">
        <f t="shared" si="5"/>
        <v>MINIRIDERS 6 AÑOS</v>
      </c>
      <c r="M174" s="65" t="s">
        <v>110</v>
      </c>
      <c r="N174" s="37">
        <v>181</v>
      </c>
      <c r="O174" s="19">
        <f>IFERROR(VLOOKUP(Tabla1[[#This Row],[NIVEL DE HABILIDAD]],CATEGORIAS!$M$3:$O$13,2,FALSE),"")</f>
        <v>85000</v>
      </c>
      <c r="P174" s="65"/>
      <c r="Q174" s="65"/>
    </row>
    <row r="175" spans="1:17" ht="18.75" x14ac:dyDescent="0.25">
      <c r="A175" s="11" t="str">
        <f>_xlfn.IFNA(_xlfn.XLOOKUP(Tabla1[[#This Row],[ID]],'BASE DE DATOS 2026'!$B$3:$B$554,'BASE DE DATOS 2026'!$N$3:$N$554),"")</f>
        <v/>
      </c>
      <c r="B175" s="36">
        <v>182</v>
      </c>
      <c r="C175" s="65" t="s">
        <v>271</v>
      </c>
      <c r="D175" s="65" t="s">
        <v>506</v>
      </c>
      <c r="E175" s="47">
        <v>1109571357</v>
      </c>
      <c r="F175" s="14"/>
      <c r="G175" s="48">
        <v>2021</v>
      </c>
      <c r="H175" s="15">
        <f ca="1">IF(Tabla1[[#This Row],[FECHA DE NACIMIENTO]]="","",YEAR(NOW())-Tabla1[[#This Row],[FECHA DE NACIMIENTO]])</f>
        <v>5</v>
      </c>
      <c r="I175" s="65" t="s">
        <v>12</v>
      </c>
      <c r="J175" s="15" t="str">
        <f t="shared" si="4"/>
        <v>S</v>
      </c>
      <c r="K175" s="15" t="str">
        <f>Tabla1[[#This Row],[FECHA DE NACIMIENTO]]&amp;J175</f>
        <v>2021S</v>
      </c>
      <c r="L175" s="16" t="str">
        <f t="shared" si="5"/>
        <v>STRIDERS 5 AÑOS</v>
      </c>
      <c r="M175" s="65" t="s">
        <v>45</v>
      </c>
      <c r="N175" s="36">
        <v>182</v>
      </c>
      <c r="O175" s="19">
        <f>IFERROR(VLOOKUP(Tabla1[[#This Row],[NIVEL DE HABILIDAD]],CATEGORIAS!$M$3:$O$13,2,FALSE),"")</f>
        <v>85000</v>
      </c>
      <c r="P175" s="65"/>
      <c r="Q175" s="65"/>
    </row>
    <row r="176" spans="1:17" ht="18.75" x14ac:dyDescent="0.25">
      <c r="A176" s="11">
        <f>_xlfn.IFNA(_xlfn.XLOOKUP(Tabla1[[#This Row],[ID]],'BASE DE DATOS 2026'!$B$3:$B$554,'BASE DE DATOS 2026'!$N$3:$N$554),"")</f>
        <v>183</v>
      </c>
      <c r="B176" s="37">
        <v>183</v>
      </c>
      <c r="C176" s="12" t="s">
        <v>441</v>
      </c>
      <c r="D176" s="12" t="s">
        <v>507</v>
      </c>
      <c r="E176" s="13">
        <v>1114626631</v>
      </c>
      <c r="F176" s="14"/>
      <c r="G176" s="14">
        <v>2015</v>
      </c>
      <c r="H176" s="15">
        <f ca="1">IF(Tabla1[[#This Row],[FECHA DE NACIMIENTO]]="","",YEAR(NOW())-Tabla1[[#This Row],[FECHA DE NACIMIENTO]])</f>
        <v>11</v>
      </c>
      <c r="I176" s="12" t="s">
        <v>67</v>
      </c>
      <c r="J176" s="15" t="str">
        <f t="shared" si="4"/>
        <v>P</v>
      </c>
      <c r="K176" s="15" t="str">
        <f>Tabla1[[#This Row],[FECHA DE NACIMIENTO]]&amp;J176</f>
        <v>2015P</v>
      </c>
      <c r="L176" s="16" t="str">
        <f t="shared" si="5"/>
        <v>PRINCIPIANTES 11 Y 12 AÑOS</v>
      </c>
      <c r="M176" s="12" t="s">
        <v>44</v>
      </c>
      <c r="N176" s="37">
        <v>183</v>
      </c>
      <c r="O176" s="19">
        <f>IFERROR(VLOOKUP(Tabla1[[#This Row],[NIVEL DE HABILIDAD]],CATEGORIAS!$M$3:$O$13,2,FALSE),"")</f>
        <v>85000</v>
      </c>
      <c r="P176" s="12"/>
      <c r="Q176" s="12"/>
    </row>
    <row r="177" spans="1:17" ht="18.75" x14ac:dyDescent="0.25">
      <c r="A177" s="11">
        <f>_xlfn.IFNA(_xlfn.XLOOKUP(Tabla1[[#This Row],[ID]],'BASE DE DATOS 2026'!$B$3:$B$554,'BASE DE DATOS 2026'!$N$3:$N$554),"")</f>
        <v>184</v>
      </c>
      <c r="B177" s="36">
        <v>184</v>
      </c>
      <c r="C177" s="12" t="s">
        <v>271</v>
      </c>
      <c r="D177" s="12" t="s">
        <v>508</v>
      </c>
      <c r="E177" s="13">
        <v>1061545419</v>
      </c>
      <c r="F177" s="14"/>
      <c r="G177" s="14">
        <v>2017</v>
      </c>
      <c r="H177" s="15">
        <f ca="1">IF(Tabla1[[#This Row],[FECHA DE NACIMIENTO]]="","",YEAR(NOW())-Tabla1[[#This Row],[FECHA DE NACIMIENTO]])</f>
        <v>9</v>
      </c>
      <c r="I177" s="12" t="s">
        <v>100</v>
      </c>
      <c r="J177" s="15" t="str">
        <f t="shared" si="4"/>
        <v>E</v>
      </c>
      <c r="K177" s="15" t="str">
        <f>Tabla1[[#This Row],[FECHA DE NACIMIENTO]]&amp;J177</f>
        <v>2017E</v>
      </c>
      <c r="L177" s="16" t="str">
        <f t="shared" si="5"/>
        <v>MINIRIDERS 9 Y 10 AÑOS</v>
      </c>
      <c r="M177" s="12" t="s">
        <v>79</v>
      </c>
      <c r="N177" s="36">
        <v>184</v>
      </c>
      <c r="O177" s="19">
        <f>IFERROR(VLOOKUP(Tabla1[[#This Row],[NIVEL DE HABILIDAD]],CATEGORIAS!$M$3:$O$13,2,FALSE),"")</f>
        <v>85000</v>
      </c>
      <c r="P177" s="12"/>
      <c r="Q177" s="12"/>
    </row>
    <row r="178" spans="1:17" ht="18.75" x14ac:dyDescent="0.25">
      <c r="A178" s="11">
        <f>_xlfn.IFNA(_xlfn.XLOOKUP(Tabla1[[#This Row],[ID]],'BASE DE DATOS 2026'!$B$3:$B$554,'BASE DE DATOS 2026'!$N$3:$N$554),"")</f>
        <v>185</v>
      </c>
      <c r="B178" s="37">
        <v>185</v>
      </c>
      <c r="C178" s="12" t="s">
        <v>378</v>
      </c>
      <c r="D178" s="12" t="s">
        <v>509</v>
      </c>
      <c r="E178" s="13">
        <v>1190964364</v>
      </c>
      <c r="F178" s="14"/>
      <c r="G178" s="14">
        <v>2022</v>
      </c>
      <c r="H178" s="15">
        <f ca="1">IF(Tabla1[[#This Row],[FECHA DE NACIMIENTO]]="","",YEAR(NOW())-Tabla1[[#This Row],[FECHA DE NACIMIENTO]])</f>
        <v>4</v>
      </c>
      <c r="I178" s="12" t="s">
        <v>12</v>
      </c>
      <c r="J178" s="15" t="str">
        <f t="shared" si="4"/>
        <v>S</v>
      </c>
      <c r="K178" s="15" t="str">
        <f>Tabla1[[#This Row],[FECHA DE NACIMIENTO]]&amp;J178</f>
        <v>2022S</v>
      </c>
      <c r="L178" s="16" t="str">
        <f t="shared" si="5"/>
        <v>STRIDERS 4 AÑOS</v>
      </c>
      <c r="M178" s="12" t="s">
        <v>85</v>
      </c>
      <c r="N178" s="37">
        <v>185</v>
      </c>
      <c r="O178" s="19">
        <f>IFERROR(VLOOKUP(Tabla1[[#This Row],[NIVEL DE HABILIDAD]],CATEGORIAS!$M$3:$O$13,2,FALSE),"")</f>
        <v>85000</v>
      </c>
      <c r="P178" s="12"/>
      <c r="Q178" s="12"/>
    </row>
    <row r="179" spans="1:17" ht="18.75" x14ac:dyDescent="0.25">
      <c r="A179" s="11">
        <f>_xlfn.IFNA(_xlfn.XLOOKUP(Tabla1[[#This Row],[ID]],'BASE DE DATOS 2026'!$B$3:$B$554,'BASE DE DATOS 2026'!$N$3:$N$554),"")</f>
        <v>186</v>
      </c>
      <c r="B179" s="36">
        <v>186</v>
      </c>
      <c r="C179" s="12" t="s">
        <v>436</v>
      </c>
      <c r="D179" s="12" t="s">
        <v>510</v>
      </c>
      <c r="E179" s="13">
        <v>1109198264</v>
      </c>
      <c r="F179" s="14"/>
      <c r="G179" s="14">
        <v>2021</v>
      </c>
      <c r="H179" s="15">
        <f ca="1">IF(Tabla1[[#This Row],[FECHA DE NACIMIENTO]]="","",YEAR(NOW())-Tabla1[[#This Row],[FECHA DE NACIMIENTO]])</f>
        <v>5</v>
      </c>
      <c r="I179" s="12" t="s">
        <v>67</v>
      </c>
      <c r="J179" s="15" t="str">
        <f t="shared" si="4"/>
        <v>P</v>
      </c>
      <c r="K179" s="15" t="str">
        <f>Tabla1[[#This Row],[FECHA DE NACIMIENTO]]&amp;J179</f>
        <v>2021P</v>
      </c>
      <c r="L179" s="16" t="str">
        <f t="shared" si="5"/>
        <v>PRINCIPIANTES 6 AÑOS Y MENOS</v>
      </c>
      <c r="M179" s="12" t="s">
        <v>53</v>
      </c>
      <c r="N179" s="36">
        <v>186</v>
      </c>
      <c r="O179" s="19">
        <f>IFERROR(VLOOKUP(Tabla1[[#This Row],[NIVEL DE HABILIDAD]],CATEGORIAS!$M$3:$O$13,2,FALSE),"")</f>
        <v>85000</v>
      </c>
      <c r="P179" s="12"/>
      <c r="Q179" s="12"/>
    </row>
    <row r="180" spans="1:17" ht="18.75" x14ac:dyDescent="0.25">
      <c r="A180" s="11" t="str">
        <f>_xlfn.IFNA(_xlfn.XLOOKUP(Tabla1[[#This Row],[ID]],'BASE DE DATOS 2026'!$B$3:$B$554,'BASE DE DATOS 2026'!$N$3:$N$554),"")</f>
        <v/>
      </c>
      <c r="B180" s="37">
        <v>187</v>
      </c>
      <c r="C180" s="12" t="s">
        <v>429</v>
      </c>
      <c r="D180" s="12" t="s">
        <v>511</v>
      </c>
      <c r="E180" s="13">
        <v>1109561507</v>
      </c>
      <c r="F180" s="14"/>
      <c r="G180" s="14">
        <v>2016</v>
      </c>
      <c r="H180" s="15">
        <f ca="1">IF(Tabla1[[#This Row],[FECHA DE NACIMIENTO]]="","",YEAR(NOW())-Tabla1[[#This Row],[FECHA DE NACIMIENTO]])</f>
        <v>10</v>
      </c>
      <c r="I180" s="12" t="s">
        <v>100</v>
      </c>
      <c r="J180" s="15" t="str">
        <f t="shared" si="4"/>
        <v>E</v>
      </c>
      <c r="K180" s="15" t="str">
        <f>Tabla1[[#This Row],[FECHA DE NACIMIENTO]]&amp;J180</f>
        <v>2016E</v>
      </c>
      <c r="L180" s="16" t="str">
        <f t="shared" si="5"/>
        <v>MINIRIDERS 9 Y 10 AÑOS</v>
      </c>
      <c r="M180" s="12" t="s">
        <v>53</v>
      </c>
      <c r="N180" s="37">
        <v>187</v>
      </c>
      <c r="O180" s="19">
        <f>IFERROR(VLOOKUP(Tabla1[[#This Row],[NIVEL DE HABILIDAD]],CATEGORIAS!$M$3:$O$13,2,FALSE),"")</f>
        <v>85000</v>
      </c>
      <c r="P180" s="12"/>
      <c r="Q180" s="12"/>
    </row>
    <row r="181" spans="1:17" ht="18.75" x14ac:dyDescent="0.25">
      <c r="A181" s="11" t="str">
        <f>_xlfn.IFNA(_xlfn.XLOOKUP(Tabla1[[#This Row],[ID]],'BASE DE DATOS 2026'!$B$3:$B$554,'BASE DE DATOS 2026'!$N$3:$N$554),"")</f>
        <v/>
      </c>
      <c r="B181" s="36">
        <v>188</v>
      </c>
      <c r="C181" s="12" t="s">
        <v>436</v>
      </c>
      <c r="D181" s="12" t="s">
        <v>512</v>
      </c>
      <c r="E181" s="13">
        <v>1111488919</v>
      </c>
      <c r="F181" s="14"/>
      <c r="G181" s="48">
        <v>2021</v>
      </c>
      <c r="H181" s="15">
        <f ca="1">IF(Tabla1[[#This Row],[FECHA DE NACIMIENTO]]="","",YEAR(NOW())-Tabla1[[#This Row],[FECHA DE NACIMIENTO]])</f>
        <v>5</v>
      </c>
      <c r="I181" s="12" t="s">
        <v>12</v>
      </c>
      <c r="J181" s="15" t="str">
        <f t="shared" si="4"/>
        <v>S</v>
      </c>
      <c r="K181" s="15" t="str">
        <f>Tabla1[[#This Row],[FECHA DE NACIMIENTO]]&amp;J181</f>
        <v>2021S</v>
      </c>
      <c r="L181" s="16" t="str">
        <f t="shared" si="5"/>
        <v>STRIDERS 5 AÑOS</v>
      </c>
      <c r="M181" s="12" t="s">
        <v>53</v>
      </c>
      <c r="N181" s="36">
        <v>188</v>
      </c>
      <c r="O181" s="19">
        <f>IFERROR(VLOOKUP(Tabla1[[#This Row],[NIVEL DE HABILIDAD]],CATEGORIAS!$M$3:$O$13,2,FALSE),"")</f>
        <v>85000</v>
      </c>
      <c r="P181" s="12"/>
      <c r="Q181" s="12"/>
    </row>
    <row r="182" spans="1:17" ht="18.75" x14ac:dyDescent="0.25">
      <c r="A182" s="11" t="str">
        <f>_xlfn.IFNA(_xlfn.XLOOKUP(Tabla1[[#This Row],[ID]],'BASE DE DATOS 2026'!$B$3:$B$554,'BASE DE DATOS 2026'!$N$3:$N$554),"")</f>
        <v/>
      </c>
      <c r="B182" s="37">
        <v>189</v>
      </c>
      <c r="C182" s="12" t="s">
        <v>410</v>
      </c>
      <c r="D182" s="12" t="s">
        <v>513</v>
      </c>
      <c r="E182" s="13">
        <v>1109567725</v>
      </c>
      <c r="F182" s="14"/>
      <c r="G182" s="14">
        <v>2019</v>
      </c>
      <c r="H182" s="15">
        <f ca="1">IF(Tabla1[[#This Row],[FECHA DE NACIMIENTO]]="","",YEAR(NOW())-Tabla1[[#This Row],[FECHA DE NACIMIENTO]])</f>
        <v>7</v>
      </c>
      <c r="I182" s="12" t="s">
        <v>100</v>
      </c>
      <c r="J182" s="15" t="str">
        <f t="shared" si="4"/>
        <v>E</v>
      </c>
      <c r="K182" s="15" t="str">
        <f>Tabla1[[#This Row],[FECHA DE NACIMIENTO]]&amp;J182</f>
        <v>2019E</v>
      </c>
      <c r="L182" s="16" t="str">
        <f t="shared" si="5"/>
        <v>MINIRIDERS 7 Y 8 AÑOS</v>
      </c>
      <c r="M182" s="12" t="s">
        <v>112</v>
      </c>
      <c r="N182" s="37">
        <v>189</v>
      </c>
      <c r="O182" s="19">
        <f>IFERROR(VLOOKUP(Tabla1[[#This Row],[NIVEL DE HABILIDAD]],CATEGORIAS!$M$3:$O$13,2,FALSE),"")</f>
        <v>85000</v>
      </c>
      <c r="P182" s="12"/>
      <c r="Q182" s="12"/>
    </row>
    <row r="183" spans="1:17" ht="18.75" x14ac:dyDescent="0.25">
      <c r="A183" s="11" t="str">
        <f>_xlfn.IFNA(_xlfn.XLOOKUP(Tabla1[[#This Row],[ID]],'BASE DE DATOS 2026'!$B$3:$B$554,'BASE DE DATOS 2026'!$N$3:$N$554),"")</f>
        <v/>
      </c>
      <c r="B183" s="36">
        <v>190</v>
      </c>
      <c r="C183" s="12" t="s">
        <v>514</v>
      </c>
      <c r="D183" s="12" t="s">
        <v>515</v>
      </c>
      <c r="E183" s="13">
        <v>1112065357</v>
      </c>
      <c r="F183" s="14"/>
      <c r="G183" s="14">
        <v>2018</v>
      </c>
      <c r="H183" s="15">
        <f ca="1">IF(Tabla1[[#This Row],[FECHA DE NACIMIENTO]]="","",YEAR(NOW())-Tabla1[[#This Row],[FECHA DE NACIMIENTO]])</f>
        <v>8</v>
      </c>
      <c r="I183" s="12" t="s">
        <v>67</v>
      </c>
      <c r="J183" s="15" t="str">
        <f t="shared" si="4"/>
        <v>P</v>
      </c>
      <c r="K183" s="15" t="str">
        <f>Tabla1[[#This Row],[FECHA DE NACIMIENTO]]&amp;J183</f>
        <v>2018P</v>
      </c>
      <c r="L183" s="16" t="str">
        <f t="shared" si="5"/>
        <v>PRINCIPIANTES 7 Y 8 AÑOS</v>
      </c>
      <c r="M183" s="12" t="s">
        <v>167</v>
      </c>
      <c r="N183" s="36">
        <v>190</v>
      </c>
      <c r="O183" s="19">
        <f>IFERROR(VLOOKUP(Tabla1[[#This Row],[NIVEL DE HABILIDAD]],CATEGORIAS!$M$3:$O$13,2,FALSE),"")</f>
        <v>85000</v>
      </c>
      <c r="P183" s="12"/>
      <c r="Q183" s="12" t="s">
        <v>197</v>
      </c>
    </row>
    <row r="184" spans="1:17" ht="18.75" x14ac:dyDescent="0.25">
      <c r="A184" s="11">
        <f>_xlfn.IFNA(_xlfn.XLOOKUP(Tabla1[[#This Row],[ID]],'BASE DE DATOS 2026'!$B$3:$B$554,'BASE DE DATOS 2026'!$N$3:$N$554),"")</f>
        <v>191</v>
      </c>
      <c r="B184" s="37">
        <v>191</v>
      </c>
      <c r="C184" s="12" t="s">
        <v>436</v>
      </c>
      <c r="D184" s="12" t="s">
        <v>516</v>
      </c>
      <c r="E184" s="13">
        <v>1114009237</v>
      </c>
      <c r="F184" s="14"/>
      <c r="G184" s="48">
        <v>2015</v>
      </c>
      <c r="H184" s="15">
        <f ca="1">IF(Tabla1[[#This Row],[FECHA DE NACIMIENTO]]="","",YEAR(NOW())-Tabla1[[#This Row],[FECHA DE NACIMIENTO]])</f>
        <v>11</v>
      </c>
      <c r="I184" s="12" t="s">
        <v>67</v>
      </c>
      <c r="J184" s="15" t="str">
        <f t="shared" si="4"/>
        <v>P</v>
      </c>
      <c r="K184" s="15" t="str">
        <f>Tabla1[[#This Row],[FECHA DE NACIMIENTO]]&amp;J184</f>
        <v>2015P</v>
      </c>
      <c r="L184" s="16" t="str">
        <f t="shared" si="5"/>
        <v>PRINCIPIANTES 11 Y 12 AÑOS</v>
      </c>
      <c r="M184" s="12" t="s">
        <v>167</v>
      </c>
      <c r="N184" s="37">
        <v>191</v>
      </c>
      <c r="O184" s="19">
        <f>IFERROR(VLOOKUP(Tabla1[[#This Row],[NIVEL DE HABILIDAD]],CATEGORIAS!$M$3:$O$13,2,FALSE),"")</f>
        <v>85000</v>
      </c>
      <c r="P184" s="12"/>
      <c r="Q184" s="12"/>
    </row>
    <row r="185" spans="1:17" ht="18.75" x14ac:dyDescent="0.25">
      <c r="A185" s="11" t="str">
        <f>_xlfn.IFNA(_xlfn.XLOOKUP(Tabla1[[#This Row],[ID]],'BASE DE DATOS 2026'!$B$3:$B$554,'BASE DE DATOS 2026'!$N$3:$N$554),"")</f>
        <v/>
      </c>
      <c r="B185" s="36">
        <v>192</v>
      </c>
      <c r="C185" s="12" t="s">
        <v>517</v>
      </c>
      <c r="D185" s="12" t="s">
        <v>322</v>
      </c>
      <c r="E185" s="13">
        <v>1041702892</v>
      </c>
      <c r="F185" s="14"/>
      <c r="G185" s="50">
        <v>2022</v>
      </c>
      <c r="H185" s="15">
        <f ca="1">IF(Tabla1[[#This Row],[FECHA DE NACIMIENTO]]="","",YEAR(NOW())-Tabla1[[#This Row],[FECHA DE NACIMIENTO]])</f>
        <v>4</v>
      </c>
      <c r="I185" s="12" t="s">
        <v>12</v>
      </c>
      <c r="J185" s="15" t="str">
        <f t="shared" si="4"/>
        <v>S</v>
      </c>
      <c r="K185" s="15" t="str">
        <f>Tabla1[[#This Row],[FECHA DE NACIMIENTO]]&amp;J185</f>
        <v>2022S</v>
      </c>
      <c r="L185" s="16" t="str">
        <f t="shared" si="5"/>
        <v>STRIDERS 4 AÑOS</v>
      </c>
      <c r="M185" s="12" t="s">
        <v>45</v>
      </c>
      <c r="N185" s="36">
        <v>192</v>
      </c>
      <c r="O185" s="19">
        <f>IFERROR(VLOOKUP(Tabla1[[#This Row],[NIVEL DE HABILIDAD]],CATEGORIAS!$M$3:$O$13,2,FALSE),"")</f>
        <v>85000</v>
      </c>
      <c r="P185" s="12"/>
      <c r="Q185" s="12"/>
    </row>
    <row r="186" spans="1:17" ht="18.75" x14ac:dyDescent="0.25">
      <c r="A186" s="11" t="str">
        <f>_xlfn.IFNA(_xlfn.XLOOKUP(Tabla1[[#This Row],[ID]],'BASE DE DATOS 2026'!$B$3:$B$554,'BASE DE DATOS 2026'!$N$3:$N$554),"")</f>
        <v/>
      </c>
      <c r="B186" s="37">
        <v>193</v>
      </c>
      <c r="C186" s="12" t="s">
        <v>301</v>
      </c>
      <c r="D186" s="12" t="s">
        <v>518</v>
      </c>
      <c r="E186" s="13">
        <v>1110305023</v>
      </c>
      <c r="F186" s="14"/>
      <c r="G186" s="14">
        <v>2019</v>
      </c>
      <c r="H186" s="15">
        <f ca="1">IF(Tabla1[[#This Row],[FECHA DE NACIMIENTO]]="","",YEAR(NOW())-Tabla1[[#This Row],[FECHA DE NACIMIENTO]])</f>
        <v>7</v>
      </c>
      <c r="I186" s="12" t="s">
        <v>100</v>
      </c>
      <c r="J186" s="15" t="str">
        <f t="shared" si="4"/>
        <v>E</v>
      </c>
      <c r="K186" s="15" t="str">
        <f>Tabla1[[#This Row],[FECHA DE NACIMIENTO]]&amp;J186</f>
        <v>2019E</v>
      </c>
      <c r="L186" s="16" t="str">
        <f t="shared" si="5"/>
        <v>MINIRIDERS 7 Y 8 AÑOS</v>
      </c>
      <c r="M186" s="12" t="s">
        <v>45</v>
      </c>
      <c r="N186" s="37">
        <v>193</v>
      </c>
      <c r="O186" s="19">
        <f>IFERROR(VLOOKUP(Tabla1[[#This Row],[NIVEL DE HABILIDAD]],CATEGORIAS!$M$3:$O$13,2,FALSE),"")</f>
        <v>85000</v>
      </c>
      <c r="P186" s="12"/>
      <c r="Q186" s="12"/>
    </row>
    <row r="187" spans="1:17" ht="18.75" x14ac:dyDescent="0.25">
      <c r="A187" s="11" t="str">
        <f>_xlfn.IFNA(_xlfn.XLOOKUP(Tabla1[[#This Row],[ID]],'BASE DE DATOS 2026'!$B$3:$B$554,'BASE DE DATOS 2026'!$N$3:$N$554),"")</f>
        <v/>
      </c>
      <c r="B187" s="36">
        <v>194</v>
      </c>
      <c r="C187" s="12" t="s">
        <v>519</v>
      </c>
      <c r="D187" s="12" t="s">
        <v>520</v>
      </c>
      <c r="E187" s="13">
        <v>1232796994</v>
      </c>
      <c r="F187" s="14"/>
      <c r="G187" s="14">
        <v>2016</v>
      </c>
      <c r="H187" s="15">
        <f ca="1">IF(Tabla1[[#This Row],[FECHA DE NACIMIENTO]]="","",YEAR(NOW())-Tabla1[[#This Row],[FECHA DE NACIMIENTO]])</f>
        <v>10</v>
      </c>
      <c r="I187" s="12" t="s">
        <v>100</v>
      </c>
      <c r="J187" s="15" t="str">
        <f t="shared" si="4"/>
        <v>E</v>
      </c>
      <c r="K187" s="15" t="str">
        <f>Tabla1[[#This Row],[FECHA DE NACIMIENTO]]&amp;J187</f>
        <v>2016E</v>
      </c>
      <c r="L187" s="16" t="str">
        <f t="shared" si="5"/>
        <v>MINIRIDERS 9 Y 10 AÑOS</v>
      </c>
      <c r="M187" s="12" t="s">
        <v>180</v>
      </c>
      <c r="N187" s="36">
        <v>194</v>
      </c>
      <c r="O187" s="19">
        <f>IFERROR(VLOOKUP(Tabla1[[#This Row],[NIVEL DE HABILIDAD]],CATEGORIAS!$M$3:$O$13,2,FALSE),"")</f>
        <v>85000</v>
      </c>
      <c r="P187" s="12"/>
      <c r="Q187" s="12"/>
    </row>
    <row r="188" spans="1:17" ht="18.75" x14ac:dyDescent="0.25">
      <c r="A188" s="11">
        <f>_xlfn.IFNA(_xlfn.XLOOKUP(Tabla1[[#This Row],[ID]],'BASE DE DATOS 2026'!$B$3:$B$554,'BASE DE DATOS 2026'!$N$3:$N$554),"")</f>
        <v>195</v>
      </c>
      <c r="B188" s="37">
        <v>195</v>
      </c>
      <c r="C188" s="12" t="s">
        <v>275</v>
      </c>
      <c r="D188" s="12" t="s">
        <v>521</v>
      </c>
      <c r="E188" s="13">
        <v>1058942970</v>
      </c>
      <c r="F188" s="14"/>
      <c r="G188" s="48">
        <v>2022</v>
      </c>
      <c r="H188" s="15">
        <f ca="1">IF(Tabla1[[#This Row],[FECHA DE NACIMIENTO]]="","",YEAR(NOW())-Tabla1[[#This Row],[FECHA DE NACIMIENTO]])</f>
        <v>4</v>
      </c>
      <c r="I188" s="12" t="s">
        <v>12</v>
      </c>
      <c r="J188" s="15" t="str">
        <f t="shared" si="4"/>
        <v>S</v>
      </c>
      <c r="K188" s="15" t="str">
        <f>Tabla1[[#This Row],[FECHA DE NACIMIENTO]]&amp;J188</f>
        <v>2022S</v>
      </c>
      <c r="L188" s="16" t="str">
        <f t="shared" si="5"/>
        <v>STRIDERS 4 AÑOS</v>
      </c>
      <c r="M188" s="12" t="s">
        <v>109</v>
      </c>
      <c r="N188" s="37">
        <v>195</v>
      </c>
      <c r="O188" s="19">
        <f>IFERROR(VLOOKUP(Tabla1[[#This Row],[NIVEL DE HABILIDAD]],CATEGORIAS!$M$3:$O$13,2,FALSE),"")</f>
        <v>85000</v>
      </c>
      <c r="P188" s="12"/>
      <c r="Q188" s="12"/>
    </row>
    <row r="189" spans="1:17" ht="18.75" x14ac:dyDescent="0.25">
      <c r="A189" s="11" t="str">
        <f>_xlfn.IFNA(_xlfn.XLOOKUP(Tabla1[[#This Row],[ID]],'BASE DE DATOS 2026'!$B$3:$B$554,'BASE DE DATOS 2026'!$N$3:$N$554),"")</f>
        <v/>
      </c>
      <c r="B189" s="36">
        <v>196</v>
      </c>
      <c r="C189" s="12" t="s">
        <v>522</v>
      </c>
      <c r="D189" s="12" t="s">
        <v>523</v>
      </c>
      <c r="E189" s="13">
        <v>1241988710</v>
      </c>
      <c r="F189" s="14"/>
      <c r="G189" s="50">
        <v>2021</v>
      </c>
      <c r="H189" s="15">
        <f ca="1">IF(Tabla1[[#This Row],[FECHA DE NACIMIENTO]]="","",YEAR(NOW())-Tabla1[[#This Row],[FECHA DE NACIMIENTO]])</f>
        <v>5</v>
      </c>
      <c r="I189" s="12" t="s">
        <v>12</v>
      </c>
      <c r="J189" s="15" t="str">
        <f t="shared" si="4"/>
        <v>S</v>
      </c>
      <c r="K189" s="15" t="str">
        <f>Tabla1[[#This Row],[FECHA DE NACIMIENTO]]&amp;J189</f>
        <v>2021S</v>
      </c>
      <c r="L189" s="16" t="str">
        <f t="shared" si="5"/>
        <v>STRIDERS 5 AÑOS</v>
      </c>
      <c r="M189" s="12" t="s">
        <v>109</v>
      </c>
      <c r="N189" s="36">
        <v>196</v>
      </c>
      <c r="O189" s="19">
        <f>IFERROR(VLOOKUP(Tabla1[[#This Row],[NIVEL DE HABILIDAD]],CATEGORIAS!$M$3:$O$13,2,FALSE),"")</f>
        <v>85000</v>
      </c>
      <c r="P189" s="12"/>
      <c r="Q189" s="12" t="s">
        <v>217</v>
      </c>
    </row>
    <row r="190" spans="1:17" ht="18.75" x14ac:dyDescent="0.25">
      <c r="A190" s="11" t="str">
        <f>_xlfn.IFNA(_xlfn.XLOOKUP(Tabla1[[#This Row],[ID]],'BASE DE DATOS 2026'!$B$3:$B$554,'BASE DE DATOS 2026'!$N$3:$N$554),"")</f>
        <v/>
      </c>
      <c r="B190" s="37">
        <v>197</v>
      </c>
      <c r="C190" s="12" t="s">
        <v>259</v>
      </c>
      <c r="D190" s="12" t="s">
        <v>524</v>
      </c>
      <c r="E190" s="13">
        <v>1234440207</v>
      </c>
      <c r="F190" s="14"/>
      <c r="G190" s="14">
        <v>2020</v>
      </c>
      <c r="H190" s="15">
        <f ca="1">IF(Tabla1[[#This Row],[FECHA DE NACIMIENTO]]="","",YEAR(NOW())-Tabla1[[#This Row],[FECHA DE NACIMIENTO]])</f>
        <v>6</v>
      </c>
      <c r="I190" s="12" t="s">
        <v>100</v>
      </c>
      <c r="J190" s="15" t="str">
        <f t="shared" si="4"/>
        <v>E</v>
      </c>
      <c r="K190" s="15" t="str">
        <f>Tabla1[[#This Row],[FECHA DE NACIMIENTO]]&amp;J190</f>
        <v>2020E</v>
      </c>
      <c r="L190" s="16" t="str">
        <f t="shared" si="5"/>
        <v>MINIRIDERS 6 AÑOS</v>
      </c>
      <c r="M190" s="12" t="s">
        <v>109</v>
      </c>
      <c r="N190" s="37">
        <v>197</v>
      </c>
      <c r="O190" s="19">
        <f>IFERROR(VLOOKUP(Tabla1[[#This Row],[NIVEL DE HABILIDAD]],CATEGORIAS!$M$3:$O$13,2,FALSE),"")</f>
        <v>85000</v>
      </c>
      <c r="P190" s="12"/>
      <c r="Q190" s="12"/>
    </row>
    <row r="191" spans="1:17" ht="18.75" x14ac:dyDescent="0.25">
      <c r="A191" s="11">
        <f>_xlfn.IFNA(_xlfn.XLOOKUP(Tabla1[[#This Row],[ID]],'BASE DE DATOS 2026'!$B$3:$B$554,'BASE DE DATOS 2026'!$N$3:$N$554),"")</f>
        <v>198</v>
      </c>
      <c r="B191" s="36">
        <v>198</v>
      </c>
      <c r="C191" s="12" t="s">
        <v>525</v>
      </c>
      <c r="D191" s="12" t="s">
        <v>526</v>
      </c>
      <c r="E191" s="13">
        <v>1058942152</v>
      </c>
      <c r="F191" s="14"/>
      <c r="G191" s="48">
        <v>2021</v>
      </c>
      <c r="H191" s="15">
        <f ca="1">IF(Tabla1[[#This Row],[FECHA DE NACIMIENTO]]="","",YEAR(NOW())-Tabla1[[#This Row],[FECHA DE NACIMIENTO]])</f>
        <v>5</v>
      </c>
      <c r="I191" s="12" t="s">
        <v>12</v>
      </c>
      <c r="J191" s="15" t="str">
        <f t="shared" si="4"/>
        <v>S</v>
      </c>
      <c r="K191" s="15" t="str">
        <f>Tabla1[[#This Row],[FECHA DE NACIMIENTO]]&amp;J191</f>
        <v>2021S</v>
      </c>
      <c r="L191" s="16" t="str">
        <f t="shared" si="5"/>
        <v>STRIDERS 5 AÑOS</v>
      </c>
      <c r="M191" s="12" t="s">
        <v>109</v>
      </c>
      <c r="N191" s="36">
        <v>198</v>
      </c>
      <c r="O191" s="19">
        <f>IFERROR(VLOOKUP(Tabla1[[#This Row],[NIVEL DE HABILIDAD]],CATEGORIAS!$M$3:$O$13,2,FALSE),"")</f>
        <v>85000</v>
      </c>
      <c r="P191" s="12"/>
      <c r="Q191" s="12"/>
    </row>
    <row r="192" spans="1:17" ht="18.75" x14ac:dyDescent="0.25">
      <c r="A192" s="11" t="str">
        <f>_xlfn.IFNA(_xlfn.XLOOKUP(Tabla1[[#This Row],[ID]],'BASE DE DATOS 2026'!$B$3:$B$554,'BASE DE DATOS 2026'!$N$3:$N$554),"")</f>
        <v/>
      </c>
      <c r="B192" s="37">
        <v>199</v>
      </c>
      <c r="C192" s="65" t="s">
        <v>527</v>
      </c>
      <c r="D192" s="65" t="s">
        <v>528</v>
      </c>
      <c r="E192" s="47">
        <v>1109938402</v>
      </c>
      <c r="F192" s="48"/>
      <c r="G192" s="50">
        <v>2020</v>
      </c>
      <c r="H192" s="15">
        <f ca="1">IF(Tabla1[[#This Row],[FECHA DE NACIMIENTO]]="","",YEAR(NOW())-Tabla1[[#This Row],[FECHA DE NACIMIENTO]])</f>
        <v>6</v>
      </c>
      <c r="I192" s="65" t="s">
        <v>100</v>
      </c>
      <c r="J192" s="15" t="str">
        <f t="shared" si="4"/>
        <v>E</v>
      </c>
      <c r="K192" s="15" t="str">
        <f>Tabla1[[#This Row],[FECHA DE NACIMIENTO]]&amp;J192</f>
        <v>2020E</v>
      </c>
      <c r="L192" s="16" t="str">
        <f t="shared" si="5"/>
        <v>MINIRIDERS 6 AÑOS</v>
      </c>
      <c r="M192" s="65" t="s">
        <v>109</v>
      </c>
      <c r="N192" s="37">
        <v>199</v>
      </c>
      <c r="O192" s="19">
        <f>IFERROR(VLOOKUP(Tabla1[[#This Row],[NIVEL DE HABILIDAD]],CATEGORIAS!$M$3:$O$13,2,FALSE),"")</f>
        <v>85000</v>
      </c>
      <c r="P192" s="65"/>
      <c r="Q192" s="65"/>
    </row>
    <row r="193" spans="1:17" ht="18.75" x14ac:dyDescent="0.25">
      <c r="A193" s="11" t="str">
        <f>_xlfn.IFNA(_xlfn.XLOOKUP(Tabla1[[#This Row],[ID]],'BASE DE DATOS 2026'!$B$3:$B$554,'BASE DE DATOS 2026'!$N$3:$N$554),"")</f>
        <v/>
      </c>
      <c r="B193" s="36">
        <v>200</v>
      </c>
      <c r="C193" s="12" t="s">
        <v>529</v>
      </c>
      <c r="D193" s="12" t="s">
        <v>530</v>
      </c>
      <c r="E193" s="13">
        <v>1060808808</v>
      </c>
      <c r="F193" s="14"/>
      <c r="G193" s="14">
        <v>2022</v>
      </c>
      <c r="H193" s="15">
        <f ca="1">IF(Tabla1[[#This Row],[FECHA DE NACIMIENTO]]="","",YEAR(NOW())-Tabla1[[#This Row],[FECHA DE NACIMIENTO]])</f>
        <v>4</v>
      </c>
      <c r="I193" s="12" t="s">
        <v>12</v>
      </c>
      <c r="J193" s="15" t="str">
        <f t="shared" si="4"/>
        <v>S</v>
      </c>
      <c r="K193" s="15" t="str">
        <f>Tabla1[[#This Row],[FECHA DE NACIMIENTO]]&amp;J193</f>
        <v>2022S</v>
      </c>
      <c r="L193" s="16" t="str">
        <f t="shared" si="5"/>
        <v>STRIDERS 4 AÑOS</v>
      </c>
      <c r="M193" s="12" t="s">
        <v>109</v>
      </c>
      <c r="N193" s="36">
        <v>200</v>
      </c>
      <c r="O193" s="19">
        <f>IFERROR(VLOOKUP(Tabla1[[#This Row],[NIVEL DE HABILIDAD]],CATEGORIAS!$M$3:$O$13,2,FALSE),"")</f>
        <v>85000</v>
      </c>
      <c r="P193" s="12"/>
      <c r="Q193" s="12"/>
    </row>
    <row r="194" spans="1:17" ht="18.75" x14ac:dyDescent="0.25">
      <c r="A194" s="11">
        <f>_xlfn.IFNA(_xlfn.XLOOKUP(Tabla1[[#This Row],[ID]],'BASE DE DATOS 2026'!$B$3:$B$554,'BASE DE DATOS 2026'!$N$3:$N$554),"")</f>
        <v>201</v>
      </c>
      <c r="B194" s="37">
        <v>201</v>
      </c>
      <c r="C194" s="12" t="s">
        <v>308</v>
      </c>
      <c r="D194" s="12" t="s">
        <v>531</v>
      </c>
      <c r="E194" s="13">
        <v>1106524673</v>
      </c>
      <c r="F194" s="14"/>
      <c r="G194" s="14">
        <v>2020</v>
      </c>
      <c r="H194" s="15">
        <f ca="1">IF(Tabla1[[#This Row],[FECHA DE NACIMIENTO]]="","",YEAR(NOW())-Tabla1[[#This Row],[FECHA DE NACIMIENTO]])</f>
        <v>6</v>
      </c>
      <c r="I194" s="12" t="s">
        <v>100</v>
      </c>
      <c r="J194" s="15" t="str">
        <f t="shared" si="4"/>
        <v>E</v>
      </c>
      <c r="K194" s="15" t="str">
        <f>Tabla1[[#This Row],[FECHA DE NACIMIENTO]]&amp;J194</f>
        <v>2020E</v>
      </c>
      <c r="L194" s="16" t="str">
        <f t="shared" si="5"/>
        <v>MINIRIDERS 6 AÑOS</v>
      </c>
      <c r="M194" s="12" t="s">
        <v>77</v>
      </c>
      <c r="N194" s="37">
        <v>201</v>
      </c>
      <c r="O194" s="19">
        <f>IFERROR(VLOOKUP(Tabla1[[#This Row],[NIVEL DE HABILIDAD]],CATEGORIAS!$M$3:$O$13,2,FALSE),"")</f>
        <v>85000</v>
      </c>
      <c r="P194" s="12"/>
      <c r="Q194" s="12"/>
    </row>
    <row r="195" spans="1:17" ht="18.75" x14ac:dyDescent="0.25">
      <c r="A195" s="11" t="str">
        <f>_xlfn.IFNA(_xlfn.XLOOKUP(Tabla1[[#This Row],[ID]],'BASE DE DATOS 2026'!$B$3:$B$554,'BASE DE DATOS 2026'!$N$3:$N$554),"")</f>
        <v/>
      </c>
      <c r="B195" s="36">
        <v>202</v>
      </c>
      <c r="C195" s="12" t="s">
        <v>350</v>
      </c>
      <c r="D195" s="12" t="s">
        <v>532</v>
      </c>
      <c r="E195" s="13">
        <v>1058940939</v>
      </c>
      <c r="F195" s="14"/>
      <c r="G195" s="14">
        <v>2019</v>
      </c>
      <c r="H195" s="15">
        <f ca="1">IF(Tabla1[[#This Row],[FECHA DE NACIMIENTO]]="","",YEAR(NOW())-Tabla1[[#This Row],[FECHA DE NACIMIENTO]])</f>
        <v>7</v>
      </c>
      <c r="I195" s="12" t="s">
        <v>100</v>
      </c>
      <c r="J195" s="15" t="str">
        <f t="shared" ref="J195:J258" si="6">VLOOKUP(I195,NH,2,0)</f>
        <v>E</v>
      </c>
      <c r="K195" s="15" t="str">
        <f>Tabla1[[#This Row],[FECHA DE NACIMIENTO]]&amp;J195</f>
        <v>2019E</v>
      </c>
      <c r="L195" s="16" t="str">
        <f t="shared" ref="L195:L258" si="7">IFERROR(VLOOKUP(K195,CATEGORIAS,2,0),"")</f>
        <v>MINIRIDERS 7 Y 8 AÑOS</v>
      </c>
      <c r="M195" s="12" t="s">
        <v>109</v>
      </c>
      <c r="N195" s="36">
        <v>202</v>
      </c>
      <c r="O195" s="19">
        <f>IFERROR(VLOOKUP(Tabla1[[#This Row],[NIVEL DE HABILIDAD]],CATEGORIAS!$M$3:$O$13,2,FALSE),"")</f>
        <v>85000</v>
      </c>
      <c r="P195" s="12"/>
      <c r="Q195" s="12"/>
    </row>
    <row r="196" spans="1:17" ht="18.75" x14ac:dyDescent="0.25">
      <c r="A196" s="11">
        <f>_xlfn.IFNA(_xlfn.XLOOKUP(Tabla1[[#This Row],[ID]],'BASE DE DATOS 2026'!$B$3:$B$554,'BASE DE DATOS 2026'!$N$3:$N$554),"")</f>
        <v>203</v>
      </c>
      <c r="B196" s="37">
        <v>203</v>
      </c>
      <c r="C196" s="12" t="s">
        <v>533</v>
      </c>
      <c r="D196" s="12" t="s">
        <v>534</v>
      </c>
      <c r="E196" s="13">
        <v>1108341083</v>
      </c>
      <c r="F196" s="14"/>
      <c r="G196" s="48">
        <v>2022</v>
      </c>
      <c r="H196" s="15">
        <f ca="1">IF(Tabla1[[#This Row],[FECHA DE NACIMIENTO]]="","",YEAR(NOW())-Tabla1[[#This Row],[FECHA DE NACIMIENTO]])</f>
        <v>4</v>
      </c>
      <c r="I196" s="12" t="s">
        <v>12</v>
      </c>
      <c r="J196" s="15" t="str">
        <f t="shared" si="6"/>
        <v>S</v>
      </c>
      <c r="K196" s="15" t="str">
        <f>Tabla1[[#This Row],[FECHA DE NACIMIENTO]]&amp;J196</f>
        <v>2022S</v>
      </c>
      <c r="L196" s="16" t="str">
        <f t="shared" si="7"/>
        <v>STRIDERS 4 AÑOS</v>
      </c>
      <c r="M196" s="12" t="s">
        <v>49</v>
      </c>
      <c r="N196" s="37">
        <v>203</v>
      </c>
      <c r="O196" s="19">
        <f>IFERROR(VLOOKUP(Tabla1[[#This Row],[NIVEL DE HABILIDAD]],CATEGORIAS!$M$3:$O$13,2,FALSE),"")</f>
        <v>85000</v>
      </c>
      <c r="P196" s="12"/>
      <c r="Q196" s="12"/>
    </row>
    <row r="197" spans="1:17" ht="18.75" x14ac:dyDescent="0.25">
      <c r="A197" s="11">
        <f>_xlfn.IFNA(_xlfn.XLOOKUP(Tabla1[[#This Row],[ID]],'BASE DE DATOS 2026'!$B$3:$B$554,'BASE DE DATOS 2026'!$N$3:$N$554),"")</f>
        <v>204</v>
      </c>
      <c r="B197" s="36">
        <v>204</v>
      </c>
      <c r="C197" s="12" t="s">
        <v>356</v>
      </c>
      <c r="D197" s="12" t="s">
        <v>535</v>
      </c>
      <c r="E197" s="13">
        <v>1109574847</v>
      </c>
      <c r="F197" s="14"/>
      <c r="G197" s="48">
        <v>2022</v>
      </c>
      <c r="H197" s="15">
        <f ca="1">IF(Tabla1[[#This Row],[FECHA DE NACIMIENTO]]="","",YEAR(NOW())-Tabla1[[#This Row],[FECHA DE NACIMIENTO]])</f>
        <v>4</v>
      </c>
      <c r="I197" s="12" t="s">
        <v>12</v>
      </c>
      <c r="J197" s="15" t="str">
        <f t="shared" si="6"/>
        <v>S</v>
      </c>
      <c r="K197" s="15" t="str">
        <f>Tabla1[[#This Row],[FECHA DE NACIMIENTO]]&amp;J197</f>
        <v>2022S</v>
      </c>
      <c r="L197" s="16" t="str">
        <f t="shared" si="7"/>
        <v>STRIDERS 4 AÑOS</v>
      </c>
      <c r="M197" s="12" t="s">
        <v>53</v>
      </c>
      <c r="N197" s="36">
        <v>204</v>
      </c>
      <c r="O197" s="19">
        <f>IFERROR(VLOOKUP(Tabla1[[#This Row],[NIVEL DE HABILIDAD]],CATEGORIAS!$M$3:$O$13,2,FALSE),"")</f>
        <v>85000</v>
      </c>
      <c r="P197" s="12"/>
      <c r="Q197" s="12"/>
    </row>
    <row r="198" spans="1:17" ht="18.75" x14ac:dyDescent="0.25">
      <c r="A198" s="11">
        <f>_xlfn.IFNA(_xlfn.XLOOKUP(Tabla1[[#This Row],[ID]],'BASE DE DATOS 2026'!$B$3:$B$554,'BASE DE DATOS 2026'!$N$3:$N$554),"")</f>
        <v>205</v>
      </c>
      <c r="B198" s="37">
        <v>205</v>
      </c>
      <c r="C198" s="12" t="s">
        <v>536</v>
      </c>
      <c r="D198" s="12" t="s">
        <v>537</v>
      </c>
      <c r="E198" s="13">
        <v>1114015159</v>
      </c>
      <c r="F198" s="14"/>
      <c r="G198" s="48">
        <v>2022</v>
      </c>
      <c r="H198" s="15">
        <f ca="1">IF(Tabla1[[#This Row],[FECHA DE NACIMIENTO]]="","",YEAR(NOW())-Tabla1[[#This Row],[FECHA DE NACIMIENTO]])</f>
        <v>4</v>
      </c>
      <c r="I198" s="12" t="s">
        <v>12</v>
      </c>
      <c r="J198" s="15" t="str">
        <f t="shared" si="6"/>
        <v>S</v>
      </c>
      <c r="K198" s="15" t="str">
        <f>Tabla1[[#This Row],[FECHA DE NACIMIENTO]]&amp;J198</f>
        <v>2022S</v>
      </c>
      <c r="L198" s="16" t="str">
        <f t="shared" si="7"/>
        <v>STRIDERS 4 AÑOS</v>
      </c>
      <c r="M198" s="12" t="s">
        <v>82</v>
      </c>
      <c r="N198" s="37">
        <v>205</v>
      </c>
      <c r="O198" s="19">
        <f>IFERROR(VLOOKUP(Tabla1[[#This Row],[NIVEL DE HABILIDAD]],CATEGORIAS!$M$3:$O$13,2,FALSE),"")</f>
        <v>85000</v>
      </c>
      <c r="P198" s="12"/>
      <c r="Q198" s="12"/>
    </row>
    <row r="199" spans="1:17" ht="18.75" x14ac:dyDescent="0.25">
      <c r="A199" s="11">
        <f>_xlfn.IFNA(_xlfn.XLOOKUP(Tabla1[[#This Row],[ID]],'BASE DE DATOS 2026'!$B$3:$B$554,'BASE DE DATOS 2026'!$N$3:$N$554),"")</f>
        <v>206</v>
      </c>
      <c r="B199" s="36">
        <v>206</v>
      </c>
      <c r="C199" s="12" t="s">
        <v>321</v>
      </c>
      <c r="D199" s="12" t="s">
        <v>538</v>
      </c>
      <c r="E199" s="13">
        <v>1108572371</v>
      </c>
      <c r="F199" s="14"/>
      <c r="G199" s="48">
        <v>2021</v>
      </c>
      <c r="H199" s="15">
        <f ca="1">IF(Tabla1[[#This Row],[FECHA DE NACIMIENTO]]="","",YEAR(NOW())-Tabla1[[#This Row],[FECHA DE NACIMIENTO]])</f>
        <v>5</v>
      </c>
      <c r="I199" s="12" t="s">
        <v>12</v>
      </c>
      <c r="J199" s="15" t="str">
        <f t="shared" si="6"/>
        <v>S</v>
      </c>
      <c r="K199" s="15" t="str">
        <f>Tabla1[[#This Row],[FECHA DE NACIMIENTO]]&amp;J199</f>
        <v>2021S</v>
      </c>
      <c r="L199" s="16" t="str">
        <f t="shared" si="7"/>
        <v>STRIDERS 5 AÑOS</v>
      </c>
      <c r="M199" s="12" t="s">
        <v>82</v>
      </c>
      <c r="N199" s="36">
        <v>206</v>
      </c>
      <c r="O199" s="19">
        <f>IFERROR(VLOOKUP(Tabla1[[#This Row],[NIVEL DE HABILIDAD]],CATEGORIAS!$M$3:$O$13,2,FALSE),"")</f>
        <v>85000</v>
      </c>
      <c r="P199" s="12"/>
      <c r="Q199" s="12"/>
    </row>
    <row r="200" spans="1:17" ht="18.75" x14ac:dyDescent="0.25">
      <c r="A200" s="11">
        <f>_xlfn.IFNA(_xlfn.XLOOKUP(Tabla1[[#This Row],[ID]],'BASE DE DATOS 2026'!$B$3:$B$554,'BASE DE DATOS 2026'!$N$3:$N$554),"")</f>
        <v>207</v>
      </c>
      <c r="B200" s="37">
        <v>207</v>
      </c>
      <c r="C200" s="12" t="s">
        <v>539</v>
      </c>
      <c r="D200" s="12" t="s">
        <v>538</v>
      </c>
      <c r="E200" s="13">
        <v>1108572372</v>
      </c>
      <c r="F200" s="14"/>
      <c r="G200" s="50">
        <v>2021</v>
      </c>
      <c r="H200" s="15">
        <f ca="1">IF(Tabla1[[#This Row],[FECHA DE NACIMIENTO]]="","",YEAR(NOW())-Tabla1[[#This Row],[FECHA DE NACIMIENTO]])</f>
        <v>5</v>
      </c>
      <c r="I200" s="12" t="s">
        <v>12</v>
      </c>
      <c r="J200" s="15" t="str">
        <f t="shared" si="6"/>
        <v>S</v>
      </c>
      <c r="K200" s="15" t="str">
        <f>Tabla1[[#This Row],[FECHA DE NACIMIENTO]]&amp;J200</f>
        <v>2021S</v>
      </c>
      <c r="L200" s="16" t="str">
        <f t="shared" si="7"/>
        <v>STRIDERS 5 AÑOS</v>
      </c>
      <c r="M200" s="12" t="s">
        <v>82</v>
      </c>
      <c r="N200" s="37">
        <v>207</v>
      </c>
      <c r="O200" s="19">
        <f>IFERROR(VLOOKUP(Tabla1[[#This Row],[NIVEL DE HABILIDAD]],CATEGORIAS!$M$3:$O$13,2,FALSE),"")</f>
        <v>85000</v>
      </c>
      <c r="P200" s="12"/>
      <c r="Q200" s="12"/>
    </row>
    <row r="201" spans="1:17" ht="18.75" x14ac:dyDescent="0.25">
      <c r="A201" s="11" t="str">
        <f>_xlfn.IFNA(_xlfn.XLOOKUP(Tabla1[[#This Row],[ID]],'BASE DE DATOS 2026'!$B$3:$B$554,'BASE DE DATOS 2026'!$N$3:$N$554),"")</f>
        <v/>
      </c>
      <c r="B201" s="36">
        <v>208</v>
      </c>
      <c r="C201" s="65" t="s">
        <v>410</v>
      </c>
      <c r="D201" s="65" t="s">
        <v>540</v>
      </c>
      <c r="E201" s="47">
        <v>1151949121</v>
      </c>
      <c r="F201" s="14"/>
      <c r="G201" s="50">
        <v>2021</v>
      </c>
      <c r="H201" s="15">
        <f ca="1">IF(Tabla1[[#This Row],[FECHA DE NACIMIENTO]]="","",YEAR(NOW())-Tabla1[[#This Row],[FECHA DE NACIMIENTO]])</f>
        <v>5</v>
      </c>
      <c r="I201" s="65" t="s">
        <v>12</v>
      </c>
      <c r="J201" s="15" t="str">
        <f t="shared" si="6"/>
        <v>S</v>
      </c>
      <c r="K201" s="15" t="str">
        <f>Tabla1[[#This Row],[FECHA DE NACIMIENTO]]&amp;J201</f>
        <v>2021S</v>
      </c>
      <c r="L201" s="16" t="str">
        <f t="shared" si="7"/>
        <v>STRIDERS 5 AÑOS</v>
      </c>
      <c r="M201" s="12" t="s">
        <v>112</v>
      </c>
      <c r="N201" s="36">
        <v>208</v>
      </c>
      <c r="O201" s="19">
        <f>IFERROR(VLOOKUP(Tabla1[[#This Row],[NIVEL DE HABILIDAD]],CATEGORIAS!$M$3:$O$13,2,FALSE),"")</f>
        <v>85000</v>
      </c>
      <c r="P201" s="65"/>
      <c r="Q201" s="65"/>
    </row>
    <row r="202" spans="1:17" ht="18.75" x14ac:dyDescent="0.25">
      <c r="A202" s="11" t="str">
        <f>_xlfn.IFNA(_xlfn.XLOOKUP(Tabla1[[#This Row],[ID]],'BASE DE DATOS 2026'!$B$3:$B$554,'BASE DE DATOS 2026'!$N$3:$N$554),"")</f>
        <v/>
      </c>
      <c r="B202" s="37">
        <v>209</v>
      </c>
      <c r="C202" s="12" t="s">
        <v>429</v>
      </c>
      <c r="D202" s="12" t="s">
        <v>541</v>
      </c>
      <c r="E202" s="13"/>
      <c r="F202" s="14"/>
      <c r="G202" s="50">
        <v>2020</v>
      </c>
      <c r="H202" s="15">
        <f ca="1">IF(Tabla1[[#This Row],[FECHA DE NACIMIENTO]]="","",YEAR(NOW())-Tabla1[[#This Row],[FECHA DE NACIMIENTO]])</f>
        <v>6</v>
      </c>
      <c r="I202" s="12" t="s">
        <v>100</v>
      </c>
      <c r="J202" s="15" t="str">
        <f t="shared" si="6"/>
        <v>E</v>
      </c>
      <c r="K202" s="15" t="str">
        <f>Tabla1[[#This Row],[FECHA DE NACIMIENTO]]&amp;J202</f>
        <v>2020E</v>
      </c>
      <c r="L202" s="16" t="str">
        <f t="shared" si="7"/>
        <v>MINIRIDERS 6 AÑOS</v>
      </c>
      <c r="M202" s="12" t="s">
        <v>110</v>
      </c>
      <c r="N202" s="37">
        <v>209</v>
      </c>
      <c r="O202" s="19">
        <f>IFERROR(VLOOKUP(Tabla1[[#This Row],[NIVEL DE HABILIDAD]],CATEGORIAS!$M$3:$O$13,2,FALSE),"")</f>
        <v>85000</v>
      </c>
      <c r="P202" s="12"/>
      <c r="Q202" s="12"/>
    </row>
    <row r="203" spans="1:17" ht="18.75" x14ac:dyDescent="0.25">
      <c r="A203" s="11" t="str">
        <f>_xlfn.IFNA(_xlfn.XLOOKUP(Tabla1[[#This Row],[ID]],'BASE DE DATOS 2026'!$B$3:$B$554,'BASE DE DATOS 2026'!$N$3:$N$554),"")</f>
        <v/>
      </c>
      <c r="B203" s="36">
        <v>210</v>
      </c>
      <c r="C203" s="65" t="s">
        <v>312</v>
      </c>
      <c r="D203" s="65" t="s">
        <v>542</v>
      </c>
      <c r="E203" s="47">
        <v>1149943389</v>
      </c>
      <c r="F203" s="14"/>
      <c r="G203" s="48">
        <v>2020</v>
      </c>
      <c r="H203" s="15">
        <f ca="1">IF(Tabla1[[#This Row],[FECHA DE NACIMIENTO]]="","",YEAR(NOW())-Tabla1[[#This Row],[FECHA DE NACIMIENTO]])</f>
        <v>6</v>
      </c>
      <c r="I203" s="65" t="s">
        <v>100</v>
      </c>
      <c r="J203" s="15" t="str">
        <f t="shared" si="6"/>
        <v>E</v>
      </c>
      <c r="K203" s="15" t="str">
        <f>Tabla1[[#This Row],[FECHA DE NACIMIENTO]]&amp;J203</f>
        <v>2020E</v>
      </c>
      <c r="L203" s="16" t="str">
        <f t="shared" si="7"/>
        <v>MINIRIDERS 6 AÑOS</v>
      </c>
      <c r="M203" s="65" t="s">
        <v>45</v>
      </c>
      <c r="N203" s="36">
        <v>210</v>
      </c>
      <c r="O203" s="19">
        <f>IFERROR(VLOOKUP(Tabla1[[#This Row],[NIVEL DE HABILIDAD]],CATEGORIAS!$M$3:$O$13,2,FALSE),"")</f>
        <v>85000</v>
      </c>
      <c r="P203" s="65"/>
      <c r="Q203" s="65"/>
    </row>
    <row r="204" spans="1:17" ht="18.75" x14ac:dyDescent="0.25">
      <c r="A204" s="11">
        <f>_xlfn.IFNA(_xlfn.XLOOKUP(Tabla1[[#This Row],[ID]],'BASE DE DATOS 2026'!$B$3:$B$554,'BASE DE DATOS 2026'!$N$3:$N$554),"")</f>
        <v>211</v>
      </c>
      <c r="B204" s="37">
        <v>211</v>
      </c>
      <c r="C204" s="12" t="s">
        <v>312</v>
      </c>
      <c r="D204" s="12" t="s">
        <v>543</v>
      </c>
      <c r="E204" s="13">
        <v>1106523104</v>
      </c>
      <c r="F204" s="14"/>
      <c r="G204" s="14">
        <v>2017</v>
      </c>
      <c r="H204" s="15">
        <f ca="1">IF(Tabla1[[#This Row],[FECHA DE NACIMIENTO]]="","",YEAR(NOW())-Tabla1[[#This Row],[FECHA DE NACIMIENTO]])</f>
        <v>9</v>
      </c>
      <c r="I204" s="12" t="s">
        <v>100</v>
      </c>
      <c r="J204" s="15" t="str">
        <f t="shared" si="6"/>
        <v>E</v>
      </c>
      <c r="K204" s="15" t="str">
        <f>Tabla1[[#This Row],[FECHA DE NACIMIENTO]]&amp;J204</f>
        <v>2017E</v>
      </c>
      <c r="L204" s="16" t="str">
        <f t="shared" si="7"/>
        <v>MINIRIDERS 9 Y 10 AÑOS</v>
      </c>
      <c r="M204" s="12" t="s">
        <v>167</v>
      </c>
      <c r="N204" s="37">
        <v>211</v>
      </c>
      <c r="O204" s="19">
        <f>IFERROR(VLOOKUP(Tabla1[[#This Row],[NIVEL DE HABILIDAD]],CATEGORIAS!$M$3:$O$13,2,FALSE),"")</f>
        <v>85000</v>
      </c>
      <c r="P204" s="12"/>
      <c r="Q204" s="12"/>
    </row>
    <row r="205" spans="1:17" ht="18.75" x14ac:dyDescent="0.25">
      <c r="A205" s="11" t="str">
        <f>_xlfn.IFNA(_xlfn.XLOOKUP(Tabla1[[#This Row],[ID]],'BASE DE DATOS 2026'!$B$3:$B$554,'BASE DE DATOS 2026'!$N$3:$N$554),"")</f>
        <v/>
      </c>
      <c r="B205" s="36">
        <v>212</v>
      </c>
      <c r="C205" s="12" t="s">
        <v>544</v>
      </c>
      <c r="D205" s="12" t="s">
        <v>545</v>
      </c>
      <c r="E205" s="13">
        <v>1112067572</v>
      </c>
      <c r="F205" s="14"/>
      <c r="G205" s="14">
        <v>2020</v>
      </c>
      <c r="H205" s="15">
        <f ca="1">IF(Tabla1[[#This Row],[FECHA DE NACIMIENTO]]="","",YEAR(NOW())-Tabla1[[#This Row],[FECHA DE NACIMIENTO]])</f>
        <v>6</v>
      </c>
      <c r="I205" s="12" t="s">
        <v>100</v>
      </c>
      <c r="J205" s="15" t="str">
        <f t="shared" si="6"/>
        <v>E</v>
      </c>
      <c r="K205" s="15" t="str">
        <f>Tabla1[[#This Row],[FECHA DE NACIMIENTO]]&amp;J205</f>
        <v>2020E</v>
      </c>
      <c r="L205" s="16" t="str">
        <f t="shared" si="7"/>
        <v>MINIRIDERS 6 AÑOS</v>
      </c>
      <c r="M205" s="12" t="s">
        <v>53</v>
      </c>
      <c r="N205" s="36">
        <v>212</v>
      </c>
      <c r="O205" s="19">
        <f>IFERROR(VLOOKUP(Tabla1[[#This Row],[NIVEL DE HABILIDAD]],CATEGORIAS!$M$3:$O$13,2,FALSE),"")</f>
        <v>85000</v>
      </c>
      <c r="P205" s="12"/>
      <c r="Q205" s="12"/>
    </row>
    <row r="206" spans="1:17" ht="18.75" x14ac:dyDescent="0.25">
      <c r="A206" s="11">
        <f>_xlfn.IFNA(_xlfn.XLOOKUP(Tabla1[[#This Row],[ID]],'BASE DE DATOS 2026'!$B$3:$B$554,'BASE DE DATOS 2026'!$N$3:$N$554),"")</f>
        <v>213</v>
      </c>
      <c r="B206" s="37">
        <v>213</v>
      </c>
      <c r="C206" s="12" t="s">
        <v>546</v>
      </c>
      <c r="D206" s="12" t="s">
        <v>547</v>
      </c>
      <c r="E206" s="13">
        <v>1111569419</v>
      </c>
      <c r="F206" s="14"/>
      <c r="G206" s="14">
        <v>2018</v>
      </c>
      <c r="H206" s="15">
        <f ca="1">IF(Tabla1[[#This Row],[FECHA DE NACIMIENTO]]="","",YEAR(NOW())-Tabla1[[#This Row],[FECHA DE NACIMIENTO]])</f>
        <v>8</v>
      </c>
      <c r="I206" s="12" t="s">
        <v>100</v>
      </c>
      <c r="J206" s="15" t="str">
        <f t="shared" si="6"/>
        <v>E</v>
      </c>
      <c r="K206" s="15" t="str">
        <f>Tabla1[[#This Row],[FECHA DE NACIMIENTO]]&amp;J206</f>
        <v>2018E</v>
      </c>
      <c r="L206" s="16" t="str">
        <f t="shared" si="7"/>
        <v>MINIRIDERS 7 Y 8 AÑOS</v>
      </c>
      <c r="M206" s="12" t="s">
        <v>53</v>
      </c>
      <c r="N206" s="37">
        <v>213</v>
      </c>
      <c r="O206" s="19">
        <f>IFERROR(VLOOKUP(Tabla1[[#This Row],[NIVEL DE HABILIDAD]],CATEGORIAS!$M$3:$O$13,2,FALSE),"")</f>
        <v>85000</v>
      </c>
      <c r="P206" s="12"/>
      <c r="Q206" s="12"/>
    </row>
    <row r="207" spans="1:17" ht="18.75" x14ac:dyDescent="0.25">
      <c r="A207" s="11" t="str">
        <f>_xlfn.IFNA(_xlfn.XLOOKUP(Tabla1[[#This Row],[ID]],'BASE DE DATOS 2026'!$B$3:$B$554,'BASE DE DATOS 2026'!$N$3:$N$554),"")</f>
        <v/>
      </c>
      <c r="B207" s="36">
        <v>214</v>
      </c>
      <c r="C207" s="12" t="s">
        <v>548</v>
      </c>
      <c r="D207" s="12" t="s">
        <v>549</v>
      </c>
      <c r="E207" s="13">
        <v>1232803477</v>
      </c>
      <c r="F207" s="14"/>
      <c r="G207" s="14">
        <v>2017</v>
      </c>
      <c r="H207" s="15">
        <f ca="1">IF(Tabla1[[#This Row],[FECHA DE NACIMIENTO]]="","",YEAR(NOW())-Tabla1[[#This Row],[FECHA DE NACIMIENTO]])</f>
        <v>9</v>
      </c>
      <c r="I207" s="12" t="s">
        <v>100</v>
      </c>
      <c r="J207" s="15" t="str">
        <f t="shared" si="6"/>
        <v>E</v>
      </c>
      <c r="K207" s="15" t="str">
        <f>Tabla1[[#This Row],[FECHA DE NACIMIENTO]]&amp;J207</f>
        <v>2017E</v>
      </c>
      <c r="L207" s="16" t="str">
        <f t="shared" si="7"/>
        <v>MINIRIDERS 9 Y 10 AÑOS</v>
      </c>
      <c r="M207" s="12" t="s">
        <v>112</v>
      </c>
      <c r="N207" s="36">
        <v>214</v>
      </c>
      <c r="O207" s="19">
        <f>IFERROR(VLOOKUP(Tabla1[[#This Row],[NIVEL DE HABILIDAD]],CATEGORIAS!$M$3:$O$13,2,FALSE),"")</f>
        <v>85000</v>
      </c>
      <c r="P207" s="12"/>
      <c r="Q207" s="12"/>
    </row>
    <row r="208" spans="1:17" ht="18.75" x14ac:dyDescent="0.25">
      <c r="A208" s="11" t="str">
        <f>_xlfn.IFNA(_xlfn.XLOOKUP(Tabla1[[#This Row],[ID]],'BASE DE DATOS 2026'!$B$3:$B$554,'BASE DE DATOS 2026'!$N$3:$N$554),"")</f>
        <v/>
      </c>
      <c r="B208" s="37">
        <v>215</v>
      </c>
      <c r="C208" s="12" t="s">
        <v>550</v>
      </c>
      <c r="D208" s="12" t="s">
        <v>551</v>
      </c>
      <c r="E208" s="13">
        <v>1241438335</v>
      </c>
      <c r="F208" s="14"/>
      <c r="G208" s="14">
        <v>2018</v>
      </c>
      <c r="H208" s="15">
        <f ca="1">IF(Tabla1[[#This Row],[FECHA DE NACIMIENTO]]="","",YEAR(NOW())-Tabla1[[#This Row],[FECHA DE NACIMIENTO]])</f>
        <v>8</v>
      </c>
      <c r="I208" s="12" t="s">
        <v>100</v>
      </c>
      <c r="J208" s="15" t="str">
        <f t="shared" si="6"/>
        <v>E</v>
      </c>
      <c r="K208" s="15" t="str">
        <f>Tabla1[[#This Row],[FECHA DE NACIMIENTO]]&amp;J208</f>
        <v>2018E</v>
      </c>
      <c r="L208" s="16" t="str">
        <f t="shared" si="7"/>
        <v>MINIRIDERS 7 Y 8 AÑOS</v>
      </c>
      <c r="M208" s="12" t="s">
        <v>74</v>
      </c>
      <c r="N208" s="37">
        <v>215</v>
      </c>
      <c r="O208" s="19">
        <f>IFERROR(VLOOKUP(Tabla1[[#This Row],[NIVEL DE HABILIDAD]],CATEGORIAS!$M$3:$O$13,2,FALSE),"")</f>
        <v>85000</v>
      </c>
      <c r="P208" s="12"/>
      <c r="Q208" s="12"/>
    </row>
    <row r="209" spans="1:17" ht="18.75" x14ac:dyDescent="0.25">
      <c r="A209" s="11" t="str">
        <f>_xlfn.IFNA(_xlfn.XLOOKUP(Tabla1[[#This Row],[ID]],'BASE DE DATOS 2026'!$B$3:$B$554,'BASE DE DATOS 2026'!$N$3:$N$554),"")</f>
        <v/>
      </c>
      <c r="B209" s="36">
        <v>216</v>
      </c>
      <c r="C209" s="12" t="s">
        <v>552</v>
      </c>
      <c r="D209" s="12" t="s">
        <v>553</v>
      </c>
      <c r="E209" s="13">
        <v>1061823323</v>
      </c>
      <c r="F209" s="14"/>
      <c r="G209" s="14">
        <v>2018</v>
      </c>
      <c r="H209" s="15">
        <f ca="1">IF(Tabla1[[#This Row],[FECHA DE NACIMIENTO]]="","",YEAR(NOW())-Tabla1[[#This Row],[FECHA DE NACIMIENTO]])</f>
        <v>8</v>
      </c>
      <c r="I209" s="12" t="s">
        <v>100</v>
      </c>
      <c r="J209" s="15" t="str">
        <f t="shared" si="6"/>
        <v>E</v>
      </c>
      <c r="K209" s="15" t="str">
        <f>Tabla1[[#This Row],[FECHA DE NACIMIENTO]]&amp;J209</f>
        <v>2018E</v>
      </c>
      <c r="L209" s="16" t="str">
        <f t="shared" si="7"/>
        <v>MINIRIDERS 7 Y 8 AÑOS</v>
      </c>
      <c r="M209" s="12" t="s">
        <v>109</v>
      </c>
      <c r="N209" s="36">
        <v>216</v>
      </c>
      <c r="O209" s="19">
        <f>IFERROR(VLOOKUP(Tabla1[[#This Row],[NIVEL DE HABILIDAD]],CATEGORIAS!$M$3:$O$13,2,FALSE),"")</f>
        <v>85000</v>
      </c>
      <c r="P209" s="12"/>
      <c r="Q209" s="12"/>
    </row>
    <row r="210" spans="1:17" ht="18.75" x14ac:dyDescent="0.25">
      <c r="A210" s="11" t="str">
        <f>_xlfn.IFNA(_xlfn.XLOOKUP(Tabla1[[#This Row],[ID]],'BASE DE DATOS 2026'!$B$3:$B$554,'BASE DE DATOS 2026'!$N$3:$N$554),"")</f>
        <v/>
      </c>
      <c r="B210" s="37">
        <v>217</v>
      </c>
      <c r="C210" s="12" t="s">
        <v>261</v>
      </c>
      <c r="D210" s="12" t="s">
        <v>554</v>
      </c>
      <c r="E210" s="13">
        <v>1110376440</v>
      </c>
      <c r="F210" s="14"/>
      <c r="G210" s="14">
        <v>2015</v>
      </c>
      <c r="H210" s="15">
        <f ca="1">IF(Tabla1[[#This Row],[FECHA DE NACIMIENTO]]="","",YEAR(NOW())-Tabla1[[#This Row],[FECHA DE NACIMIENTO]])</f>
        <v>11</v>
      </c>
      <c r="I210" s="12" t="s">
        <v>67</v>
      </c>
      <c r="J210" s="15" t="str">
        <f t="shared" si="6"/>
        <v>P</v>
      </c>
      <c r="K210" s="15" t="str">
        <f>Tabla1[[#This Row],[FECHA DE NACIMIENTO]]&amp;J210</f>
        <v>2015P</v>
      </c>
      <c r="L210" s="16" t="str">
        <f t="shared" si="7"/>
        <v>PRINCIPIANTES 11 Y 12 AÑOS</v>
      </c>
      <c r="M210" s="12" t="s">
        <v>45</v>
      </c>
      <c r="N210" s="37">
        <v>217</v>
      </c>
      <c r="O210" s="19">
        <f>IFERROR(VLOOKUP(Tabla1[[#This Row],[NIVEL DE HABILIDAD]],CATEGORIAS!$M$3:$O$13,2,FALSE),"")</f>
        <v>85000</v>
      </c>
      <c r="P210" s="12"/>
      <c r="Q210" s="12"/>
    </row>
    <row r="211" spans="1:17" ht="18.75" x14ac:dyDescent="0.25">
      <c r="A211" s="11" t="str">
        <f>_xlfn.IFNA(_xlfn.XLOOKUP(Tabla1[[#This Row],[ID]],'BASE DE DATOS 2026'!$B$3:$B$554,'BASE DE DATOS 2026'!$N$3:$N$554),"")</f>
        <v/>
      </c>
      <c r="B211" s="36">
        <v>218</v>
      </c>
      <c r="C211" s="65" t="s">
        <v>436</v>
      </c>
      <c r="D211" s="65" t="s">
        <v>555</v>
      </c>
      <c r="E211" s="47">
        <v>1109569715</v>
      </c>
      <c r="F211" s="14"/>
      <c r="G211" s="48">
        <v>2020</v>
      </c>
      <c r="H211" s="15">
        <f ca="1">IF(Tabla1[[#This Row],[FECHA DE NACIMIENTO]]="","",YEAR(NOW())-Tabla1[[#This Row],[FECHA DE NACIMIENTO]])</f>
        <v>6</v>
      </c>
      <c r="I211" s="65" t="s">
        <v>100</v>
      </c>
      <c r="J211" s="15" t="str">
        <f t="shared" si="6"/>
        <v>E</v>
      </c>
      <c r="K211" s="15" t="str">
        <f>Tabla1[[#This Row],[FECHA DE NACIMIENTO]]&amp;J211</f>
        <v>2020E</v>
      </c>
      <c r="L211" s="16" t="str">
        <f t="shared" si="7"/>
        <v>MINIRIDERS 6 AÑOS</v>
      </c>
      <c r="M211" s="65" t="s">
        <v>55</v>
      </c>
      <c r="N211" s="36">
        <v>218</v>
      </c>
      <c r="O211" s="19">
        <f>IFERROR(VLOOKUP(Tabla1[[#This Row],[NIVEL DE HABILIDAD]],CATEGORIAS!$M$3:$O$13,2,FALSE),"")</f>
        <v>85000</v>
      </c>
      <c r="P211" s="65"/>
      <c r="Q211" s="65"/>
    </row>
    <row r="212" spans="1:17" ht="18.75" x14ac:dyDescent="0.25">
      <c r="A212" s="11" t="str">
        <f>_xlfn.IFNA(_xlfn.XLOOKUP(Tabla1[[#This Row],[ID]],'BASE DE DATOS 2026'!$B$3:$B$554,'BASE DE DATOS 2026'!$N$3:$N$554),"")</f>
        <v/>
      </c>
      <c r="B212" s="37">
        <v>219</v>
      </c>
      <c r="C212" s="12" t="s">
        <v>556</v>
      </c>
      <c r="D212" s="12" t="s">
        <v>557</v>
      </c>
      <c r="E212" s="13">
        <v>1111488494</v>
      </c>
      <c r="F212" s="14"/>
      <c r="G212" s="14">
        <v>2021</v>
      </c>
      <c r="H212" s="15">
        <f ca="1">IF(Tabla1[[#This Row],[FECHA DE NACIMIENTO]]="","",YEAR(NOW())-Tabla1[[#This Row],[FECHA DE NACIMIENTO]])</f>
        <v>5</v>
      </c>
      <c r="I212" s="12" t="s">
        <v>12</v>
      </c>
      <c r="J212" s="15" t="str">
        <f t="shared" si="6"/>
        <v>S</v>
      </c>
      <c r="K212" s="15" t="str">
        <f>Tabla1[[#This Row],[FECHA DE NACIMIENTO]]&amp;J212</f>
        <v>2021S</v>
      </c>
      <c r="L212" s="16" t="str">
        <f t="shared" si="7"/>
        <v>STRIDERS 5 AÑOS</v>
      </c>
      <c r="M212" s="12" t="s">
        <v>55</v>
      </c>
      <c r="N212" s="37">
        <v>219</v>
      </c>
      <c r="O212" s="19">
        <f>IFERROR(VLOOKUP(Tabla1[[#This Row],[NIVEL DE HABILIDAD]],CATEGORIAS!$M$3:$O$13,2,FALSE),"")</f>
        <v>85000</v>
      </c>
      <c r="P212" s="12"/>
      <c r="Q212" s="12"/>
    </row>
    <row r="213" spans="1:17" ht="18.75" x14ac:dyDescent="0.25">
      <c r="A213" s="11" t="str">
        <f>_xlfn.IFNA(_xlfn.XLOOKUP(Tabla1[[#This Row],[ID]],'BASE DE DATOS 2026'!$B$3:$B$554,'BASE DE DATOS 2026'!$N$3:$N$554),"")</f>
        <v/>
      </c>
      <c r="B213" s="36">
        <v>220</v>
      </c>
      <c r="C213" s="12" t="s">
        <v>361</v>
      </c>
      <c r="D213" s="12" t="s">
        <v>558</v>
      </c>
      <c r="E213" s="13"/>
      <c r="F213" s="14"/>
      <c r="G213" s="14">
        <v>2020</v>
      </c>
      <c r="H213" s="15">
        <f ca="1">IF(Tabla1[[#This Row],[FECHA DE NACIMIENTO]]="","",YEAR(NOW())-Tabla1[[#This Row],[FECHA DE NACIMIENTO]])</f>
        <v>6</v>
      </c>
      <c r="I213" s="12" t="s">
        <v>100</v>
      </c>
      <c r="J213" s="15" t="str">
        <f t="shared" si="6"/>
        <v>E</v>
      </c>
      <c r="K213" s="15" t="str">
        <f>Tabla1[[#This Row],[FECHA DE NACIMIENTO]]&amp;J213</f>
        <v>2020E</v>
      </c>
      <c r="L213" s="16" t="str">
        <f t="shared" si="7"/>
        <v>MINIRIDERS 6 AÑOS</v>
      </c>
      <c r="M213" s="12" t="s">
        <v>55</v>
      </c>
      <c r="N213" s="36">
        <v>220</v>
      </c>
      <c r="O213" s="19">
        <f>IFERROR(VLOOKUP(Tabla1[[#This Row],[NIVEL DE HABILIDAD]],CATEGORIAS!$M$3:$O$13,2,FALSE),"")</f>
        <v>85000</v>
      </c>
      <c r="P213" s="12"/>
      <c r="Q213" s="12"/>
    </row>
    <row r="214" spans="1:17" ht="18.75" x14ac:dyDescent="0.25">
      <c r="A214" s="11" t="str">
        <f>_xlfn.IFNA(_xlfn.XLOOKUP(Tabla1[[#This Row],[ID]],'BASE DE DATOS 2026'!$B$3:$B$554,'BASE DE DATOS 2026'!$N$3:$N$554),"")</f>
        <v/>
      </c>
      <c r="B214" s="37">
        <v>221</v>
      </c>
      <c r="C214" s="12" t="s">
        <v>559</v>
      </c>
      <c r="D214" s="12" t="s">
        <v>560</v>
      </c>
      <c r="E214" s="13">
        <v>1144111619</v>
      </c>
      <c r="F214" s="14"/>
      <c r="G214" s="14">
        <v>2020</v>
      </c>
      <c r="H214" s="15">
        <f ca="1">IF(Tabla1[[#This Row],[FECHA DE NACIMIENTO]]="","",YEAR(NOW())-Tabla1[[#This Row],[FECHA DE NACIMIENTO]])</f>
        <v>6</v>
      </c>
      <c r="I214" s="12" t="s">
        <v>100</v>
      </c>
      <c r="J214" s="15" t="str">
        <f t="shared" si="6"/>
        <v>E</v>
      </c>
      <c r="K214" s="15" t="str">
        <f>Tabla1[[#This Row],[FECHA DE NACIMIENTO]]&amp;J214</f>
        <v>2020E</v>
      </c>
      <c r="L214" s="16" t="str">
        <f t="shared" si="7"/>
        <v>MINIRIDERS 6 AÑOS</v>
      </c>
      <c r="M214" s="12" t="s">
        <v>53</v>
      </c>
      <c r="N214" s="37">
        <v>221</v>
      </c>
      <c r="O214" s="19">
        <f>IFERROR(VLOOKUP(Tabla1[[#This Row],[NIVEL DE HABILIDAD]],CATEGORIAS!$M$3:$O$13,2,FALSE),"")</f>
        <v>85000</v>
      </c>
      <c r="P214" s="12"/>
      <c r="Q214" s="12"/>
    </row>
    <row r="215" spans="1:17" ht="18.75" x14ac:dyDescent="0.25">
      <c r="A215" s="11">
        <f>_xlfn.IFNA(_xlfn.XLOOKUP(Tabla1[[#This Row],[ID]],'BASE DE DATOS 2026'!$B$3:$B$554,'BASE DE DATOS 2026'!$N$3:$N$554),"")</f>
        <v>222</v>
      </c>
      <c r="B215" s="36">
        <v>222</v>
      </c>
      <c r="C215" s="12" t="s">
        <v>561</v>
      </c>
      <c r="D215" s="12" t="s">
        <v>562</v>
      </c>
      <c r="E215" s="13">
        <v>1109936166</v>
      </c>
      <c r="F215" s="14"/>
      <c r="G215" s="14">
        <v>2017</v>
      </c>
      <c r="H215" s="15">
        <f ca="1">IF(Tabla1[[#This Row],[FECHA DE NACIMIENTO]]="","",YEAR(NOW())-Tabla1[[#This Row],[FECHA DE NACIMIENTO]])</f>
        <v>9</v>
      </c>
      <c r="I215" s="12" t="s">
        <v>100</v>
      </c>
      <c r="J215" s="15" t="str">
        <f t="shared" si="6"/>
        <v>E</v>
      </c>
      <c r="K215" s="15" t="str">
        <f>Tabla1[[#This Row],[FECHA DE NACIMIENTO]]&amp;J215</f>
        <v>2017E</v>
      </c>
      <c r="L215" s="16" t="str">
        <f t="shared" si="7"/>
        <v>MINIRIDERS 9 Y 10 AÑOS</v>
      </c>
      <c r="M215" s="12" t="s">
        <v>53</v>
      </c>
      <c r="N215" s="36">
        <v>222</v>
      </c>
      <c r="O215" s="19">
        <f>IFERROR(VLOOKUP(Tabla1[[#This Row],[NIVEL DE HABILIDAD]],CATEGORIAS!$M$3:$O$13,2,FALSE),"")</f>
        <v>85000</v>
      </c>
      <c r="P215" s="12"/>
      <c r="Q215" s="12"/>
    </row>
    <row r="216" spans="1:17" ht="18.75" x14ac:dyDescent="0.25">
      <c r="A216" s="11">
        <f>_xlfn.IFNA(_xlfn.XLOOKUP(Tabla1[[#This Row],[ID]],'BASE DE DATOS 2026'!$B$3:$B$554,'BASE DE DATOS 2026'!$N$3:$N$554),"")</f>
        <v>223</v>
      </c>
      <c r="B216" s="37">
        <v>223</v>
      </c>
      <c r="C216" s="12" t="s">
        <v>563</v>
      </c>
      <c r="D216" s="12" t="s">
        <v>564</v>
      </c>
      <c r="E216" s="13">
        <v>1114320544</v>
      </c>
      <c r="F216" s="14"/>
      <c r="G216" s="14">
        <v>2020</v>
      </c>
      <c r="H216" s="15">
        <f ca="1">IF(Tabla1[[#This Row],[FECHA DE NACIMIENTO]]="","",YEAR(NOW())-Tabla1[[#This Row],[FECHA DE NACIMIENTO]])</f>
        <v>6</v>
      </c>
      <c r="I216" s="12" t="s">
        <v>100</v>
      </c>
      <c r="J216" s="15" t="str">
        <f t="shared" si="6"/>
        <v>E</v>
      </c>
      <c r="K216" s="15" t="str">
        <f>Tabla1[[#This Row],[FECHA DE NACIMIENTO]]&amp;J216</f>
        <v>2020E</v>
      </c>
      <c r="L216" s="16" t="str">
        <f t="shared" si="7"/>
        <v>MINIRIDERS 6 AÑOS</v>
      </c>
      <c r="M216" s="12" t="s">
        <v>44</v>
      </c>
      <c r="N216" s="37">
        <v>223</v>
      </c>
      <c r="O216" s="19">
        <f>IFERROR(VLOOKUP(Tabla1[[#This Row],[NIVEL DE HABILIDAD]],CATEGORIAS!$M$3:$O$13,2,FALSE),"")</f>
        <v>85000</v>
      </c>
      <c r="P216" s="12"/>
      <c r="Q216" s="12"/>
    </row>
    <row r="217" spans="1:17" ht="18.75" x14ac:dyDescent="0.25">
      <c r="A217" s="11" t="str">
        <f>_xlfn.IFNA(_xlfn.XLOOKUP(Tabla1[[#This Row],[ID]],'BASE DE DATOS 2026'!$B$3:$B$554,'BASE DE DATOS 2026'!$N$3:$N$554),"")</f>
        <v/>
      </c>
      <c r="B217" s="36">
        <v>224</v>
      </c>
      <c r="C217" s="12" t="s">
        <v>291</v>
      </c>
      <c r="D217" s="12" t="s">
        <v>565</v>
      </c>
      <c r="E217" s="13">
        <v>1113703582</v>
      </c>
      <c r="F217" s="14"/>
      <c r="G217" s="14">
        <v>2021</v>
      </c>
      <c r="H217" s="15">
        <f ca="1">IF(Tabla1[[#This Row],[FECHA DE NACIMIENTO]]="","",YEAR(NOW())-Tabla1[[#This Row],[FECHA DE NACIMIENTO]])</f>
        <v>5</v>
      </c>
      <c r="I217" s="12" t="s">
        <v>12</v>
      </c>
      <c r="J217" s="15" t="str">
        <f t="shared" si="6"/>
        <v>S</v>
      </c>
      <c r="K217" s="15" t="str">
        <f>Tabla1[[#This Row],[FECHA DE NACIMIENTO]]&amp;J217</f>
        <v>2021S</v>
      </c>
      <c r="L217" s="16" t="str">
        <f t="shared" si="7"/>
        <v>STRIDERS 5 AÑOS</v>
      </c>
      <c r="M217" s="12" t="s">
        <v>44</v>
      </c>
      <c r="N217" s="36">
        <v>224</v>
      </c>
      <c r="O217" s="19">
        <f>IFERROR(VLOOKUP(Tabla1[[#This Row],[NIVEL DE HABILIDAD]],CATEGORIAS!$M$3:$O$13,2,FALSE),"")</f>
        <v>85000</v>
      </c>
      <c r="P217" s="12"/>
      <c r="Q217" s="12"/>
    </row>
    <row r="218" spans="1:17" ht="18.75" x14ac:dyDescent="0.25">
      <c r="A218" s="11" t="str">
        <f>_xlfn.IFNA(_xlfn.XLOOKUP(Tabla1[[#This Row],[ID]],'BASE DE DATOS 2026'!$B$3:$B$554,'BASE DE DATOS 2026'!$N$3:$N$554),"")</f>
        <v/>
      </c>
      <c r="B218" s="37">
        <v>225</v>
      </c>
      <c r="C218" s="12" t="s">
        <v>339</v>
      </c>
      <c r="D218" s="12" t="s">
        <v>566</v>
      </c>
      <c r="E218" s="13">
        <v>1114551964</v>
      </c>
      <c r="F218" s="14"/>
      <c r="G218" s="14">
        <v>2016</v>
      </c>
      <c r="H218" s="15">
        <f ca="1">IF(Tabla1[[#This Row],[FECHA DE NACIMIENTO]]="","",YEAR(NOW())-Tabla1[[#This Row],[FECHA DE NACIMIENTO]])</f>
        <v>10</v>
      </c>
      <c r="I218" s="12" t="s">
        <v>100</v>
      </c>
      <c r="J218" s="15" t="str">
        <f t="shared" si="6"/>
        <v>E</v>
      </c>
      <c r="K218" s="15" t="str">
        <f>Tabla1[[#This Row],[FECHA DE NACIMIENTO]]&amp;J218</f>
        <v>2016E</v>
      </c>
      <c r="L218" s="16" t="str">
        <f t="shared" si="7"/>
        <v>MINIRIDERS 9 Y 10 AÑOS</v>
      </c>
      <c r="M218" s="12" t="s">
        <v>44</v>
      </c>
      <c r="N218" s="37">
        <v>225</v>
      </c>
      <c r="O218" s="19">
        <f>IFERROR(VLOOKUP(Tabla1[[#This Row],[NIVEL DE HABILIDAD]],CATEGORIAS!$M$3:$O$13,2,FALSE),"")</f>
        <v>85000</v>
      </c>
      <c r="P218" s="12"/>
      <c r="Q218" s="12"/>
    </row>
    <row r="219" spans="1:17" ht="18.75" x14ac:dyDescent="0.25">
      <c r="A219" s="11">
        <f>_xlfn.IFNA(_xlfn.XLOOKUP(Tabla1[[#This Row],[ID]],'BASE DE DATOS 2026'!$B$3:$B$554,'BASE DE DATOS 2026'!$N$3:$N$554),"")</f>
        <v>226</v>
      </c>
      <c r="B219" s="36">
        <v>226</v>
      </c>
      <c r="C219" s="65" t="s">
        <v>567</v>
      </c>
      <c r="D219" s="65" t="s">
        <v>568</v>
      </c>
      <c r="E219" s="47">
        <v>1063819651</v>
      </c>
      <c r="F219" s="14"/>
      <c r="G219" s="48">
        <v>2021</v>
      </c>
      <c r="H219" s="15">
        <f ca="1">IF(Tabla1[[#This Row],[FECHA DE NACIMIENTO]]="","",YEAR(NOW())-Tabla1[[#This Row],[FECHA DE NACIMIENTO]])</f>
        <v>5</v>
      </c>
      <c r="I219" s="65" t="s">
        <v>12</v>
      </c>
      <c r="J219" s="15" t="str">
        <f t="shared" si="6"/>
        <v>S</v>
      </c>
      <c r="K219" s="15" t="str">
        <f>Tabla1[[#This Row],[FECHA DE NACIMIENTO]]&amp;J219</f>
        <v>2021S</v>
      </c>
      <c r="L219" s="16" t="str">
        <f t="shared" si="7"/>
        <v>STRIDERS 5 AÑOS</v>
      </c>
      <c r="M219" s="65" t="s">
        <v>111</v>
      </c>
      <c r="N219" s="36">
        <v>226</v>
      </c>
      <c r="O219" s="19">
        <f>IFERROR(VLOOKUP(Tabla1[[#This Row],[NIVEL DE HABILIDAD]],CATEGORIAS!$M$3:$O$13,2,FALSE),"")</f>
        <v>85000</v>
      </c>
      <c r="P219" s="65"/>
      <c r="Q219" s="65"/>
    </row>
    <row r="220" spans="1:17" ht="18.75" x14ac:dyDescent="0.25">
      <c r="A220" s="11" t="str">
        <f>_xlfn.IFNA(_xlfn.XLOOKUP(Tabla1[[#This Row],[ID]],'BASE DE DATOS 2026'!$B$3:$B$554,'BASE DE DATOS 2026'!$N$3:$N$554),"")</f>
        <v/>
      </c>
      <c r="B220" s="37">
        <v>227</v>
      </c>
      <c r="C220" s="65" t="s">
        <v>244</v>
      </c>
      <c r="D220" s="65" t="s">
        <v>569</v>
      </c>
      <c r="E220" s="47">
        <v>1063819363</v>
      </c>
      <c r="F220" s="14"/>
      <c r="G220" s="48">
        <v>2020</v>
      </c>
      <c r="H220" s="15">
        <f ca="1">IF(Tabla1[[#This Row],[FECHA DE NACIMIENTO]]="","",YEAR(NOW())-Tabla1[[#This Row],[FECHA DE NACIMIENTO]])</f>
        <v>6</v>
      </c>
      <c r="I220" s="65" t="s">
        <v>100</v>
      </c>
      <c r="J220" s="15" t="str">
        <f t="shared" si="6"/>
        <v>E</v>
      </c>
      <c r="K220" s="15" t="str">
        <f>Tabla1[[#This Row],[FECHA DE NACIMIENTO]]&amp;J220</f>
        <v>2020E</v>
      </c>
      <c r="L220" s="16" t="str">
        <f t="shared" si="7"/>
        <v>MINIRIDERS 6 AÑOS</v>
      </c>
      <c r="M220" s="65" t="s">
        <v>111</v>
      </c>
      <c r="N220" s="37">
        <v>227</v>
      </c>
      <c r="O220" s="19">
        <f>IFERROR(VLOOKUP(Tabla1[[#This Row],[NIVEL DE HABILIDAD]],CATEGORIAS!$M$3:$O$13,2,FALSE),"")</f>
        <v>85000</v>
      </c>
      <c r="P220" s="65"/>
      <c r="Q220" s="65"/>
    </row>
    <row r="221" spans="1:17" ht="18.75" x14ac:dyDescent="0.25">
      <c r="A221" s="11" t="str">
        <f>_xlfn.IFNA(_xlfn.XLOOKUP(Tabla1[[#This Row],[ID]],'BASE DE DATOS 2026'!$B$3:$B$554,'BASE DE DATOS 2026'!$N$3:$N$554),"")</f>
        <v/>
      </c>
      <c r="B221" s="36">
        <v>228</v>
      </c>
      <c r="C221" s="12" t="s">
        <v>570</v>
      </c>
      <c r="D221" s="12" t="s">
        <v>571</v>
      </c>
      <c r="E221" s="13">
        <v>1108653056</v>
      </c>
      <c r="F221" s="14"/>
      <c r="G221" s="48">
        <v>2020</v>
      </c>
      <c r="H221" s="15">
        <f ca="1">IF(Tabla1[[#This Row],[FECHA DE NACIMIENTO]]="","",YEAR(NOW())-Tabla1[[#This Row],[FECHA DE NACIMIENTO]])</f>
        <v>6</v>
      </c>
      <c r="I221" s="12" t="s">
        <v>100</v>
      </c>
      <c r="J221" s="15" t="str">
        <f t="shared" si="6"/>
        <v>E</v>
      </c>
      <c r="K221" s="15" t="str">
        <f>Tabla1[[#This Row],[FECHA DE NACIMIENTO]]&amp;J221</f>
        <v>2020E</v>
      </c>
      <c r="L221" s="16" t="str">
        <f t="shared" si="7"/>
        <v>MINIRIDERS 6 AÑOS</v>
      </c>
      <c r="M221" s="12" t="s">
        <v>82</v>
      </c>
      <c r="N221" s="36">
        <v>228</v>
      </c>
      <c r="O221" s="19">
        <f>IFERROR(VLOOKUP(Tabla1[[#This Row],[NIVEL DE HABILIDAD]],CATEGORIAS!$M$3:$O$13,2,FALSE),"")</f>
        <v>85000</v>
      </c>
      <c r="P221" s="12"/>
      <c r="Q221" s="12"/>
    </row>
    <row r="222" spans="1:17" ht="18.75" x14ac:dyDescent="0.25">
      <c r="A222" s="11">
        <f>_xlfn.IFNA(_xlfn.XLOOKUP(Tabla1[[#This Row],[ID]],'BASE DE DATOS 2026'!$B$3:$B$554,'BASE DE DATOS 2026'!$N$3:$N$554),"")</f>
        <v>229</v>
      </c>
      <c r="B222" s="37">
        <v>229</v>
      </c>
      <c r="C222" s="12" t="s">
        <v>572</v>
      </c>
      <c r="D222" s="12" t="s">
        <v>573</v>
      </c>
      <c r="E222" s="13">
        <v>1232820422</v>
      </c>
      <c r="F222" s="14"/>
      <c r="G222" s="14">
        <v>2022</v>
      </c>
      <c r="H222" s="15">
        <f ca="1">IF(Tabla1[[#This Row],[FECHA DE NACIMIENTO]]="","",YEAR(NOW())-Tabla1[[#This Row],[FECHA DE NACIMIENTO]])</f>
        <v>4</v>
      </c>
      <c r="I222" s="12" t="s">
        <v>12</v>
      </c>
      <c r="J222" s="15" t="str">
        <f t="shared" si="6"/>
        <v>S</v>
      </c>
      <c r="K222" s="15" t="str">
        <f>Tabla1[[#This Row],[FECHA DE NACIMIENTO]]&amp;J222</f>
        <v>2022S</v>
      </c>
      <c r="L222" s="16" t="str">
        <f t="shared" si="7"/>
        <v>STRIDERS 4 AÑOS</v>
      </c>
      <c r="M222" s="12" t="s">
        <v>77</v>
      </c>
      <c r="N222" s="37">
        <v>229</v>
      </c>
      <c r="O222" s="19">
        <f>IFERROR(VLOOKUP(Tabla1[[#This Row],[NIVEL DE HABILIDAD]],CATEGORIAS!$M$3:$O$13,2,FALSE),"")</f>
        <v>85000</v>
      </c>
      <c r="P222" s="12"/>
      <c r="Q222" s="12"/>
    </row>
    <row r="223" spans="1:17" ht="18.75" x14ac:dyDescent="0.25">
      <c r="A223" s="11">
        <f>_xlfn.IFNA(_xlfn.XLOOKUP(Tabla1[[#This Row],[ID]],'BASE DE DATOS 2026'!$B$3:$B$554,'BASE DE DATOS 2026'!$N$3:$N$554),"")</f>
        <v>230</v>
      </c>
      <c r="B223" s="36">
        <v>230</v>
      </c>
      <c r="C223" s="12" t="s">
        <v>244</v>
      </c>
      <c r="D223" s="12" t="s">
        <v>574</v>
      </c>
      <c r="E223" s="13">
        <v>1232818946</v>
      </c>
      <c r="F223" s="14"/>
      <c r="G223" s="14">
        <v>2022</v>
      </c>
      <c r="H223" s="15">
        <f ca="1">IF(Tabla1[[#This Row],[FECHA DE NACIMIENTO]]="","",YEAR(NOW())-Tabla1[[#This Row],[FECHA DE NACIMIENTO]])</f>
        <v>4</v>
      </c>
      <c r="I223" s="12" t="s">
        <v>12</v>
      </c>
      <c r="J223" s="15" t="str">
        <f t="shared" si="6"/>
        <v>S</v>
      </c>
      <c r="K223" s="15" t="str">
        <f>Tabla1[[#This Row],[FECHA DE NACIMIENTO]]&amp;J223</f>
        <v>2022S</v>
      </c>
      <c r="L223" s="16" t="str">
        <f t="shared" si="7"/>
        <v>STRIDERS 4 AÑOS</v>
      </c>
      <c r="M223" s="12" t="s">
        <v>77</v>
      </c>
      <c r="N223" s="36">
        <v>230</v>
      </c>
      <c r="O223" s="19">
        <f>IFERROR(VLOOKUP(Tabla1[[#This Row],[NIVEL DE HABILIDAD]],CATEGORIAS!$M$3:$O$13,2,FALSE),"")</f>
        <v>85000</v>
      </c>
      <c r="P223" s="12"/>
      <c r="Q223" s="12"/>
    </row>
    <row r="224" spans="1:17" ht="18.75" x14ac:dyDescent="0.25">
      <c r="A224" s="11" t="str">
        <f>_xlfn.IFNA(_xlfn.XLOOKUP(Tabla1[[#This Row],[ID]],'BASE DE DATOS 2026'!$B$3:$B$554,'BASE DE DATOS 2026'!$N$3:$N$554),"")</f>
        <v/>
      </c>
      <c r="B224" s="37">
        <v>231</v>
      </c>
      <c r="C224" s="12" t="s">
        <v>429</v>
      </c>
      <c r="D224" s="12" t="s">
        <v>575</v>
      </c>
      <c r="E224" s="13">
        <v>1106523130</v>
      </c>
      <c r="F224" s="14"/>
      <c r="G224" s="14">
        <v>2017</v>
      </c>
      <c r="H224" s="15">
        <f ca="1">IF(Tabla1[[#This Row],[FECHA DE NACIMIENTO]]="","",YEAR(NOW())-Tabla1[[#This Row],[FECHA DE NACIMIENTO]])</f>
        <v>9</v>
      </c>
      <c r="I224" s="12" t="s">
        <v>100</v>
      </c>
      <c r="J224" s="15" t="str">
        <f t="shared" si="6"/>
        <v>E</v>
      </c>
      <c r="K224" s="15" t="str">
        <f>Tabla1[[#This Row],[FECHA DE NACIMIENTO]]&amp;J224</f>
        <v>2017E</v>
      </c>
      <c r="L224" s="16" t="str">
        <f t="shared" si="7"/>
        <v>MINIRIDERS 9 Y 10 AÑOS</v>
      </c>
      <c r="M224" s="12" t="s">
        <v>55</v>
      </c>
      <c r="N224" s="37">
        <v>231</v>
      </c>
      <c r="O224" s="19">
        <f>IFERROR(VLOOKUP(Tabla1[[#This Row],[NIVEL DE HABILIDAD]],CATEGORIAS!$M$3:$O$13,2,FALSE),"")</f>
        <v>85000</v>
      </c>
      <c r="P224" s="12"/>
      <c r="Q224" s="12"/>
    </row>
    <row r="225" spans="1:17" ht="18.75" x14ac:dyDescent="0.25">
      <c r="A225" s="11" t="str">
        <f>_xlfn.IFNA(_xlfn.XLOOKUP(Tabla1[[#This Row],[ID]],'BASE DE DATOS 2026'!$B$3:$B$554,'BASE DE DATOS 2026'!$N$3:$N$554),"")</f>
        <v/>
      </c>
      <c r="B225" s="36">
        <v>232</v>
      </c>
      <c r="C225" s="65" t="s">
        <v>576</v>
      </c>
      <c r="D225" s="65" t="s">
        <v>577</v>
      </c>
      <c r="E225" s="47">
        <v>1121226525</v>
      </c>
      <c r="F225" s="14"/>
      <c r="G225" s="48">
        <v>2021</v>
      </c>
      <c r="H225" s="15">
        <f ca="1">IF(Tabla1[[#This Row],[FECHA DE NACIMIENTO]]="","",YEAR(NOW())-Tabla1[[#This Row],[FECHA DE NACIMIENTO]])</f>
        <v>5</v>
      </c>
      <c r="I225" s="65" t="s">
        <v>12</v>
      </c>
      <c r="J225" s="15" t="str">
        <f t="shared" si="6"/>
        <v>S</v>
      </c>
      <c r="K225" s="15" t="str">
        <f>Tabla1[[#This Row],[FECHA DE NACIMIENTO]]&amp;J225</f>
        <v>2021S</v>
      </c>
      <c r="L225" s="16" t="str">
        <f t="shared" si="7"/>
        <v>STRIDERS 5 AÑOS</v>
      </c>
      <c r="M225" s="65" t="s">
        <v>55</v>
      </c>
      <c r="N225" s="36">
        <v>232</v>
      </c>
      <c r="O225" s="19">
        <f>IFERROR(VLOOKUP(Tabla1[[#This Row],[NIVEL DE HABILIDAD]],CATEGORIAS!$M$3:$O$13,2,FALSE),"")</f>
        <v>85000</v>
      </c>
      <c r="P225" s="65"/>
      <c r="Q225" s="65"/>
    </row>
    <row r="226" spans="1:17" ht="18.75" x14ac:dyDescent="0.25">
      <c r="A226" s="11" t="str">
        <f>_xlfn.IFNA(_xlfn.XLOOKUP(Tabla1[[#This Row],[ID]],'BASE DE DATOS 2026'!$B$3:$B$554,'BASE DE DATOS 2026'!$N$3:$N$554),"")</f>
        <v/>
      </c>
      <c r="B226" s="37">
        <v>233</v>
      </c>
      <c r="C226" s="12" t="s">
        <v>578</v>
      </c>
      <c r="D226" s="12" t="s">
        <v>296</v>
      </c>
      <c r="E226" s="13">
        <v>1106523086</v>
      </c>
      <c r="F226" s="14"/>
      <c r="G226" s="14">
        <v>2017</v>
      </c>
      <c r="H226" s="15">
        <f ca="1">IF(Tabla1[[#This Row],[FECHA DE NACIMIENTO]]="","",YEAR(NOW())-Tabla1[[#This Row],[FECHA DE NACIMIENTO]])</f>
        <v>9</v>
      </c>
      <c r="I226" s="12" t="s">
        <v>100</v>
      </c>
      <c r="J226" s="15" t="str">
        <f t="shared" si="6"/>
        <v>E</v>
      </c>
      <c r="K226" s="15" t="str">
        <f>Tabla1[[#This Row],[FECHA DE NACIMIENTO]]&amp;J226</f>
        <v>2017E</v>
      </c>
      <c r="L226" s="16" t="str">
        <f t="shared" si="7"/>
        <v>MINIRIDERS 9 Y 10 AÑOS</v>
      </c>
      <c r="M226" s="12" t="s">
        <v>55</v>
      </c>
      <c r="N226" s="37">
        <v>233</v>
      </c>
      <c r="O226" s="19">
        <f>IFERROR(VLOOKUP(Tabla1[[#This Row],[NIVEL DE HABILIDAD]],CATEGORIAS!$M$3:$O$13,2,FALSE),"")</f>
        <v>85000</v>
      </c>
      <c r="P226" s="12"/>
      <c r="Q226" s="12"/>
    </row>
    <row r="227" spans="1:17" ht="18.75" x14ac:dyDescent="0.25">
      <c r="A227" s="11" t="str">
        <f>_xlfn.IFNA(_xlfn.XLOOKUP(Tabla1[[#This Row],[ID]],'BASE DE DATOS 2026'!$B$3:$B$554,'BASE DE DATOS 2026'!$N$3:$N$554),"")</f>
        <v/>
      </c>
      <c r="B227" s="36">
        <v>234</v>
      </c>
      <c r="C227" s="12" t="s">
        <v>271</v>
      </c>
      <c r="D227" s="12" t="s">
        <v>579</v>
      </c>
      <c r="E227" s="13">
        <v>1232816285</v>
      </c>
      <c r="F227" s="14"/>
      <c r="G227" s="14">
        <v>2021</v>
      </c>
      <c r="H227" s="15">
        <f ca="1">IF(Tabla1[[#This Row],[FECHA DE NACIMIENTO]]="","",YEAR(NOW())-Tabla1[[#This Row],[FECHA DE NACIMIENTO]])</f>
        <v>5</v>
      </c>
      <c r="I227" s="12" t="s">
        <v>12</v>
      </c>
      <c r="J227" s="15" t="str">
        <f t="shared" si="6"/>
        <v>S</v>
      </c>
      <c r="K227" s="15" t="str">
        <f>Tabla1[[#This Row],[FECHA DE NACIMIENTO]]&amp;J227</f>
        <v>2021S</v>
      </c>
      <c r="L227" s="16" t="str">
        <f t="shared" si="7"/>
        <v>STRIDERS 5 AÑOS</v>
      </c>
      <c r="M227" s="12" t="s">
        <v>55</v>
      </c>
      <c r="N227" s="36">
        <v>234</v>
      </c>
      <c r="O227" s="19">
        <f>IFERROR(VLOOKUP(Tabla1[[#This Row],[NIVEL DE HABILIDAD]],CATEGORIAS!$M$3:$O$13,2,FALSE),"")</f>
        <v>85000</v>
      </c>
      <c r="P227" s="12"/>
      <c r="Q227" s="12"/>
    </row>
    <row r="228" spans="1:17" ht="18.75" x14ac:dyDescent="0.25">
      <c r="A228" s="11" t="str">
        <f>_xlfn.IFNA(_xlfn.XLOOKUP(Tabla1[[#This Row],[ID]],'BASE DE DATOS 2026'!$B$3:$B$554,'BASE DE DATOS 2026'!$N$3:$N$554),"")</f>
        <v/>
      </c>
      <c r="B228" s="37">
        <v>235</v>
      </c>
      <c r="C228" s="65" t="s">
        <v>642</v>
      </c>
      <c r="D228" s="65" t="s">
        <v>1158</v>
      </c>
      <c r="E228" s="47"/>
      <c r="F228" s="48"/>
      <c r="G228" s="48">
        <v>2016</v>
      </c>
      <c r="H228" s="15">
        <f ca="1">IF(Tabla1[[#This Row],[FECHA DE NACIMIENTO]]="","",YEAR(NOW())-Tabla1[[#This Row],[FECHA DE NACIMIENTO]])</f>
        <v>10</v>
      </c>
      <c r="I228" s="65" t="s">
        <v>100</v>
      </c>
      <c r="J228" s="15" t="str">
        <f t="shared" si="6"/>
        <v>E</v>
      </c>
      <c r="K228" s="15" t="str">
        <f>Tabla1[[#This Row],[FECHA DE NACIMIENTO]]&amp;J228</f>
        <v>2016E</v>
      </c>
      <c r="L228" s="16" t="str">
        <f t="shared" si="7"/>
        <v>MINIRIDERS 9 Y 10 AÑOS</v>
      </c>
      <c r="M228" s="65" t="s">
        <v>45</v>
      </c>
      <c r="N228" s="37"/>
      <c r="O228" s="19">
        <f>IFERROR(VLOOKUP(Tabla1[[#This Row],[NIVEL DE HABILIDAD]],CATEGORIAS!$M$3:$O$13,2,FALSE),"")</f>
        <v>85000</v>
      </c>
      <c r="P228" s="65"/>
      <c r="Q228" s="65"/>
    </row>
    <row r="229" spans="1:17" ht="18.75" x14ac:dyDescent="0.25">
      <c r="A229" s="11">
        <f>_xlfn.IFNA(_xlfn.XLOOKUP(Tabla1[[#This Row],[ID]],'BASE DE DATOS 2026'!$B$3:$B$554,'BASE DE DATOS 2026'!$N$3:$N$554),"")</f>
        <v>236</v>
      </c>
      <c r="B229" s="37">
        <v>236</v>
      </c>
      <c r="C229" s="12" t="s">
        <v>580</v>
      </c>
      <c r="D229" s="12" t="s">
        <v>581</v>
      </c>
      <c r="E229" s="13">
        <v>1110305450</v>
      </c>
      <c r="F229" s="14"/>
      <c r="G229" s="14">
        <v>2020</v>
      </c>
      <c r="H229" s="15">
        <f ca="1">IF(Tabla1[[#This Row],[FECHA DE NACIMIENTO]]="","",YEAR(NOW())-Tabla1[[#This Row],[FECHA DE NACIMIENTO]])</f>
        <v>6</v>
      </c>
      <c r="I229" s="12" t="s">
        <v>100</v>
      </c>
      <c r="J229" s="15" t="str">
        <f t="shared" si="6"/>
        <v>E</v>
      </c>
      <c r="K229" s="15" t="str">
        <f>Tabla1[[#This Row],[FECHA DE NACIMIENTO]]&amp;J229</f>
        <v>2020E</v>
      </c>
      <c r="L229" s="16" t="str">
        <f t="shared" si="7"/>
        <v>MINIRIDERS 6 AÑOS</v>
      </c>
      <c r="M229" s="12" t="s">
        <v>45</v>
      </c>
      <c r="N229" s="37">
        <v>236</v>
      </c>
      <c r="O229" s="19">
        <f>IFERROR(VLOOKUP(Tabla1[[#This Row],[NIVEL DE HABILIDAD]],CATEGORIAS!$M$3:$O$13,2,FALSE),"")</f>
        <v>85000</v>
      </c>
      <c r="P229" s="12"/>
      <c r="Q229" s="12"/>
    </row>
    <row r="230" spans="1:17" ht="18.75" x14ac:dyDescent="0.25">
      <c r="A230" s="11">
        <f>_xlfn.IFNA(_xlfn.XLOOKUP(Tabla1[[#This Row],[ID]],'BASE DE DATOS 2026'!$B$3:$B$554,'BASE DE DATOS 2026'!$N$3:$N$554),"")</f>
        <v>237</v>
      </c>
      <c r="B230" s="36">
        <v>237</v>
      </c>
      <c r="C230" s="65" t="s">
        <v>582</v>
      </c>
      <c r="D230" s="65" t="s">
        <v>583</v>
      </c>
      <c r="E230" s="47">
        <v>1108653960</v>
      </c>
      <c r="F230" s="14"/>
      <c r="G230" s="48">
        <v>2021</v>
      </c>
      <c r="H230" s="15">
        <f ca="1">IF(Tabla1[[#This Row],[FECHA DE NACIMIENTO]]="","",YEAR(NOW())-Tabla1[[#This Row],[FECHA DE NACIMIENTO]])</f>
        <v>5</v>
      </c>
      <c r="I230" s="12" t="s">
        <v>12</v>
      </c>
      <c r="J230" s="15" t="str">
        <f t="shared" si="6"/>
        <v>S</v>
      </c>
      <c r="K230" s="15" t="str">
        <f>Tabla1[[#This Row],[FECHA DE NACIMIENTO]]&amp;J230</f>
        <v>2021S</v>
      </c>
      <c r="L230" s="16" t="str">
        <f t="shared" si="7"/>
        <v>STRIDERS 5 AÑOS</v>
      </c>
      <c r="M230" s="65" t="s">
        <v>45</v>
      </c>
      <c r="N230" s="36">
        <v>237</v>
      </c>
      <c r="O230" s="19">
        <f>IFERROR(VLOOKUP(Tabla1[[#This Row],[NIVEL DE HABILIDAD]],CATEGORIAS!$M$3:$O$13,2,FALSE),"")</f>
        <v>85000</v>
      </c>
      <c r="P230" s="65"/>
      <c r="Q230" s="65"/>
    </row>
    <row r="231" spans="1:17" ht="18.75" x14ac:dyDescent="0.25">
      <c r="A231" s="11" t="str">
        <f>_xlfn.IFNA(_xlfn.XLOOKUP(Tabla1[[#This Row],[ID]],'BASE DE DATOS 2026'!$B$3:$B$554,'BASE DE DATOS 2026'!$N$3:$N$554),"")</f>
        <v/>
      </c>
      <c r="B231" s="37">
        <v>238</v>
      </c>
      <c r="C231" s="12" t="s">
        <v>312</v>
      </c>
      <c r="D231" s="12" t="s">
        <v>584</v>
      </c>
      <c r="E231" s="13">
        <v>1232818518</v>
      </c>
      <c r="F231" s="14"/>
      <c r="G231" s="14">
        <v>2021</v>
      </c>
      <c r="H231" s="15">
        <f ca="1">IF(Tabla1[[#This Row],[FECHA DE NACIMIENTO]]="","",YEAR(NOW())-Tabla1[[#This Row],[FECHA DE NACIMIENTO]])</f>
        <v>5</v>
      </c>
      <c r="I231" s="12" t="s">
        <v>12</v>
      </c>
      <c r="J231" s="15" t="str">
        <f t="shared" si="6"/>
        <v>S</v>
      </c>
      <c r="K231" s="15" t="str">
        <f>Tabla1[[#This Row],[FECHA DE NACIMIENTO]]&amp;J231</f>
        <v>2021S</v>
      </c>
      <c r="L231" s="16" t="str">
        <f t="shared" si="7"/>
        <v>STRIDERS 5 AÑOS</v>
      </c>
      <c r="M231" s="12" t="s">
        <v>78</v>
      </c>
      <c r="N231" s="37">
        <v>238</v>
      </c>
      <c r="O231" s="19">
        <f>IFERROR(VLOOKUP(Tabla1[[#This Row],[NIVEL DE HABILIDAD]],CATEGORIAS!$M$3:$O$13,2,FALSE),"")</f>
        <v>85000</v>
      </c>
      <c r="P231" s="12"/>
      <c r="Q231" s="12"/>
    </row>
    <row r="232" spans="1:17" ht="18.75" x14ac:dyDescent="0.25">
      <c r="A232" s="11">
        <f>_xlfn.IFNA(_xlfn.XLOOKUP(Tabla1[[#This Row],[ID]],'BASE DE DATOS 2026'!$B$3:$B$554,'BASE DE DATOS 2026'!$N$3:$N$554),"")</f>
        <v>239</v>
      </c>
      <c r="B232" s="36">
        <v>239</v>
      </c>
      <c r="C232" s="12" t="s">
        <v>236</v>
      </c>
      <c r="D232" s="12" t="s">
        <v>585</v>
      </c>
      <c r="E232" s="13">
        <v>1109938154</v>
      </c>
      <c r="F232" s="14"/>
      <c r="G232" s="14">
        <v>2019</v>
      </c>
      <c r="H232" s="15">
        <f ca="1">IF(Tabla1[[#This Row],[FECHA DE NACIMIENTO]]="","",YEAR(NOW())-Tabla1[[#This Row],[FECHA DE NACIMIENTO]])</f>
        <v>7</v>
      </c>
      <c r="I232" s="12" t="s">
        <v>100</v>
      </c>
      <c r="J232" s="15" t="str">
        <f t="shared" si="6"/>
        <v>E</v>
      </c>
      <c r="K232" s="15" t="str">
        <f>Tabla1[[#This Row],[FECHA DE NACIMIENTO]]&amp;J232</f>
        <v>2019E</v>
      </c>
      <c r="L232" s="16" t="str">
        <f t="shared" si="7"/>
        <v>MINIRIDERS 7 Y 8 AÑOS</v>
      </c>
      <c r="M232" s="12" t="s">
        <v>44</v>
      </c>
      <c r="N232" s="36">
        <v>239</v>
      </c>
      <c r="O232" s="19">
        <f>IFERROR(VLOOKUP(Tabla1[[#This Row],[NIVEL DE HABILIDAD]],CATEGORIAS!$M$3:$O$13,2,FALSE),"")</f>
        <v>85000</v>
      </c>
      <c r="P232" s="12"/>
      <c r="Q232" s="12"/>
    </row>
    <row r="233" spans="1:17" ht="18.75" x14ac:dyDescent="0.25">
      <c r="A233" s="11">
        <f>_xlfn.IFNA(_xlfn.XLOOKUP(Tabla1[[#This Row],[ID]],'BASE DE DATOS 2026'!$B$3:$B$554,'BASE DE DATOS 2026'!$N$3:$N$554),"")</f>
        <v>240</v>
      </c>
      <c r="B233" s="37">
        <v>240</v>
      </c>
      <c r="C233" s="12" t="s">
        <v>303</v>
      </c>
      <c r="D233" s="12" t="s">
        <v>586</v>
      </c>
      <c r="E233" s="13">
        <v>1114316831</v>
      </c>
      <c r="F233" s="14"/>
      <c r="G233" s="14">
        <v>2015</v>
      </c>
      <c r="H233" s="15">
        <f ca="1">IF(Tabla1[[#This Row],[FECHA DE NACIMIENTO]]="","",YEAR(NOW())-Tabla1[[#This Row],[FECHA DE NACIMIENTO]])</f>
        <v>11</v>
      </c>
      <c r="I233" s="12" t="s">
        <v>67</v>
      </c>
      <c r="J233" s="15" t="str">
        <f t="shared" si="6"/>
        <v>P</v>
      </c>
      <c r="K233" s="15" t="str">
        <f>Tabla1[[#This Row],[FECHA DE NACIMIENTO]]&amp;J233</f>
        <v>2015P</v>
      </c>
      <c r="L233" s="16" t="str">
        <f t="shared" si="7"/>
        <v>PRINCIPIANTES 11 Y 12 AÑOS</v>
      </c>
      <c r="M233" s="12" t="s">
        <v>44</v>
      </c>
      <c r="N233" s="37">
        <v>240</v>
      </c>
      <c r="O233" s="19">
        <f>IFERROR(VLOOKUP(Tabla1[[#This Row],[NIVEL DE HABILIDAD]],CATEGORIAS!$M$3:$O$13,2,FALSE),"")</f>
        <v>85000</v>
      </c>
      <c r="P233" s="12"/>
      <c r="Q233" s="12"/>
    </row>
    <row r="234" spans="1:17" ht="18.75" x14ac:dyDescent="0.25">
      <c r="A234" s="11">
        <f>_xlfn.IFNA(_xlfn.XLOOKUP(Tabla1[[#This Row],[ID]],'BASE DE DATOS 2026'!$B$3:$B$554,'BASE DE DATOS 2026'!$N$3:$N$554),"")</f>
        <v>241</v>
      </c>
      <c r="B234" s="36">
        <v>241</v>
      </c>
      <c r="C234" s="12" t="s">
        <v>587</v>
      </c>
      <c r="D234" s="12" t="s">
        <v>588</v>
      </c>
      <c r="E234" s="13">
        <v>1114345678</v>
      </c>
      <c r="F234" s="14"/>
      <c r="G234" s="14">
        <v>2020</v>
      </c>
      <c r="H234" s="15">
        <f ca="1">IF(Tabla1[[#This Row],[FECHA DE NACIMIENTO]]="","",YEAR(NOW())-Tabla1[[#This Row],[FECHA DE NACIMIENTO]])</f>
        <v>6</v>
      </c>
      <c r="I234" s="12" t="s">
        <v>100</v>
      </c>
      <c r="J234" s="15" t="str">
        <f t="shared" si="6"/>
        <v>E</v>
      </c>
      <c r="K234" s="15" t="str">
        <f>Tabla1[[#This Row],[FECHA DE NACIMIENTO]]&amp;J234</f>
        <v>2020E</v>
      </c>
      <c r="L234" s="16" t="str">
        <f t="shared" si="7"/>
        <v>MINIRIDERS 6 AÑOS</v>
      </c>
      <c r="M234" s="12" t="s">
        <v>44</v>
      </c>
      <c r="N234" s="36">
        <v>241</v>
      </c>
      <c r="O234" s="19">
        <f>IFERROR(VLOOKUP(Tabla1[[#This Row],[NIVEL DE HABILIDAD]],CATEGORIAS!$M$3:$O$13,2,FALSE),"")</f>
        <v>85000</v>
      </c>
      <c r="P234" s="12"/>
      <c r="Q234" s="12"/>
    </row>
    <row r="235" spans="1:17" ht="18.75" x14ac:dyDescent="0.25">
      <c r="A235" s="11" t="str">
        <f>_xlfn.IFNA(_xlfn.XLOOKUP(Tabla1[[#This Row],[ID]],'BASE DE DATOS 2026'!$B$3:$B$554,'BASE DE DATOS 2026'!$N$3:$N$554),"")</f>
        <v/>
      </c>
      <c r="B235" s="37">
        <v>242</v>
      </c>
      <c r="C235" s="12" t="s">
        <v>589</v>
      </c>
      <c r="D235" s="12" t="s">
        <v>590</v>
      </c>
      <c r="E235" s="13">
        <v>1112411036</v>
      </c>
      <c r="F235" s="14"/>
      <c r="G235" s="14">
        <v>2021</v>
      </c>
      <c r="H235" s="15">
        <f ca="1">IF(Tabla1[[#This Row],[FECHA DE NACIMIENTO]]="","",YEAR(NOW())-Tabla1[[#This Row],[FECHA DE NACIMIENTO]])</f>
        <v>5</v>
      </c>
      <c r="I235" s="12" t="s">
        <v>12</v>
      </c>
      <c r="J235" s="15" t="str">
        <f t="shared" si="6"/>
        <v>S</v>
      </c>
      <c r="K235" s="15" t="str">
        <f>Tabla1[[#This Row],[FECHA DE NACIMIENTO]]&amp;J235</f>
        <v>2021S</v>
      </c>
      <c r="L235" s="16" t="str">
        <f t="shared" si="7"/>
        <v>STRIDERS 5 AÑOS</v>
      </c>
      <c r="M235" s="12" t="s">
        <v>85</v>
      </c>
      <c r="N235" s="37">
        <v>242</v>
      </c>
      <c r="O235" s="19">
        <f>IFERROR(VLOOKUP(Tabla1[[#This Row],[NIVEL DE HABILIDAD]],CATEGORIAS!$M$3:$O$13,2,FALSE),"")</f>
        <v>85000</v>
      </c>
      <c r="P235" s="12"/>
      <c r="Q235" s="12" t="s">
        <v>222</v>
      </c>
    </row>
    <row r="236" spans="1:17" ht="18.75" x14ac:dyDescent="0.25">
      <c r="A236" s="11" t="str">
        <f>_xlfn.IFNA(_xlfn.XLOOKUP(Tabla1[[#This Row],[ID]],'BASE DE DATOS 2026'!$B$3:$B$554,'BASE DE DATOS 2026'!$N$3:$N$554),"")</f>
        <v/>
      </c>
      <c r="B236" s="36">
        <v>243</v>
      </c>
      <c r="C236" s="12" t="s">
        <v>303</v>
      </c>
      <c r="D236" s="12" t="s">
        <v>591</v>
      </c>
      <c r="E236" s="13">
        <v>1148955917</v>
      </c>
      <c r="F236" s="14"/>
      <c r="G236" s="48">
        <v>2017</v>
      </c>
      <c r="H236" s="15">
        <f ca="1">IF(Tabla1[[#This Row],[FECHA DE NACIMIENTO]]="","",YEAR(NOW())-Tabla1[[#This Row],[FECHA DE NACIMIENTO]])</f>
        <v>9</v>
      </c>
      <c r="I236" s="12" t="s">
        <v>100</v>
      </c>
      <c r="J236" s="15" t="str">
        <f t="shared" si="6"/>
        <v>E</v>
      </c>
      <c r="K236" s="15" t="str">
        <f>Tabla1[[#This Row],[FECHA DE NACIMIENTO]]&amp;J236</f>
        <v>2017E</v>
      </c>
      <c r="L236" s="16" t="str">
        <f t="shared" si="7"/>
        <v>MINIRIDERS 9 Y 10 AÑOS</v>
      </c>
      <c r="M236" s="12" t="s">
        <v>85</v>
      </c>
      <c r="N236" s="36">
        <v>243</v>
      </c>
      <c r="O236" s="19">
        <f>IFERROR(VLOOKUP(Tabla1[[#This Row],[NIVEL DE HABILIDAD]],CATEGORIAS!$M$3:$O$13,2,FALSE),"")</f>
        <v>85000</v>
      </c>
      <c r="P236" s="12"/>
      <c r="Q236" s="12"/>
    </row>
    <row r="237" spans="1:17" ht="18.75" x14ac:dyDescent="0.25">
      <c r="A237" s="11">
        <f>_xlfn.IFNA(_xlfn.XLOOKUP(Tabla1[[#This Row],[ID]],'BASE DE DATOS 2026'!$B$3:$B$554,'BASE DE DATOS 2026'!$N$3:$N$554),"")</f>
        <v>244</v>
      </c>
      <c r="B237" s="37">
        <v>244</v>
      </c>
      <c r="C237" s="12" t="s">
        <v>592</v>
      </c>
      <c r="D237" s="12" t="s">
        <v>593</v>
      </c>
      <c r="E237" s="13">
        <v>1114392209</v>
      </c>
      <c r="F237" s="14"/>
      <c r="G237" s="14">
        <v>2017</v>
      </c>
      <c r="H237" s="15">
        <f ca="1">IF(Tabla1[[#This Row],[FECHA DE NACIMIENTO]]="","",YEAR(NOW())-Tabla1[[#This Row],[FECHA DE NACIMIENTO]])</f>
        <v>9</v>
      </c>
      <c r="I237" s="12" t="s">
        <v>100</v>
      </c>
      <c r="J237" s="15" t="str">
        <f t="shared" si="6"/>
        <v>E</v>
      </c>
      <c r="K237" s="15" t="str">
        <f>Tabla1[[#This Row],[FECHA DE NACIMIENTO]]&amp;J237</f>
        <v>2017E</v>
      </c>
      <c r="L237" s="16" t="str">
        <f t="shared" si="7"/>
        <v>MINIRIDERS 9 Y 10 AÑOS</v>
      </c>
      <c r="M237" s="12" t="s">
        <v>85</v>
      </c>
      <c r="N237" s="37">
        <v>244</v>
      </c>
      <c r="O237" s="19">
        <f>IFERROR(VLOOKUP(Tabla1[[#This Row],[NIVEL DE HABILIDAD]],CATEGORIAS!$M$3:$O$13,2,FALSE),"")</f>
        <v>85000</v>
      </c>
      <c r="P237" s="12"/>
      <c r="Q237" s="12"/>
    </row>
    <row r="238" spans="1:17" ht="18.75" x14ac:dyDescent="0.25">
      <c r="A238" s="11" t="str">
        <f>_xlfn.IFNA(_xlfn.XLOOKUP(Tabla1[[#This Row],[ID]],'BASE DE DATOS 2026'!$B$3:$B$554,'BASE DE DATOS 2026'!$N$3:$N$554),"")</f>
        <v/>
      </c>
      <c r="B238" s="36">
        <v>245</v>
      </c>
      <c r="C238" s="65" t="s">
        <v>594</v>
      </c>
      <c r="D238" s="65" t="s">
        <v>595</v>
      </c>
      <c r="E238" s="47">
        <v>1112408631</v>
      </c>
      <c r="F238" s="14"/>
      <c r="G238" s="48">
        <v>2016</v>
      </c>
      <c r="H238" s="15">
        <f ca="1">IF(Tabla1[[#This Row],[FECHA DE NACIMIENTO]]="","",YEAR(NOW())-Tabla1[[#This Row],[FECHA DE NACIMIENTO]])</f>
        <v>10</v>
      </c>
      <c r="I238" s="65" t="s">
        <v>100</v>
      </c>
      <c r="J238" s="15" t="str">
        <f t="shared" si="6"/>
        <v>E</v>
      </c>
      <c r="K238" s="15" t="str">
        <f>Tabla1[[#This Row],[FECHA DE NACIMIENTO]]&amp;J238</f>
        <v>2016E</v>
      </c>
      <c r="L238" s="16" t="str">
        <f t="shared" si="7"/>
        <v>MINIRIDERS 9 Y 10 AÑOS</v>
      </c>
      <c r="M238" s="65" t="s">
        <v>85</v>
      </c>
      <c r="N238" s="36">
        <v>245</v>
      </c>
      <c r="O238" s="19">
        <f>IFERROR(VLOOKUP(Tabla1[[#This Row],[NIVEL DE HABILIDAD]],CATEGORIAS!$M$3:$O$13,2,FALSE),"")</f>
        <v>85000</v>
      </c>
      <c r="P238" s="65"/>
      <c r="Q238" s="65"/>
    </row>
    <row r="239" spans="1:17" ht="18.75" x14ac:dyDescent="0.25">
      <c r="A239" s="11">
        <f>_xlfn.IFNA(_xlfn.XLOOKUP(Tabla1[[#This Row],[ID]],'BASE DE DATOS 2026'!$B$3:$B$554,'BASE DE DATOS 2026'!$N$3:$N$554),"")</f>
        <v>246</v>
      </c>
      <c r="B239" s="37">
        <v>246</v>
      </c>
      <c r="C239" s="12" t="s">
        <v>275</v>
      </c>
      <c r="D239" s="12" t="s">
        <v>596</v>
      </c>
      <c r="E239" s="13">
        <v>1232797460</v>
      </c>
      <c r="F239" s="14"/>
      <c r="G239" s="14">
        <v>2016</v>
      </c>
      <c r="H239" s="15">
        <f ca="1">IF(Tabla1[[#This Row],[FECHA DE NACIMIENTO]]="","",YEAR(NOW())-Tabla1[[#This Row],[FECHA DE NACIMIENTO]])</f>
        <v>10</v>
      </c>
      <c r="I239" s="12" t="s">
        <v>67</v>
      </c>
      <c r="J239" s="15" t="str">
        <f t="shared" si="6"/>
        <v>P</v>
      </c>
      <c r="K239" s="15" t="str">
        <f>Tabla1[[#This Row],[FECHA DE NACIMIENTO]]&amp;J239</f>
        <v>2016P</v>
      </c>
      <c r="L239" s="16" t="str">
        <f t="shared" si="7"/>
        <v>PRINCIPIANTES 9 Y 10 AÑOS</v>
      </c>
      <c r="M239" s="12" t="s">
        <v>46</v>
      </c>
      <c r="N239" s="37">
        <v>246</v>
      </c>
      <c r="O239" s="19">
        <f>IFERROR(VLOOKUP(Tabla1[[#This Row],[NIVEL DE HABILIDAD]],CATEGORIAS!$M$3:$O$13,2,FALSE),"")</f>
        <v>85000</v>
      </c>
      <c r="P239" s="12"/>
      <c r="Q239" s="12"/>
    </row>
    <row r="240" spans="1:17" ht="18.75" x14ac:dyDescent="0.25">
      <c r="A240" s="11">
        <f>_xlfn.IFNA(_xlfn.XLOOKUP(Tabla1[[#This Row],[ID]],'BASE DE DATOS 2026'!$B$3:$B$554,'BASE DE DATOS 2026'!$N$3:$N$554),"")</f>
        <v>247</v>
      </c>
      <c r="B240" s="36">
        <v>247</v>
      </c>
      <c r="C240" s="12" t="s">
        <v>275</v>
      </c>
      <c r="D240" s="12" t="s">
        <v>597</v>
      </c>
      <c r="E240" s="13">
        <v>1232804009</v>
      </c>
      <c r="F240" s="14"/>
      <c r="G240" s="14">
        <v>2018</v>
      </c>
      <c r="H240" s="15">
        <f ca="1">IF(Tabla1[[#This Row],[FECHA DE NACIMIENTO]]="","",YEAR(NOW())-Tabla1[[#This Row],[FECHA DE NACIMIENTO]])</f>
        <v>8</v>
      </c>
      <c r="I240" s="12" t="s">
        <v>67</v>
      </c>
      <c r="J240" s="15" t="str">
        <f t="shared" si="6"/>
        <v>P</v>
      </c>
      <c r="K240" s="15" t="str">
        <f>Tabla1[[#This Row],[FECHA DE NACIMIENTO]]&amp;J240</f>
        <v>2018P</v>
      </c>
      <c r="L240" s="16" t="str">
        <f t="shared" si="7"/>
        <v>PRINCIPIANTES 7 Y 8 AÑOS</v>
      </c>
      <c r="M240" s="12" t="s">
        <v>46</v>
      </c>
      <c r="N240" s="36">
        <v>247</v>
      </c>
      <c r="O240" s="19">
        <f>IFERROR(VLOOKUP(Tabla1[[#This Row],[NIVEL DE HABILIDAD]],CATEGORIAS!$M$3:$O$13,2,FALSE),"")</f>
        <v>85000</v>
      </c>
      <c r="P240" s="12"/>
      <c r="Q240" s="12"/>
    </row>
    <row r="241" spans="1:17" ht="18.75" x14ac:dyDescent="0.25">
      <c r="A241" s="11">
        <f>_xlfn.IFNA(_xlfn.XLOOKUP(Tabla1[[#This Row],[ID]],'BASE DE DATOS 2026'!$B$3:$B$554,'BASE DE DATOS 2026'!$N$3:$N$554),"")</f>
        <v>248</v>
      </c>
      <c r="B241" s="37">
        <v>248</v>
      </c>
      <c r="C241" s="12" t="s">
        <v>299</v>
      </c>
      <c r="D241" s="12" t="s">
        <v>598</v>
      </c>
      <c r="E241" s="13">
        <v>1112061216</v>
      </c>
      <c r="F241" s="14"/>
      <c r="G241" s="14">
        <v>2015</v>
      </c>
      <c r="H241" s="15">
        <f ca="1">IF(Tabla1[[#This Row],[FECHA DE NACIMIENTO]]="","",YEAR(NOW())-Tabla1[[#This Row],[FECHA DE NACIMIENTO]])</f>
        <v>11</v>
      </c>
      <c r="I241" s="12" t="s">
        <v>67</v>
      </c>
      <c r="J241" s="15" t="str">
        <f t="shared" si="6"/>
        <v>P</v>
      </c>
      <c r="K241" s="15" t="str">
        <f>Tabla1[[#This Row],[FECHA DE NACIMIENTO]]&amp;J241</f>
        <v>2015P</v>
      </c>
      <c r="L241" s="16" t="str">
        <f t="shared" si="7"/>
        <v>PRINCIPIANTES 11 Y 12 AÑOS</v>
      </c>
      <c r="M241" s="12" t="s">
        <v>45</v>
      </c>
      <c r="N241" s="37">
        <v>248</v>
      </c>
      <c r="O241" s="19">
        <f>IFERROR(VLOOKUP(Tabla1[[#This Row],[NIVEL DE HABILIDAD]],CATEGORIAS!$M$3:$O$13,2,FALSE),"")</f>
        <v>85000</v>
      </c>
      <c r="P241" s="12"/>
      <c r="Q241" s="12"/>
    </row>
    <row r="242" spans="1:17" ht="18.75" x14ac:dyDescent="0.25">
      <c r="A242" s="11">
        <f>_xlfn.IFNA(_xlfn.XLOOKUP(Tabla1[[#This Row],[ID]],'BASE DE DATOS 2026'!$B$3:$B$554,'BASE DE DATOS 2026'!$N$3:$N$554),"")</f>
        <v>249</v>
      </c>
      <c r="B242" s="36">
        <v>249</v>
      </c>
      <c r="C242" s="12" t="s">
        <v>472</v>
      </c>
      <c r="D242" s="12" t="s">
        <v>599</v>
      </c>
      <c r="E242" s="13">
        <v>1149941055</v>
      </c>
      <c r="F242" s="14"/>
      <c r="G242" s="14">
        <v>2017</v>
      </c>
      <c r="H242" s="15">
        <f ca="1">IF(Tabla1[[#This Row],[FECHA DE NACIMIENTO]]="","",YEAR(NOW())-Tabla1[[#This Row],[FECHA DE NACIMIENTO]])</f>
        <v>9</v>
      </c>
      <c r="I242" s="12" t="s">
        <v>100</v>
      </c>
      <c r="J242" s="15" t="str">
        <f t="shared" si="6"/>
        <v>E</v>
      </c>
      <c r="K242" s="15" t="str">
        <f>Tabla1[[#This Row],[FECHA DE NACIMIENTO]]&amp;J242</f>
        <v>2017E</v>
      </c>
      <c r="L242" s="16" t="str">
        <f t="shared" si="7"/>
        <v>MINIRIDERS 9 Y 10 AÑOS</v>
      </c>
      <c r="M242" s="12" t="s">
        <v>45</v>
      </c>
      <c r="N242" s="36">
        <v>249</v>
      </c>
      <c r="O242" s="19">
        <f>IFERROR(VLOOKUP(Tabla1[[#This Row],[NIVEL DE HABILIDAD]],CATEGORIAS!$M$3:$O$13,2,FALSE),"")</f>
        <v>85000</v>
      </c>
      <c r="P242" s="12"/>
      <c r="Q242" s="12" t="s">
        <v>195</v>
      </c>
    </row>
    <row r="243" spans="1:17" ht="18.75" x14ac:dyDescent="0.25">
      <c r="A243" s="11">
        <f>_xlfn.IFNA(_xlfn.XLOOKUP(Tabla1[[#This Row],[ID]],'BASE DE DATOS 2026'!$B$3:$B$554,'BASE DE DATOS 2026'!$N$3:$N$554),"")</f>
        <v>250</v>
      </c>
      <c r="B243" s="37">
        <v>250</v>
      </c>
      <c r="C243" s="65" t="s">
        <v>600</v>
      </c>
      <c r="D243" s="65" t="s">
        <v>601</v>
      </c>
      <c r="E243" s="47">
        <v>1104841500</v>
      </c>
      <c r="F243" s="14"/>
      <c r="G243" s="48">
        <v>2017</v>
      </c>
      <c r="H243" s="15">
        <f ca="1">IF(Tabla1[[#This Row],[FECHA DE NACIMIENTO]]="","",YEAR(NOW())-Tabla1[[#This Row],[FECHA DE NACIMIENTO]])</f>
        <v>9</v>
      </c>
      <c r="I243" s="65" t="s">
        <v>100</v>
      </c>
      <c r="J243" s="15" t="str">
        <f t="shared" si="6"/>
        <v>E</v>
      </c>
      <c r="K243" s="15" t="str">
        <f>Tabla1[[#This Row],[FECHA DE NACIMIENTO]]&amp;J243</f>
        <v>2017E</v>
      </c>
      <c r="L243" s="16" t="str">
        <f t="shared" si="7"/>
        <v>MINIRIDERS 9 Y 10 AÑOS</v>
      </c>
      <c r="M243" s="65" t="s">
        <v>51</v>
      </c>
      <c r="N243" s="37">
        <v>250</v>
      </c>
      <c r="O243" s="19">
        <f>IFERROR(VLOOKUP(Tabla1[[#This Row],[NIVEL DE HABILIDAD]],CATEGORIAS!$M$3:$O$13,2,FALSE),"")</f>
        <v>85000</v>
      </c>
      <c r="P243" s="65"/>
      <c r="Q243" s="65"/>
    </row>
    <row r="244" spans="1:17" ht="18.75" x14ac:dyDescent="0.25">
      <c r="A244" s="11">
        <f>_xlfn.IFNA(_xlfn.XLOOKUP(Tabla1[[#This Row],[ID]],'BASE DE DATOS 2026'!$B$3:$B$554,'BASE DE DATOS 2026'!$N$3:$N$554),"")</f>
        <v>251</v>
      </c>
      <c r="B244" s="36">
        <v>251</v>
      </c>
      <c r="C244" s="12" t="s">
        <v>602</v>
      </c>
      <c r="D244" s="12" t="s">
        <v>603</v>
      </c>
      <c r="E244" s="13">
        <v>1108339505</v>
      </c>
      <c r="F244" s="14"/>
      <c r="G244" s="14">
        <v>2017</v>
      </c>
      <c r="H244" s="15">
        <f ca="1">IF(Tabla1[[#This Row],[FECHA DE NACIMIENTO]]="","",YEAR(NOW())-Tabla1[[#This Row],[FECHA DE NACIMIENTO]])</f>
        <v>9</v>
      </c>
      <c r="I244" s="12" t="s">
        <v>100</v>
      </c>
      <c r="J244" s="15" t="str">
        <f t="shared" si="6"/>
        <v>E</v>
      </c>
      <c r="K244" s="15" t="str">
        <f>Tabla1[[#This Row],[FECHA DE NACIMIENTO]]&amp;J244</f>
        <v>2017E</v>
      </c>
      <c r="L244" s="16" t="str">
        <f t="shared" si="7"/>
        <v>MINIRIDERS 9 Y 10 AÑOS</v>
      </c>
      <c r="M244" s="12" t="s">
        <v>51</v>
      </c>
      <c r="N244" s="36">
        <v>251</v>
      </c>
      <c r="O244" s="19">
        <f>IFERROR(VLOOKUP(Tabla1[[#This Row],[NIVEL DE HABILIDAD]],CATEGORIAS!$M$3:$O$13,2,FALSE),"")</f>
        <v>85000</v>
      </c>
      <c r="P244" s="12"/>
      <c r="Q244" s="12"/>
    </row>
    <row r="245" spans="1:17" ht="18.75" x14ac:dyDescent="0.25">
      <c r="A245" s="11" t="str">
        <f>_xlfn.IFNA(_xlfn.XLOOKUP(Tabla1[[#This Row],[ID]],'BASE DE DATOS 2026'!$B$3:$B$554,'BASE DE DATOS 2026'!$N$3:$N$554),"")</f>
        <v/>
      </c>
      <c r="B245" s="37">
        <v>252</v>
      </c>
      <c r="C245" s="12" t="s">
        <v>604</v>
      </c>
      <c r="D245" s="12" t="s">
        <v>605</v>
      </c>
      <c r="E245" s="13">
        <v>1061832581</v>
      </c>
      <c r="F245" s="14"/>
      <c r="G245" s="14">
        <v>2023</v>
      </c>
      <c r="H245" s="15">
        <f ca="1">IF(Tabla1[[#This Row],[FECHA DE NACIMIENTO]]="","",YEAR(NOW())-Tabla1[[#This Row],[FECHA DE NACIMIENTO]])</f>
        <v>3</v>
      </c>
      <c r="I245" s="12" t="s">
        <v>12</v>
      </c>
      <c r="J245" s="15" t="str">
        <f t="shared" si="6"/>
        <v>S</v>
      </c>
      <c r="K245" s="15" t="str">
        <f>Tabla1[[#This Row],[FECHA DE NACIMIENTO]]&amp;J245</f>
        <v>2023S</v>
      </c>
      <c r="L245" s="16" t="str">
        <f t="shared" si="7"/>
        <v>STRIDERS 2 Y 3 AÑOS</v>
      </c>
      <c r="M245" s="12" t="s">
        <v>109</v>
      </c>
      <c r="N245" s="37">
        <v>252</v>
      </c>
      <c r="O245" s="19">
        <f>IFERROR(VLOOKUP(Tabla1[[#This Row],[NIVEL DE HABILIDAD]],CATEGORIAS!$M$3:$O$13,2,FALSE),"")</f>
        <v>85000</v>
      </c>
      <c r="P245" s="12"/>
      <c r="Q245" s="12"/>
    </row>
    <row r="246" spans="1:17" ht="18.75" x14ac:dyDescent="0.25">
      <c r="A246" s="11">
        <f>_xlfn.IFNA(_xlfn.XLOOKUP(Tabla1[[#This Row],[ID]],'BASE DE DATOS 2026'!$B$3:$B$554,'BASE DE DATOS 2026'!$N$3:$N$554),"")</f>
        <v>253</v>
      </c>
      <c r="B246" s="36">
        <v>253</v>
      </c>
      <c r="C246" s="12" t="s">
        <v>606</v>
      </c>
      <c r="D246" s="12" t="s">
        <v>607</v>
      </c>
      <c r="E246" s="13">
        <v>1061828649</v>
      </c>
      <c r="F246" s="14"/>
      <c r="G246" s="14">
        <v>2021</v>
      </c>
      <c r="H246" s="15">
        <f ca="1">IF(Tabla1[[#This Row],[FECHA DE NACIMIENTO]]="","",YEAR(NOW())-Tabla1[[#This Row],[FECHA DE NACIMIENTO]])</f>
        <v>5</v>
      </c>
      <c r="I246" s="12" t="s">
        <v>12</v>
      </c>
      <c r="J246" s="15" t="str">
        <f t="shared" si="6"/>
        <v>S</v>
      </c>
      <c r="K246" s="15" t="str">
        <f>Tabla1[[#This Row],[FECHA DE NACIMIENTO]]&amp;J246</f>
        <v>2021S</v>
      </c>
      <c r="L246" s="16" t="str">
        <f t="shared" si="7"/>
        <v>STRIDERS 5 AÑOS</v>
      </c>
      <c r="M246" s="12" t="s">
        <v>109</v>
      </c>
      <c r="N246" s="36">
        <v>253</v>
      </c>
      <c r="O246" s="19">
        <f>IFERROR(VLOOKUP(Tabla1[[#This Row],[NIVEL DE HABILIDAD]],CATEGORIAS!$M$3:$O$13,2,FALSE),"")</f>
        <v>85000</v>
      </c>
      <c r="P246" s="12"/>
      <c r="Q246" s="12"/>
    </row>
    <row r="247" spans="1:17" ht="18.75" x14ac:dyDescent="0.25">
      <c r="A247" s="11" t="str">
        <f>_xlfn.IFNA(_xlfn.XLOOKUP(Tabla1[[#This Row],[ID]],'BASE DE DATOS 2026'!$B$3:$B$554,'BASE DE DATOS 2026'!$N$3:$N$554),"")</f>
        <v/>
      </c>
      <c r="B247" s="37">
        <v>254</v>
      </c>
      <c r="C247" s="12" t="s">
        <v>301</v>
      </c>
      <c r="D247" s="12" t="s">
        <v>608</v>
      </c>
      <c r="E247" s="13">
        <v>1114321327</v>
      </c>
      <c r="F247" s="14"/>
      <c r="G247" s="14">
        <v>2021</v>
      </c>
      <c r="H247" s="15">
        <f ca="1">IF(Tabla1[[#This Row],[FECHA DE NACIMIENTO]]="","",YEAR(NOW())-Tabla1[[#This Row],[FECHA DE NACIMIENTO]])</f>
        <v>5</v>
      </c>
      <c r="I247" s="12" t="s">
        <v>12</v>
      </c>
      <c r="J247" s="15" t="str">
        <f t="shared" si="6"/>
        <v>S</v>
      </c>
      <c r="K247" s="15" t="str">
        <f>Tabla1[[#This Row],[FECHA DE NACIMIENTO]]&amp;J247</f>
        <v>2021S</v>
      </c>
      <c r="L247" s="16" t="str">
        <f t="shared" si="7"/>
        <v>STRIDERS 5 AÑOS</v>
      </c>
      <c r="M247" s="12" t="s">
        <v>82</v>
      </c>
      <c r="N247" s="37">
        <v>254</v>
      </c>
      <c r="O247" s="19">
        <f>IFERROR(VLOOKUP(Tabla1[[#This Row],[NIVEL DE HABILIDAD]],CATEGORIAS!$M$3:$O$13,2,FALSE),"")</f>
        <v>85000</v>
      </c>
      <c r="P247" s="12"/>
      <c r="Q247" s="12"/>
    </row>
    <row r="248" spans="1:17" ht="18.75" x14ac:dyDescent="0.25">
      <c r="A248" s="11" t="str">
        <f>_xlfn.IFNA(_xlfn.XLOOKUP(Tabla1[[#This Row],[ID]],'BASE DE DATOS 2026'!$B$3:$B$554,'BASE DE DATOS 2026'!$N$3:$N$554),"")</f>
        <v/>
      </c>
      <c r="B248" s="36">
        <v>255</v>
      </c>
      <c r="C248" s="12" t="s">
        <v>321</v>
      </c>
      <c r="D248" s="12" t="s">
        <v>609</v>
      </c>
      <c r="E248" s="13">
        <v>1116382778</v>
      </c>
      <c r="F248" s="14"/>
      <c r="G248" s="14">
        <v>2020</v>
      </c>
      <c r="H248" s="15">
        <f ca="1">IF(Tabla1[[#This Row],[FECHA DE NACIMIENTO]]="","",YEAR(NOW())-Tabla1[[#This Row],[FECHA DE NACIMIENTO]])</f>
        <v>6</v>
      </c>
      <c r="I248" s="12" t="s">
        <v>100</v>
      </c>
      <c r="J248" s="15" t="str">
        <f t="shared" si="6"/>
        <v>E</v>
      </c>
      <c r="K248" s="15" t="str">
        <f>Tabla1[[#This Row],[FECHA DE NACIMIENTO]]&amp;J248</f>
        <v>2020E</v>
      </c>
      <c r="L248" s="16" t="str">
        <f t="shared" si="7"/>
        <v>MINIRIDERS 6 AÑOS</v>
      </c>
      <c r="M248" s="12" t="s">
        <v>74</v>
      </c>
      <c r="N248" s="36">
        <v>255</v>
      </c>
      <c r="O248" s="19">
        <f>IFERROR(VLOOKUP(Tabla1[[#This Row],[NIVEL DE HABILIDAD]],CATEGORIAS!$M$3:$O$13,2,FALSE),"")</f>
        <v>85000</v>
      </c>
      <c r="P248" s="12"/>
      <c r="Q248" s="12"/>
    </row>
    <row r="249" spans="1:17" ht="18.75" x14ac:dyDescent="0.25">
      <c r="A249" s="11" t="str">
        <f>_xlfn.IFNA(_xlfn.XLOOKUP(Tabla1[[#This Row],[ID]],'BASE DE DATOS 2026'!$B$3:$B$554,'BASE DE DATOS 2026'!$N$3:$N$554),"")</f>
        <v/>
      </c>
      <c r="B249" s="37">
        <v>256</v>
      </c>
      <c r="C249" s="12" t="s">
        <v>610</v>
      </c>
      <c r="D249" s="12" t="s">
        <v>611</v>
      </c>
      <c r="E249" s="13">
        <v>11098569228</v>
      </c>
      <c r="F249" s="14"/>
      <c r="G249" s="14">
        <v>2019</v>
      </c>
      <c r="H249" s="15">
        <f ca="1">IF(Tabla1[[#This Row],[FECHA DE NACIMIENTO]]="","",YEAR(NOW())-Tabla1[[#This Row],[FECHA DE NACIMIENTO]])</f>
        <v>7</v>
      </c>
      <c r="I249" s="12" t="s">
        <v>100</v>
      </c>
      <c r="J249" s="15" t="str">
        <f t="shared" si="6"/>
        <v>E</v>
      </c>
      <c r="K249" s="15" t="str">
        <f>Tabla1[[#This Row],[FECHA DE NACIMIENTO]]&amp;J249</f>
        <v>2019E</v>
      </c>
      <c r="L249" s="16" t="str">
        <f t="shared" si="7"/>
        <v>MINIRIDERS 7 Y 8 AÑOS</v>
      </c>
      <c r="M249" s="12" t="s">
        <v>112</v>
      </c>
      <c r="N249" s="37">
        <v>256</v>
      </c>
      <c r="O249" s="19">
        <f>IFERROR(VLOOKUP(Tabla1[[#This Row],[NIVEL DE HABILIDAD]],CATEGORIAS!$M$3:$O$13,2,FALSE),"")</f>
        <v>85000</v>
      </c>
      <c r="P249" s="12"/>
      <c r="Q249" s="12"/>
    </row>
    <row r="250" spans="1:17" ht="18.75" x14ac:dyDescent="0.25">
      <c r="A250" s="11">
        <f>_xlfn.IFNA(_xlfn.XLOOKUP(Tabla1[[#This Row],[ID]],'BASE DE DATOS 2026'!$B$3:$B$554,'BASE DE DATOS 2026'!$N$3:$N$554),"")</f>
        <v>257</v>
      </c>
      <c r="B250" s="36">
        <v>257</v>
      </c>
      <c r="C250" s="12" t="s">
        <v>343</v>
      </c>
      <c r="D250" s="12" t="s">
        <v>612</v>
      </c>
      <c r="E250" s="13">
        <v>1232820019</v>
      </c>
      <c r="F250" s="14"/>
      <c r="G250" s="14">
        <v>2022</v>
      </c>
      <c r="H250" s="15">
        <f ca="1">IF(Tabla1[[#This Row],[FECHA DE NACIMIENTO]]="","",YEAR(NOW())-Tabla1[[#This Row],[FECHA DE NACIMIENTO]])</f>
        <v>4</v>
      </c>
      <c r="I250" s="12" t="s">
        <v>12</v>
      </c>
      <c r="J250" s="15" t="str">
        <f t="shared" si="6"/>
        <v>S</v>
      </c>
      <c r="K250" s="15" t="str">
        <f>Tabla1[[#This Row],[FECHA DE NACIMIENTO]]&amp;J250</f>
        <v>2022S</v>
      </c>
      <c r="L250" s="16" t="str">
        <f t="shared" si="7"/>
        <v>STRIDERS 4 AÑOS</v>
      </c>
      <c r="M250" s="12" t="s">
        <v>112</v>
      </c>
      <c r="N250" s="36">
        <v>257</v>
      </c>
      <c r="O250" s="19">
        <f>IFERROR(VLOOKUP(Tabla1[[#This Row],[NIVEL DE HABILIDAD]],CATEGORIAS!$M$3:$O$13,2,FALSE),"")</f>
        <v>85000</v>
      </c>
      <c r="P250" s="12"/>
      <c r="Q250" s="12"/>
    </row>
    <row r="251" spans="1:17" ht="18.75" x14ac:dyDescent="0.25">
      <c r="A251" s="11" t="str">
        <f>_xlfn.IFNA(_xlfn.XLOOKUP(Tabla1[[#This Row],[ID]],'BASE DE DATOS 2026'!$B$3:$B$554,'BASE DE DATOS 2026'!$N$3:$N$554),"")</f>
        <v/>
      </c>
      <c r="B251" s="37">
        <v>258</v>
      </c>
      <c r="C251" s="12" t="s">
        <v>308</v>
      </c>
      <c r="D251" s="12" t="s">
        <v>613</v>
      </c>
      <c r="E251" s="13">
        <v>1116384026</v>
      </c>
      <c r="F251" s="14"/>
      <c r="G251" s="14">
        <v>2021</v>
      </c>
      <c r="H251" s="15">
        <f ca="1">IF(Tabla1[[#This Row],[FECHA DE NACIMIENTO]]="","",YEAR(NOW())-Tabla1[[#This Row],[FECHA DE NACIMIENTO]])</f>
        <v>5</v>
      </c>
      <c r="I251" s="12" t="s">
        <v>12</v>
      </c>
      <c r="J251" s="15" t="str">
        <f t="shared" si="6"/>
        <v>S</v>
      </c>
      <c r="K251" s="15" t="str">
        <f>Tabla1[[#This Row],[FECHA DE NACIMIENTO]]&amp;J251</f>
        <v>2021S</v>
      </c>
      <c r="L251" s="16" t="str">
        <f t="shared" si="7"/>
        <v>STRIDERS 5 AÑOS</v>
      </c>
      <c r="M251" s="12" t="s">
        <v>49</v>
      </c>
      <c r="N251" s="37">
        <v>258</v>
      </c>
      <c r="O251" s="19">
        <f>IFERROR(VLOOKUP(Tabla1[[#This Row],[NIVEL DE HABILIDAD]],CATEGORIAS!$M$3:$O$13,2,FALSE),"")</f>
        <v>85000</v>
      </c>
      <c r="P251" s="12"/>
      <c r="Q251" s="12" t="s">
        <v>210</v>
      </c>
    </row>
    <row r="252" spans="1:17" ht="18.75" x14ac:dyDescent="0.25">
      <c r="A252" s="11" t="str">
        <f>_xlfn.IFNA(_xlfn.XLOOKUP(Tabla1[[#This Row],[ID]],'BASE DE DATOS 2026'!$B$3:$B$554,'BASE DE DATOS 2026'!$N$3:$N$554),"")</f>
        <v/>
      </c>
      <c r="B252" s="36">
        <v>259</v>
      </c>
      <c r="C252" s="12" t="s">
        <v>614</v>
      </c>
      <c r="D252" s="12" t="s">
        <v>615</v>
      </c>
      <c r="E252" s="13">
        <v>1232821948</v>
      </c>
      <c r="F252" s="14"/>
      <c r="G252" s="14">
        <v>2022</v>
      </c>
      <c r="H252" s="15">
        <f ca="1">IF(Tabla1[[#This Row],[FECHA DE NACIMIENTO]]="","",YEAR(NOW())-Tabla1[[#This Row],[FECHA DE NACIMIENTO]])</f>
        <v>4</v>
      </c>
      <c r="I252" s="12" t="s">
        <v>12</v>
      </c>
      <c r="J252" s="15" t="str">
        <f t="shared" si="6"/>
        <v>S</v>
      </c>
      <c r="K252" s="15" t="str">
        <f>Tabla1[[#This Row],[FECHA DE NACIMIENTO]]&amp;J252</f>
        <v>2022S</v>
      </c>
      <c r="L252" s="16" t="str">
        <f t="shared" si="7"/>
        <v>STRIDERS 4 AÑOS</v>
      </c>
      <c r="M252" s="12" t="s">
        <v>53</v>
      </c>
      <c r="N252" s="36">
        <v>259</v>
      </c>
      <c r="O252" s="19">
        <f>IFERROR(VLOOKUP(Tabla1[[#This Row],[NIVEL DE HABILIDAD]],CATEGORIAS!$M$3:$O$13,2,FALSE),"")</f>
        <v>85000</v>
      </c>
      <c r="P252" s="12"/>
      <c r="Q252" s="12"/>
    </row>
    <row r="253" spans="1:17" ht="18.75" x14ac:dyDescent="0.25">
      <c r="A253" s="11" t="str">
        <f>_xlfn.IFNA(_xlfn.XLOOKUP(Tabla1[[#This Row],[ID]],'BASE DE DATOS 2026'!$B$3:$B$554,'BASE DE DATOS 2026'!$N$3:$N$554),"")</f>
        <v/>
      </c>
      <c r="B253" s="37">
        <v>260</v>
      </c>
      <c r="C253" s="12" t="s">
        <v>386</v>
      </c>
      <c r="D253" s="12" t="s">
        <v>616</v>
      </c>
      <c r="E253" s="13">
        <v>1109565895</v>
      </c>
      <c r="F253" s="14"/>
      <c r="G253" s="14">
        <v>2018</v>
      </c>
      <c r="H253" s="15">
        <f ca="1">IF(Tabla1[[#This Row],[FECHA DE NACIMIENTO]]="","",YEAR(NOW())-Tabla1[[#This Row],[FECHA DE NACIMIENTO]])</f>
        <v>8</v>
      </c>
      <c r="I253" s="12" t="s">
        <v>100</v>
      </c>
      <c r="J253" s="15" t="str">
        <f t="shared" si="6"/>
        <v>E</v>
      </c>
      <c r="K253" s="15" t="str">
        <f>Tabla1[[#This Row],[FECHA DE NACIMIENTO]]&amp;J253</f>
        <v>2018E</v>
      </c>
      <c r="L253" s="16" t="str">
        <f t="shared" si="7"/>
        <v>MINIRIDERS 7 Y 8 AÑOS</v>
      </c>
      <c r="M253" s="12" t="s">
        <v>53</v>
      </c>
      <c r="N253" s="37">
        <v>260</v>
      </c>
      <c r="O253" s="19">
        <f>IFERROR(VLOOKUP(Tabla1[[#This Row],[NIVEL DE HABILIDAD]],CATEGORIAS!$M$3:$O$13,2,FALSE),"")</f>
        <v>85000</v>
      </c>
      <c r="P253" s="12"/>
      <c r="Q253" s="12"/>
    </row>
    <row r="254" spans="1:17" ht="18.75" x14ac:dyDescent="0.25">
      <c r="A254" s="11">
        <f>_xlfn.IFNA(_xlfn.XLOOKUP(Tabla1[[#This Row],[ID]],'BASE DE DATOS 2026'!$B$3:$B$554,'BASE DE DATOS 2026'!$N$3:$N$554),"")</f>
        <v>261</v>
      </c>
      <c r="B254" s="36">
        <v>261</v>
      </c>
      <c r="C254" s="12" t="s">
        <v>378</v>
      </c>
      <c r="D254" s="12" t="s">
        <v>617</v>
      </c>
      <c r="E254" s="13">
        <v>1104859662</v>
      </c>
      <c r="F254" s="14"/>
      <c r="G254" s="14">
        <v>2020</v>
      </c>
      <c r="H254" s="15">
        <f ca="1">IF(Tabla1[[#This Row],[FECHA DE NACIMIENTO]]="","",YEAR(NOW())-Tabla1[[#This Row],[FECHA DE NACIMIENTO]])</f>
        <v>6</v>
      </c>
      <c r="I254" s="12" t="s">
        <v>100</v>
      </c>
      <c r="J254" s="15" t="str">
        <f t="shared" si="6"/>
        <v>E</v>
      </c>
      <c r="K254" s="15" t="str">
        <f>Tabla1[[#This Row],[FECHA DE NACIMIENTO]]&amp;J254</f>
        <v>2020E</v>
      </c>
      <c r="L254" s="16" t="str">
        <f t="shared" si="7"/>
        <v>MINIRIDERS 6 AÑOS</v>
      </c>
      <c r="M254" s="12" t="s">
        <v>55</v>
      </c>
      <c r="N254" s="36">
        <v>261</v>
      </c>
      <c r="O254" s="19">
        <f>IFERROR(VLOOKUP(Tabla1[[#This Row],[NIVEL DE HABILIDAD]],CATEGORIAS!$M$3:$O$13,2,FALSE),"")</f>
        <v>85000</v>
      </c>
      <c r="P254" s="12"/>
      <c r="Q254" s="12"/>
    </row>
    <row r="255" spans="1:17" ht="18.75" x14ac:dyDescent="0.25">
      <c r="A255" s="11">
        <f>_xlfn.IFNA(_xlfn.XLOOKUP(Tabla1[[#This Row],[ID]],'BASE DE DATOS 2026'!$B$3:$B$554,'BASE DE DATOS 2026'!$N$3:$N$554),"")</f>
        <v>262</v>
      </c>
      <c r="B255" s="37">
        <v>262</v>
      </c>
      <c r="C255" s="65" t="s">
        <v>259</v>
      </c>
      <c r="D255" s="65" t="s">
        <v>618</v>
      </c>
      <c r="E255" s="47">
        <v>1232817218</v>
      </c>
      <c r="F255" s="14"/>
      <c r="G255" s="48">
        <v>2021</v>
      </c>
      <c r="H255" s="15">
        <f ca="1">IF(Tabla1[[#This Row],[FECHA DE NACIMIENTO]]="","",YEAR(NOW())-Tabla1[[#This Row],[FECHA DE NACIMIENTO]])</f>
        <v>5</v>
      </c>
      <c r="I255" s="65" t="s">
        <v>12</v>
      </c>
      <c r="J255" s="15" t="str">
        <f t="shared" si="6"/>
        <v>S</v>
      </c>
      <c r="K255" s="15" t="str">
        <f>Tabla1[[#This Row],[FECHA DE NACIMIENTO]]&amp;J255</f>
        <v>2021S</v>
      </c>
      <c r="L255" s="16" t="str">
        <f t="shared" si="7"/>
        <v>STRIDERS 5 AÑOS</v>
      </c>
      <c r="M255" s="65" t="s">
        <v>55</v>
      </c>
      <c r="N255" s="37">
        <v>262</v>
      </c>
      <c r="O255" s="19">
        <f>IFERROR(VLOOKUP(Tabla1[[#This Row],[NIVEL DE HABILIDAD]],CATEGORIAS!$M$3:$O$13,2,FALSE),"")</f>
        <v>85000</v>
      </c>
      <c r="P255" s="65"/>
      <c r="Q255" s="65" t="s">
        <v>218</v>
      </c>
    </row>
    <row r="256" spans="1:17" ht="18.75" x14ac:dyDescent="0.25">
      <c r="A256" s="11" t="str">
        <f>_xlfn.IFNA(_xlfn.XLOOKUP(Tabla1[[#This Row],[ID]],'BASE DE DATOS 2026'!$B$3:$B$554,'BASE DE DATOS 2026'!$N$3:$N$554),"")</f>
        <v/>
      </c>
      <c r="B256" s="36">
        <v>263</v>
      </c>
      <c r="C256" s="12" t="s">
        <v>244</v>
      </c>
      <c r="D256" s="12" t="s">
        <v>619</v>
      </c>
      <c r="E256" s="13">
        <v>1109571864</v>
      </c>
      <c r="F256" s="14"/>
      <c r="G256" s="14">
        <v>2021</v>
      </c>
      <c r="H256" s="15">
        <f ca="1">IF(Tabla1[[#This Row],[FECHA DE NACIMIENTO]]="","",YEAR(NOW())-Tabla1[[#This Row],[FECHA DE NACIMIENTO]])</f>
        <v>5</v>
      </c>
      <c r="I256" s="12" t="s">
        <v>12</v>
      </c>
      <c r="J256" s="15" t="str">
        <f t="shared" si="6"/>
        <v>S</v>
      </c>
      <c r="K256" s="15" t="str">
        <f>Tabla1[[#This Row],[FECHA DE NACIMIENTO]]&amp;J256</f>
        <v>2021S</v>
      </c>
      <c r="L256" s="16" t="str">
        <f t="shared" si="7"/>
        <v>STRIDERS 5 AÑOS</v>
      </c>
      <c r="M256" s="12" t="s">
        <v>55</v>
      </c>
      <c r="N256" s="36">
        <v>263</v>
      </c>
      <c r="O256" s="19">
        <f>IFERROR(VLOOKUP(Tabla1[[#This Row],[NIVEL DE HABILIDAD]],CATEGORIAS!$M$3:$O$13,2,FALSE),"")</f>
        <v>85000</v>
      </c>
      <c r="P256" s="12"/>
      <c r="Q256" s="12"/>
    </row>
    <row r="257" spans="1:17" ht="18.75" x14ac:dyDescent="0.25">
      <c r="A257" s="11" t="str">
        <f>_xlfn.IFNA(_xlfn.XLOOKUP(Tabla1[[#This Row],[ID]],'BASE DE DATOS 2026'!$B$3:$B$554,'BASE DE DATOS 2026'!$N$3:$N$554),"")</f>
        <v/>
      </c>
      <c r="B257" s="37">
        <v>264</v>
      </c>
      <c r="C257" s="12" t="s">
        <v>620</v>
      </c>
      <c r="D257" s="12" t="s">
        <v>382</v>
      </c>
      <c r="E257" s="13">
        <v>1232807537</v>
      </c>
      <c r="F257" s="14"/>
      <c r="G257" s="14">
        <v>2019</v>
      </c>
      <c r="H257" s="15">
        <f ca="1">IF(Tabla1[[#This Row],[FECHA DE NACIMIENTO]]="","",YEAR(NOW())-Tabla1[[#This Row],[FECHA DE NACIMIENTO]])</f>
        <v>7</v>
      </c>
      <c r="I257" s="12" t="s">
        <v>100</v>
      </c>
      <c r="J257" s="15" t="str">
        <f t="shared" si="6"/>
        <v>E</v>
      </c>
      <c r="K257" s="15" t="str">
        <f>Tabla1[[#This Row],[FECHA DE NACIMIENTO]]&amp;J257</f>
        <v>2019E</v>
      </c>
      <c r="L257" s="16" t="str">
        <f t="shared" si="7"/>
        <v>MINIRIDERS 7 Y 8 AÑOS</v>
      </c>
      <c r="M257" s="12" t="s">
        <v>55</v>
      </c>
      <c r="N257" s="37">
        <v>264</v>
      </c>
      <c r="O257" s="19">
        <f>IFERROR(VLOOKUP(Tabla1[[#This Row],[NIVEL DE HABILIDAD]],CATEGORIAS!$M$3:$O$13,2,FALSE),"")</f>
        <v>85000</v>
      </c>
      <c r="P257" s="12"/>
      <c r="Q257" s="12"/>
    </row>
    <row r="258" spans="1:17" ht="18.75" x14ac:dyDescent="0.25">
      <c r="A258" s="11" t="str">
        <f>_xlfn.IFNA(_xlfn.XLOOKUP(Tabla1[[#This Row],[ID]],'BASE DE DATOS 2026'!$B$3:$B$554,'BASE DE DATOS 2026'!$N$3:$N$554),"")</f>
        <v/>
      </c>
      <c r="B258" s="36">
        <v>265</v>
      </c>
      <c r="C258" s="65" t="s">
        <v>299</v>
      </c>
      <c r="D258" s="65" t="s">
        <v>621</v>
      </c>
      <c r="E258" s="47">
        <v>1113936388</v>
      </c>
      <c r="F258" s="14"/>
      <c r="G258" s="48">
        <v>2021</v>
      </c>
      <c r="H258" s="15">
        <f ca="1">IF(Tabla1[[#This Row],[FECHA DE NACIMIENTO]]="","",YEAR(NOW())-Tabla1[[#This Row],[FECHA DE NACIMIENTO]])</f>
        <v>5</v>
      </c>
      <c r="I258" s="12" t="s">
        <v>12</v>
      </c>
      <c r="J258" s="15" t="str">
        <f t="shared" si="6"/>
        <v>S</v>
      </c>
      <c r="K258" s="15" t="str">
        <f>Tabla1[[#This Row],[FECHA DE NACIMIENTO]]&amp;J258</f>
        <v>2021S</v>
      </c>
      <c r="L258" s="16" t="str">
        <f t="shared" si="7"/>
        <v>STRIDERS 5 AÑOS</v>
      </c>
      <c r="M258" s="12" t="s">
        <v>53</v>
      </c>
      <c r="N258" s="36">
        <v>265</v>
      </c>
      <c r="O258" s="19">
        <f>IFERROR(VLOOKUP(Tabla1[[#This Row],[NIVEL DE HABILIDAD]],CATEGORIAS!$M$3:$O$13,2,FALSE),"")</f>
        <v>85000</v>
      </c>
      <c r="P258" s="65"/>
      <c r="Q258" s="65"/>
    </row>
    <row r="259" spans="1:17" ht="18.75" x14ac:dyDescent="0.25">
      <c r="A259" s="11" t="str">
        <f>_xlfn.IFNA(_xlfn.XLOOKUP(Tabla1[[#This Row],[ID]],'BASE DE DATOS 2026'!$B$3:$B$554,'BASE DE DATOS 2026'!$N$3:$N$554),"")</f>
        <v/>
      </c>
      <c r="B259" s="37">
        <v>266</v>
      </c>
      <c r="C259" s="12" t="s">
        <v>436</v>
      </c>
      <c r="D259" s="12" t="s">
        <v>622</v>
      </c>
      <c r="E259" s="13">
        <v>1232848899</v>
      </c>
      <c r="F259" s="14"/>
      <c r="G259" s="14">
        <v>2023</v>
      </c>
      <c r="H259" s="15">
        <f ca="1">IF(Tabla1[[#This Row],[FECHA DE NACIMIENTO]]="","",YEAR(NOW())-Tabla1[[#This Row],[FECHA DE NACIMIENTO]])</f>
        <v>3</v>
      </c>
      <c r="I259" s="12" t="s">
        <v>12</v>
      </c>
      <c r="J259" s="15" t="str">
        <f t="shared" ref="J259:J322" si="8">VLOOKUP(I259,NH,2,0)</f>
        <v>S</v>
      </c>
      <c r="K259" s="15" t="str">
        <f>Tabla1[[#This Row],[FECHA DE NACIMIENTO]]&amp;J259</f>
        <v>2023S</v>
      </c>
      <c r="L259" s="16" t="str">
        <f t="shared" ref="L259:L322" si="9">IFERROR(VLOOKUP(K259,CATEGORIAS,2,0),"")</f>
        <v>STRIDERS 2 Y 3 AÑOS</v>
      </c>
      <c r="M259" s="12" t="s">
        <v>53</v>
      </c>
      <c r="N259" s="37">
        <v>266</v>
      </c>
      <c r="O259" s="19">
        <f>IFERROR(VLOOKUP(Tabla1[[#This Row],[NIVEL DE HABILIDAD]],CATEGORIAS!$M$3:$O$13,2,FALSE),"")</f>
        <v>85000</v>
      </c>
      <c r="P259" s="12"/>
      <c r="Q259" s="12" t="s">
        <v>226</v>
      </c>
    </row>
    <row r="260" spans="1:17" ht="18.75" x14ac:dyDescent="0.25">
      <c r="A260" s="11">
        <f>_xlfn.IFNA(_xlfn.XLOOKUP(Tabla1[[#This Row],[ID]],'BASE DE DATOS 2026'!$B$3:$B$554,'BASE DE DATOS 2026'!$N$3:$N$554),"")</f>
        <v>267</v>
      </c>
      <c r="B260" s="36">
        <v>267</v>
      </c>
      <c r="C260" s="65" t="s">
        <v>271</v>
      </c>
      <c r="D260" s="65" t="s">
        <v>437</v>
      </c>
      <c r="E260" s="47">
        <v>1108653297</v>
      </c>
      <c r="F260" s="14"/>
      <c r="G260" s="48">
        <v>2021</v>
      </c>
      <c r="H260" s="15">
        <f ca="1">IF(Tabla1[[#This Row],[FECHA DE NACIMIENTO]]="","",YEAR(NOW())-Tabla1[[#This Row],[FECHA DE NACIMIENTO]])</f>
        <v>5</v>
      </c>
      <c r="I260" s="65" t="s">
        <v>12</v>
      </c>
      <c r="J260" s="15" t="str">
        <f t="shared" si="8"/>
        <v>S</v>
      </c>
      <c r="K260" s="15" t="str">
        <f>Tabla1[[#This Row],[FECHA DE NACIMIENTO]]&amp;J260</f>
        <v>2021S</v>
      </c>
      <c r="L260" s="16" t="str">
        <f t="shared" si="9"/>
        <v>STRIDERS 5 AÑOS</v>
      </c>
      <c r="M260" s="65" t="s">
        <v>55</v>
      </c>
      <c r="N260" s="36">
        <v>267</v>
      </c>
      <c r="O260" s="19">
        <f>IFERROR(VLOOKUP(Tabla1[[#This Row],[NIVEL DE HABILIDAD]],CATEGORIAS!$M$3:$O$13,2,FALSE),"")</f>
        <v>85000</v>
      </c>
      <c r="P260" s="65"/>
      <c r="Q260" s="65"/>
    </row>
    <row r="261" spans="1:17" ht="18.75" x14ac:dyDescent="0.25">
      <c r="A261" s="11" t="str">
        <f>_xlfn.IFNA(_xlfn.XLOOKUP(Tabla1[[#This Row],[ID]],'BASE DE DATOS 2026'!$B$3:$B$554,'BASE DE DATOS 2026'!$N$3:$N$554),"")</f>
        <v/>
      </c>
      <c r="B261" s="37">
        <v>268</v>
      </c>
      <c r="C261" s="12" t="s">
        <v>259</v>
      </c>
      <c r="D261" s="12" t="s">
        <v>557</v>
      </c>
      <c r="E261" s="13">
        <v>1232807921</v>
      </c>
      <c r="F261" s="14"/>
      <c r="G261" s="14">
        <v>2019</v>
      </c>
      <c r="H261" s="15">
        <f ca="1">IF(Tabla1[[#This Row],[FECHA DE NACIMIENTO]]="","",YEAR(NOW())-Tabla1[[#This Row],[FECHA DE NACIMIENTO]])</f>
        <v>7</v>
      </c>
      <c r="I261" s="12" t="s">
        <v>100</v>
      </c>
      <c r="J261" s="15" t="str">
        <f t="shared" si="8"/>
        <v>E</v>
      </c>
      <c r="K261" s="15" t="str">
        <f>Tabla1[[#This Row],[FECHA DE NACIMIENTO]]&amp;J261</f>
        <v>2019E</v>
      </c>
      <c r="L261" s="16" t="str">
        <f t="shared" si="9"/>
        <v>MINIRIDERS 7 Y 8 AÑOS</v>
      </c>
      <c r="M261" s="12" t="s">
        <v>55</v>
      </c>
      <c r="N261" s="37">
        <v>268</v>
      </c>
      <c r="O261" s="19">
        <f>IFERROR(VLOOKUP(Tabla1[[#This Row],[NIVEL DE HABILIDAD]],CATEGORIAS!$M$3:$O$13,2,FALSE),"")</f>
        <v>85000</v>
      </c>
      <c r="P261" s="12"/>
      <c r="Q261" s="12"/>
    </row>
    <row r="262" spans="1:17" ht="18.75" x14ac:dyDescent="0.25">
      <c r="A262" s="11">
        <f>_xlfn.IFNA(_xlfn.XLOOKUP(Tabla1[[#This Row],[ID]],'BASE DE DATOS 2026'!$B$3:$B$554,'BASE DE DATOS 2026'!$N$3:$N$554),"")</f>
        <v>269</v>
      </c>
      <c r="B262" s="36">
        <v>269</v>
      </c>
      <c r="C262" s="65" t="s">
        <v>479</v>
      </c>
      <c r="D262" s="65" t="s">
        <v>1159</v>
      </c>
      <c r="E262" s="47"/>
      <c r="F262" s="48"/>
      <c r="G262" s="48">
        <v>2020</v>
      </c>
      <c r="H262" s="15">
        <f ca="1">IF(Tabla1[[#This Row],[FECHA DE NACIMIENTO]]="","",YEAR(NOW())-Tabla1[[#This Row],[FECHA DE NACIMIENTO]])</f>
        <v>6</v>
      </c>
      <c r="I262" s="65" t="s">
        <v>100</v>
      </c>
      <c r="J262" s="15" t="str">
        <f t="shared" si="8"/>
        <v>E</v>
      </c>
      <c r="K262" s="15" t="str">
        <f>Tabla1[[#This Row],[FECHA DE NACIMIENTO]]&amp;J262</f>
        <v>2020E</v>
      </c>
      <c r="L262" s="16" t="str">
        <f t="shared" si="9"/>
        <v>MINIRIDERS 6 AÑOS</v>
      </c>
      <c r="M262" s="65" t="s">
        <v>41</v>
      </c>
      <c r="N262" s="36"/>
      <c r="O262" s="19">
        <f>IFERROR(VLOOKUP(Tabla1[[#This Row],[NIVEL DE HABILIDAD]],CATEGORIAS!$M$3:$O$13,2,FALSE),"")</f>
        <v>85000</v>
      </c>
      <c r="P262" s="65"/>
      <c r="Q262" s="65"/>
    </row>
    <row r="263" spans="1:17" ht="18.75" x14ac:dyDescent="0.25">
      <c r="A263" s="11">
        <f>_xlfn.IFNA(_xlfn.XLOOKUP(Tabla1[[#This Row],[ID]],'BASE DE DATOS 2026'!$B$3:$B$554,'BASE DE DATOS 2026'!$N$3:$N$554),"")</f>
        <v>270</v>
      </c>
      <c r="B263" s="37">
        <v>270</v>
      </c>
      <c r="C263" s="65" t="s">
        <v>1160</v>
      </c>
      <c r="D263" s="65" t="s">
        <v>1161</v>
      </c>
      <c r="E263" s="47">
        <v>1061829077</v>
      </c>
      <c r="F263" s="48"/>
      <c r="G263" s="48">
        <v>2021</v>
      </c>
      <c r="H263" s="15">
        <f ca="1">IF(Tabla1[[#This Row],[FECHA DE NACIMIENTO]]="","",YEAR(NOW())-Tabla1[[#This Row],[FECHA DE NACIMIENTO]])</f>
        <v>5</v>
      </c>
      <c r="I263" s="65" t="s">
        <v>12</v>
      </c>
      <c r="J263" s="15" t="str">
        <f t="shared" si="8"/>
        <v>S</v>
      </c>
      <c r="K263" s="15" t="str">
        <f>Tabla1[[#This Row],[FECHA DE NACIMIENTO]]&amp;J263</f>
        <v>2021S</v>
      </c>
      <c r="L263" s="16" t="str">
        <f t="shared" si="9"/>
        <v>STRIDERS 5 AÑOS</v>
      </c>
      <c r="M263" s="65" t="s">
        <v>109</v>
      </c>
      <c r="N263" s="37"/>
      <c r="O263" s="19">
        <f>IFERROR(VLOOKUP(Tabla1[[#This Row],[NIVEL DE HABILIDAD]],CATEGORIAS!$M$3:$O$13,2,FALSE),"")</f>
        <v>85000</v>
      </c>
      <c r="P263" s="65"/>
      <c r="Q263" s="65"/>
    </row>
    <row r="264" spans="1:17" ht="18.75" x14ac:dyDescent="0.25">
      <c r="A264" s="11" t="str">
        <f>_xlfn.IFNA(_xlfn.XLOOKUP(Tabla1[[#This Row],[ID]],'BASE DE DATOS 2026'!$B$3:$B$554,'BASE DE DATOS 2026'!$N$3:$N$554),"")</f>
        <v/>
      </c>
      <c r="B264" s="36">
        <v>271</v>
      </c>
      <c r="C264" s="12" t="s">
        <v>246</v>
      </c>
      <c r="D264" s="12" t="s">
        <v>623</v>
      </c>
      <c r="E264" s="13">
        <v>1108653260</v>
      </c>
      <c r="F264" s="14"/>
      <c r="G264" s="14">
        <v>2020</v>
      </c>
      <c r="H264" s="15">
        <f ca="1">IF(Tabla1[[#This Row],[FECHA DE NACIMIENTO]]="","",YEAR(NOW())-Tabla1[[#This Row],[FECHA DE NACIMIENTO]])</f>
        <v>6</v>
      </c>
      <c r="I264" s="12" t="s">
        <v>100</v>
      </c>
      <c r="J264" s="15" t="str">
        <f t="shared" si="8"/>
        <v>E</v>
      </c>
      <c r="K264" s="15" t="str">
        <f>Tabla1[[#This Row],[FECHA DE NACIMIENTO]]&amp;J264</f>
        <v>2020E</v>
      </c>
      <c r="L264" s="16" t="str">
        <f t="shared" si="9"/>
        <v>MINIRIDERS 6 AÑOS</v>
      </c>
      <c r="M264" s="12" t="s">
        <v>82</v>
      </c>
      <c r="N264" s="36">
        <v>271</v>
      </c>
      <c r="O264" s="19">
        <f>IFERROR(VLOOKUP(Tabla1[[#This Row],[NIVEL DE HABILIDAD]],CATEGORIAS!$M$3:$O$13,2,FALSE),"")</f>
        <v>85000</v>
      </c>
      <c r="P264" s="12"/>
      <c r="Q264" s="12"/>
    </row>
    <row r="265" spans="1:17" ht="18.75" x14ac:dyDescent="0.25">
      <c r="A265" s="11">
        <f>_xlfn.IFNA(_xlfn.XLOOKUP(Tabla1[[#This Row],[ID]],'BASE DE DATOS 2026'!$B$3:$B$554,'BASE DE DATOS 2026'!$N$3:$N$554),"")</f>
        <v>272</v>
      </c>
      <c r="B265" s="36">
        <v>272</v>
      </c>
      <c r="C265" s="12" t="s">
        <v>244</v>
      </c>
      <c r="D265" s="12" t="s">
        <v>624</v>
      </c>
      <c r="E265" s="13">
        <v>1107539919</v>
      </c>
      <c r="F265" s="14"/>
      <c r="G265" s="14">
        <v>2022</v>
      </c>
      <c r="H265" s="15">
        <f ca="1">IF(Tabla1[[#This Row],[FECHA DE NACIMIENTO]]="","",YEAR(NOW())-Tabla1[[#This Row],[FECHA DE NACIMIENTO]])</f>
        <v>4</v>
      </c>
      <c r="I265" s="12" t="s">
        <v>12</v>
      </c>
      <c r="J265" s="15" t="str">
        <f t="shared" si="8"/>
        <v>S</v>
      </c>
      <c r="K265" s="15" t="str">
        <f>Tabla1[[#This Row],[FECHA DE NACIMIENTO]]&amp;J265</f>
        <v>2022S</v>
      </c>
      <c r="L265" s="16" t="str">
        <f t="shared" si="9"/>
        <v>STRIDERS 4 AÑOS</v>
      </c>
      <c r="M265" s="12" t="s">
        <v>77</v>
      </c>
      <c r="N265" s="36">
        <v>272</v>
      </c>
      <c r="O265" s="19">
        <f>IFERROR(VLOOKUP(Tabla1[[#This Row],[NIVEL DE HABILIDAD]],CATEGORIAS!$M$3:$O$13,2,FALSE),"")</f>
        <v>85000</v>
      </c>
      <c r="P265" s="12"/>
      <c r="Q265" s="12"/>
    </row>
    <row r="266" spans="1:17" ht="18.75" x14ac:dyDescent="0.25">
      <c r="A266" s="11" t="str">
        <f>_xlfn.IFNA(_xlfn.XLOOKUP(Tabla1[[#This Row],[ID]],'BASE DE DATOS 2026'!$B$3:$B$554,'BASE DE DATOS 2026'!$N$3:$N$554),"")</f>
        <v/>
      </c>
      <c r="B266" s="36">
        <v>273</v>
      </c>
      <c r="C266" s="12" t="s">
        <v>303</v>
      </c>
      <c r="D266" s="12" t="s">
        <v>625</v>
      </c>
      <c r="E266" s="13">
        <v>1110380867</v>
      </c>
      <c r="F266" s="14"/>
      <c r="G266" s="14">
        <v>2023</v>
      </c>
      <c r="H266" s="15">
        <f ca="1">IF(Tabla1[[#This Row],[FECHA DE NACIMIENTO]]="","",YEAR(NOW())-Tabla1[[#This Row],[FECHA DE NACIMIENTO]])</f>
        <v>3</v>
      </c>
      <c r="I266" s="12" t="s">
        <v>12</v>
      </c>
      <c r="J266" s="15" t="str">
        <f t="shared" si="8"/>
        <v>S</v>
      </c>
      <c r="K266" s="15" t="str">
        <f>Tabla1[[#This Row],[FECHA DE NACIMIENTO]]&amp;J266</f>
        <v>2023S</v>
      </c>
      <c r="L266" s="16" t="str">
        <f t="shared" si="9"/>
        <v>STRIDERS 2 Y 3 AÑOS</v>
      </c>
      <c r="M266" s="12" t="s">
        <v>77</v>
      </c>
      <c r="N266" s="36">
        <v>273</v>
      </c>
      <c r="O266" s="19">
        <f>IFERROR(VLOOKUP(Tabla1[[#This Row],[NIVEL DE HABILIDAD]],CATEGORIAS!$M$3:$O$13,2,FALSE),"")</f>
        <v>85000</v>
      </c>
      <c r="P266" s="12"/>
      <c r="Q266" s="12"/>
    </row>
    <row r="267" spans="1:17" ht="18.75" x14ac:dyDescent="0.25">
      <c r="A267" s="11" t="str">
        <f>_xlfn.IFNA(_xlfn.XLOOKUP(Tabla1[[#This Row],[ID]],'BASE DE DATOS 2026'!$B$3:$B$554,'BASE DE DATOS 2026'!$N$3:$N$554),"")</f>
        <v/>
      </c>
      <c r="B267" s="36">
        <v>274</v>
      </c>
      <c r="C267" s="12" t="s">
        <v>626</v>
      </c>
      <c r="D267" s="12" t="s">
        <v>627</v>
      </c>
      <c r="E267" s="13">
        <v>1115093904</v>
      </c>
      <c r="F267" s="14"/>
      <c r="G267" s="14">
        <v>2017</v>
      </c>
      <c r="H267" s="15">
        <f ca="1">IF(Tabla1[[#This Row],[FECHA DE NACIMIENTO]]="","",YEAR(NOW())-Tabla1[[#This Row],[FECHA DE NACIMIENTO]])</f>
        <v>9</v>
      </c>
      <c r="I267" s="12" t="s">
        <v>100</v>
      </c>
      <c r="J267" s="15" t="str">
        <f t="shared" si="8"/>
        <v>E</v>
      </c>
      <c r="K267" s="15" t="str">
        <f>Tabla1[[#This Row],[FECHA DE NACIMIENTO]]&amp;J267</f>
        <v>2017E</v>
      </c>
      <c r="L267" s="16" t="str">
        <f t="shared" si="9"/>
        <v>MINIRIDERS 9 Y 10 AÑOS</v>
      </c>
      <c r="M267" s="12" t="s">
        <v>85</v>
      </c>
      <c r="N267" s="36">
        <v>274</v>
      </c>
      <c r="O267" s="19">
        <f>IFERROR(VLOOKUP(Tabla1[[#This Row],[NIVEL DE HABILIDAD]],CATEGORIAS!$M$3:$O$13,2,FALSE),"")</f>
        <v>85000</v>
      </c>
      <c r="P267" s="12"/>
      <c r="Q267" s="12"/>
    </row>
    <row r="268" spans="1:17" ht="18.75" x14ac:dyDescent="0.25">
      <c r="A268" s="11">
        <f>_xlfn.IFNA(_xlfn.XLOOKUP(Tabla1[[#This Row],[ID]],'BASE DE DATOS 2026'!$B$3:$B$554,'BASE DE DATOS 2026'!$N$3:$N$554),"")</f>
        <v>275</v>
      </c>
      <c r="B268" s="36">
        <v>275</v>
      </c>
      <c r="C268" s="12" t="s">
        <v>628</v>
      </c>
      <c r="D268" s="12" t="s">
        <v>629</v>
      </c>
      <c r="E268" s="13">
        <v>1232816333</v>
      </c>
      <c r="F268" s="14"/>
      <c r="G268" s="14">
        <v>2021</v>
      </c>
      <c r="H268" s="15">
        <f ca="1">IF(Tabla1[[#This Row],[FECHA DE NACIMIENTO]]="","",YEAR(NOW())-Tabla1[[#This Row],[FECHA DE NACIMIENTO]])</f>
        <v>5</v>
      </c>
      <c r="I268" s="12" t="s">
        <v>100</v>
      </c>
      <c r="J268" s="15" t="str">
        <f t="shared" si="8"/>
        <v>E</v>
      </c>
      <c r="K268" s="15" t="str">
        <f>Tabla1[[#This Row],[FECHA DE NACIMIENTO]]&amp;J268</f>
        <v>2021E</v>
      </c>
      <c r="L268" s="16" t="str">
        <f t="shared" si="9"/>
        <v>MINIRIDERS 4 Y 5 AÑOS</v>
      </c>
      <c r="M268" s="12" t="s">
        <v>45</v>
      </c>
      <c r="N268" s="36">
        <v>275</v>
      </c>
      <c r="O268" s="19">
        <f>IFERROR(VLOOKUP(Tabla1[[#This Row],[NIVEL DE HABILIDAD]],CATEGORIAS!$M$3:$O$13,2,FALSE),"")</f>
        <v>85000</v>
      </c>
      <c r="P268" s="12"/>
      <c r="Q268" s="12"/>
    </row>
    <row r="269" spans="1:17" ht="18.75" x14ac:dyDescent="0.25">
      <c r="A269" s="11" t="str">
        <f>_xlfn.IFNA(_xlfn.XLOOKUP(Tabla1[[#This Row],[ID]],'BASE DE DATOS 2026'!$B$3:$B$554,'BASE DE DATOS 2026'!$N$3:$N$554),"")</f>
        <v/>
      </c>
      <c r="B269" s="36">
        <v>276</v>
      </c>
      <c r="C269" s="69" t="s">
        <v>630</v>
      </c>
      <c r="D269" s="69" t="s">
        <v>631</v>
      </c>
      <c r="E269" s="70">
        <v>1109687093</v>
      </c>
      <c r="F269" s="71"/>
      <c r="G269" s="71">
        <v>2020</v>
      </c>
      <c r="H269" s="72">
        <f ca="1">IF(Tabla1[[#This Row],[FECHA DE NACIMIENTO]]="","",YEAR(NOW())-Tabla1[[#This Row],[FECHA DE NACIMIENTO]])</f>
        <v>6</v>
      </c>
      <c r="I269" s="69" t="s">
        <v>100</v>
      </c>
      <c r="J269" s="73" t="str">
        <f t="shared" si="8"/>
        <v>E</v>
      </c>
      <c r="K269" s="73" t="str">
        <f>Tabla1[[#This Row],[FECHA DE NACIMIENTO]]&amp;J269</f>
        <v>2020E</v>
      </c>
      <c r="L269" s="16" t="str">
        <f t="shared" si="9"/>
        <v>MINIRIDERS 6 AÑOS</v>
      </c>
      <c r="M269" s="65" t="s">
        <v>112</v>
      </c>
      <c r="N269" s="36">
        <v>276</v>
      </c>
      <c r="O269" s="74">
        <f>IFERROR(VLOOKUP(Tabla1[[#This Row],[NIVEL DE HABILIDAD]],CATEGORIAS!$M$3:$O$13,2,FALSE),"")</f>
        <v>85000</v>
      </c>
      <c r="P269" s="69"/>
      <c r="Q269" s="69"/>
    </row>
    <row r="270" spans="1:17" ht="18.75" x14ac:dyDescent="0.25">
      <c r="A270" s="11" t="str">
        <f>_xlfn.IFNA(_xlfn.XLOOKUP(Tabla1[[#This Row],[ID]],'BASE DE DATOS 2026'!$B$3:$B$554,'BASE DE DATOS 2026'!$N$3:$N$554),"")</f>
        <v/>
      </c>
      <c r="B270" s="36">
        <v>277</v>
      </c>
      <c r="C270" s="69" t="s">
        <v>378</v>
      </c>
      <c r="D270" s="69" t="s">
        <v>632</v>
      </c>
      <c r="E270" s="70">
        <v>1232814411</v>
      </c>
      <c r="F270" s="71"/>
      <c r="G270" s="71">
        <v>2020</v>
      </c>
      <c r="H270" s="72">
        <f ca="1">IF(Tabla1[[#This Row],[FECHA DE NACIMIENTO]]="","",YEAR(NOW())-Tabla1[[#This Row],[FECHA DE NACIMIENTO]])</f>
        <v>6</v>
      </c>
      <c r="I270" s="65" t="s">
        <v>100</v>
      </c>
      <c r="J270" s="73" t="str">
        <f t="shared" si="8"/>
        <v>E</v>
      </c>
      <c r="K270" s="73" t="str">
        <f>Tabla1[[#This Row],[FECHA DE NACIMIENTO]]&amp;J270</f>
        <v>2020E</v>
      </c>
      <c r="L270" s="16" t="str">
        <f t="shared" si="9"/>
        <v>MINIRIDERS 6 AÑOS</v>
      </c>
      <c r="M270" s="69" t="s">
        <v>112</v>
      </c>
      <c r="N270" s="36">
        <v>277</v>
      </c>
      <c r="O270" s="74">
        <f>IFERROR(VLOOKUP(Tabla1[[#This Row],[NIVEL DE HABILIDAD]],CATEGORIAS!$M$3:$O$13,2,FALSE),"")</f>
        <v>85000</v>
      </c>
      <c r="P270" s="69"/>
      <c r="Q270" s="69"/>
    </row>
    <row r="271" spans="1:17" ht="18.75" x14ac:dyDescent="0.25">
      <c r="A271" s="11" t="str">
        <f>_xlfn.IFNA(_xlfn.XLOOKUP(Tabla1[[#This Row],[ID]],'BASE DE DATOS 2026'!$B$3:$B$554,'BASE DE DATOS 2026'!$N$3:$N$554),"")</f>
        <v/>
      </c>
      <c r="B271" s="37">
        <v>278</v>
      </c>
      <c r="C271" s="65" t="s">
        <v>633</v>
      </c>
      <c r="D271" s="65" t="s">
        <v>634</v>
      </c>
      <c r="E271" s="47">
        <v>1108572193</v>
      </c>
      <c r="F271" s="14"/>
      <c r="G271" s="48">
        <v>2020</v>
      </c>
      <c r="H271" s="15">
        <f ca="1">IF(Tabla1[[#This Row],[FECHA DE NACIMIENTO]]="","",YEAR(NOW())-Tabla1[[#This Row],[FECHA DE NACIMIENTO]])</f>
        <v>6</v>
      </c>
      <c r="I271" s="65" t="s">
        <v>100</v>
      </c>
      <c r="J271" s="15" t="str">
        <f t="shared" si="8"/>
        <v>E</v>
      </c>
      <c r="K271" s="15" t="str">
        <f>Tabla1[[#This Row],[FECHA DE NACIMIENTO]]&amp;J271</f>
        <v>2020E</v>
      </c>
      <c r="L271" s="16" t="str">
        <f t="shared" si="9"/>
        <v>MINIRIDERS 6 AÑOS</v>
      </c>
      <c r="M271" s="65" t="s">
        <v>49</v>
      </c>
      <c r="N271" s="37">
        <v>278</v>
      </c>
      <c r="O271" s="19">
        <f>IFERROR(VLOOKUP(Tabla1[[#This Row],[NIVEL DE HABILIDAD]],CATEGORIAS!$M$3:$O$13,2,FALSE),"")</f>
        <v>85000</v>
      </c>
      <c r="P271" s="65"/>
      <c r="Q271" s="65"/>
    </row>
    <row r="272" spans="1:17" ht="18.75" x14ac:dyDescent="0.25">
      <c r="A272" s="11" t="str">
        <f>_xlfn.IFNA(_xlfn.XLOOKUP(Tabla1[[#This Row],[ID]],'BASE DE DATOS 2026'!$B$3:$B$554,'BASE DE DATOS 2026'!$N$3:$N$554),"")</f>
        <v/>
      </c>
      <c r="B272" s="36">
        <v>279</v>
      </c>
      <c r="C272" s="12" t="s">
        <v>308</v>
      </c>
      <c r="D272" s="12" t="s">
        <v>635</v>
      </c>
      <c r="E272" s="13">
        <v>1232813038</v>
      </c>
      <c r="F272" s="14"/>
      <c r="G272" s="14">
        <v>2020</v>
      </c>
      <c r="H272" s="15">
        <f ca="1">IF(Tabla1[[#This Row],[FECHA DE NACIMIENTO]]="","",YEAR(NOW())-Tabla1[[#This Row],[FECHA DE NACIMIENTO]])</f>
        <v>6</v>
      </c>
      <c r="I272" s="12" t="s">
        <v>100</v>
      </c>
      <c r="J272" s="15" t="str">
        <f t="shared" si="8"/>
        <v>E</v>
      </c>
      <c r="K272" s="15" t="str">
        <f>Tabla1[[#This Row],[FECHA DE NACIMIENTO]]&amp;J272</f>
        <v>2020E</v>
      </c>
      <c r="L272" s="16" t="str">
        <f t="shared" si="9"/>
        <v>MINIRIDERS 6 AÑOS</v>
      </c>
      <c r="M272" s="12" t="s">
        <v>49</v>
      </c>
      <c r="N272" s="36">
        <v>279</v>
      </c>
      <c r="O272" s="19">
        <f>IFERROR(VLOOKUP(Tabla1[[#This Row],[NIVEL DE HABILIDAD]],CATEGORIAS!$M$3:$O$13,2,FALSE),"")</f>
        <v>85000</v>
      </c>
      <c r="P272" s="12"/>
      <c r="Q272" s="12"/>
    </row>
    <row r="273" spans="1:17" ht="18.75" x14ac:dyDescent="0.25">
      <c r="A273" s="11" t="str">
        <f>_xlfn.IFNA(_xlfn.XLOOKUP(Tabla1[[#This Row],[ID]],'BASE DE DATOS 2026'!$B$3:$B$554,'BASE DE DATOS 2026'!$N$3:$N$554),"")</f>
        <v/>
      </c>
      <c r="B273" s="37">
        <v>280</v>
      </c>
      <c r="C273" s="12" t="s">
        <v>636</v>
      </c>
      <c r="D273" s="12" t="s">
        <v>425</v>
      </c>
      <c r="E273" s="13">
        <v>1232816033</v>
      </c>
      <c r="F273" s="14"/>
      <c r="G273" s="14">
        <v>2021</v>
      </c>
      <c r="H273" s="15">
        <f ca="1">IF(Tabla1[[#This Row],[FECHA DE NACIMIENTO]]="","",YEAR(NOW())-Tabla1[[#This Row],[FECHA DE NACIMIENTO]])</f>
        <v>5</v>
      </c>
      <c r="I273" s="12" t="s">
        <v>12</v>
      </c>
      <c r="J273" s="15" t="str">
        <f t="shared" si="8"/>
        <v>S</v>
      </c>
      <c r="K273" s="15" t="str">
        <f>Tabla1[[#This Row],[FECHA DE NACIMIENTO]]&amp;J273</f>
        <v>2021S</v>
      </c>
      <c r="L273" s="16" t="str">
        <f t="shared" si="9"/>
        <v>STRIDERS 5 AÑOS</v>
      </c>
      <c r="M273" s="12" t="s">
        <v>55</v>
      </c>
      <c r="N273" s="37">
        <v>280</v>
      </c>
      <c r="O273" s="19">
        <f>IFERROR(VLOOKUP(Tabla1[[#This Row],[NIVEL DE HABILIDAD]],CATEGORIAS!$M$3:$O$13,2,FALSE),"")</f>
        <v>85000</v>
      </c>
      <c r="P273" s="12"/>
      <c r="Q273" s="12"/>
    </row>
    <row r="274" spans="1:17" ht="18.75" x14ac:dyDescent="0.25">
      <c r="A274" s="11" t="str">
        <f>_xlfn.IFNA(_xlfn.XLOOKUP(Tabla1[[#This Row],[ID]],'BASE DE DATOS 2026'!$B$3:$B$554,'BASE DE DATOS 2026'!$N$3:$N$554),"")</f>
        <v/>
      </c>
      <c r="B274" s="36">
        <v>281</v>
      </c>
      <c r="C274" s="12" t="s">
        <v>637</v>
      </c>
      <c r="D274" s="12" t="s">
        <v>638</v>
      </c>
      <c r="E274" s="13"/>
      <c r="F274" s="14"/>
      <c r="G274" s="14">
        <v>2019</v>
      </c>
      <c r="H274" s="15">
        <f ca="1">IF(Tabla1[[#This Row],[FECHA DE NACIMIENTO]]="","",YEAR(NOW())-Tabla1[[#This Row],[FECHA DE NACIMIENTO]])</f>
        <v>7</v>
      </c>
      <c r="I274" s="12" t="s">
        <v>100</v>
      </c>
      <c r="J274" s="15" t="str">
        <f t="shared" si="8"/>
        <v>E</v>
      </c>
      <c r="K274" s="15" t="str">
        <f>Tabla1[[#This Row],[FECHA DE NACIMIENTO]]&amp;J274</f>
        <v>2019E</v>
      </c>
      <c r="L274" s="16" t="str">
        <f t="shared" si="9"/>
        <v>MINIRIDERS 7 Y 8 AÑOS</v>
      </c>
      <c r="M274" s="12" t="s">
        <v>52</v>
      </c>
      <c r="N274" s="36">
        <v>281</v>
      </c>
      <c r="O274" s="19">
        <f>IFERROR(VLOOKUP(Tabla1[[#This Row],[NIVEL DE HABILIDAD]],CATEGORIAS!$M$3:$O$13,2,FALSE),"")</f>
        <v>85000</v>
      </c>
      <c r="P274" s="12"/>
      <c r="Q274" s="12"/>
    </row>
    <row r="275" spans="1:17" ht="18.75" x14ac:dyDescent="0.25">
      <c r="A275" s="11">
        <f>_xlfn.IFNA(_xlfn.XLOOKUP(Tabla1[[#This Row],[ID]],'BASE DE DATOS 2026'!$B$3:$B$554,'BASE DE DATOS 2026'!$N$3:$N$554),"")</f>
        <v>282</v>
      </c>
      <c r="B275" s="37">
        <v>282</v>
      </c>
      <c r="C275" s="65" t="s">
        <v>639</v>
      </c>
      <c r="D275" s="65" t="s">
        <v>640</v>
      </c>
      <c r="E275" s="47">
        <v>1109572992</v>
      </c>
      <c r="F275" s="14"/>
      <c r="G275" s="48">
        <v>2021</v>
      </c>
      <c r="H275" s="15">
        <f ca="1">IF(Tabla1[[#This Row],[FECHA DE NACIMIENTO]]="","",YEAR(NOW())-Tabla1[[#This Row],[FECHA DE NACIMIENTO]])</f>
        <v>5</v>
      </c>
      <c r="I275" s="12" t="s">
        <v>12</v>
      </c>
      <c r="J275" s="15" t="str">
        <f t="shared" si="8"/>
        <v>S</v>
      </c>
      <c r="K275" s="15" t="str">
        <f>Tabla1[[#This Row],[FECHA DE NACIMIENTO]]&amp;J275</f>
        <v>2021S</v>
      </c>
      <c r="L275" s="16" t="str">
        <f t="shared" si="9"/>
        <v>STRIDERS 5 AÑOS</v>
      </c>
      <c r="M275" s="12" t="s">
        <v>55</v>
      </c>
      <c r="N275" s="37">
        <v>282</v>
      </c>
      <c r="O275" s="19">
        <f>IFERROR(VLOOKUP(Tabla1[[#This Row],[NIVEL DE HABILIDAD]],CATEGORIAS!$M$3:$O$13,2,FALSE),"")</f>
        <v>85000</v>
      </c>
      <c r="P275" s="65"/>
      <c r="Q275" s="65"/>
    </row>
    <row r="276" spans="1:17" ht="18.75" x14ac:dyDescent="0.25">
      <c r="A276" s="11">
        <f>_xlfn.IFNA(_xlfn.XLOOKUP(Tabla1[[#This Row],[ID]],'BASE DE DATOS 2026'!$B$3:$B$554,'BASE DE DATOS 2026'!$N$3:$N$554),"")</f>
        <v>283</v>
      </c>
      <c r="B276" s="36">
        <v>283</v>
      </c>
      <c r="C276" s="65" t="s">
        <v>291</v>
      </c>
      <c r="D276" s="65" t="s">
        <v>641</v>
      </c>
      <c r="E276" s="47">
        <v>1058939450</v>
      </c>
      <c r="F276" s="14"/>
      <c r="G276" s="48">
        <v>2017</v>
      </c>
      <c r="H276" s="15">
        <f ca="1">IF(Tabla1[[#This Row],[FECHA DE NACIMIENTO]]="","",YEAR(NOW())-Tabla1[[#This Row],[FECHA DE NACIMIENTO]])</f>
        <v>9</v>
      </c>
      <c r="I276" s="65" t="s">
        <v>100</v>
      </c>
      <c r="J276" s="15" t="str">
        <f t="shared" si="8"/>
        <v>E</v>
      </c>
      <c r="K276" s="15" t="str">
        <f>Tabla1[[#This Row],[FECHA DE NACIMIENTO]]&amp;J276</f>
        <v>2017E</v>
      </c>
      <c r="L276" s="16" t="str">
        <f t="shared" si="9"/>
        <v>MINIRIDERS 9 Y 10 AÑOS</v>
      </c>
      <c r="M276" s="65" t="s">
        <v>229</v>
      </c>
      <c r="N276" s="36">
        <v>283</v>
      </c>
      <c r="O276" s="19">
        <f>IFERROR(VLOOKUP(Tabla1[[#This Row],[NIVEL DE HABILIDAD]],CATEGORIAS!$M$3:$O$13,2,FALSE),"")</f>
        <v>85000</v>
      </c>
      <c r="P276" s="65"/>
      <c r="Q276" s="65"/>
    </row>
    <row r="277" spans="1:17" ht="18.75" x14ac:dyDescent="0.25">
      <c r="A277" s="11">
        <f>_xlfn.IFNA(_xlfn.XLOOKUP(Tabla1[[#This Row],[ID]],'BASE DE DATOS 2026'!$B$3:$B$554,'BASE DE DATOS 2026'!$N$3:$N$554),"")</f>
        <v>284</v>
      </c>
      <c r="B277" s="37">
        <v>284</v>
      </c>
      <c r="C277" s="65" t="s">
        <v>642</v>
      </c>
      <c r="D277" s="65" t="s">
        <v>643</v>
      </c>
      <c r="E277" s="47">
        <v>1109568694</v>
      </c>
      <c r="F277" s="48"/>
      <c r="G277" s="48">
        <v>2019</v>
      </c>
      <c r="H277" s="15">
        <f ca="1">IF(Tabla1[[#This Row],[FECHA DE NACIMIENTO]]="","",YEAR(NOW())-Tabla1[[#This Row],[FECHA DE NACIMIENTO]])</f>
        <v>7</v>
      </c>
      <c r="I277" s="65" t="s">
        <v>100</v>
      </c>
      <c r="J277" s="15" t="str">
        <f t="shared" si="8"/>
        <v>E</v>
      </c>
      <c r="K277" s="15" t="str">
        <f>Tabla1[[#This Row],[FECHA DE NACIMIENTO]]&amp;J277</f>
        <v>2019E</v>
      </c>
      <c r="L277" s="16" t="str">
        <f t="shared" si="9"/>
        <v>MINIRIDERS 7 Y 8 AÑOS</v>
      </c>
      <c r="M277" s="65" t="s">
        <v>45</v>
      </c>
      <c r="N277" s="37">
        <v>284</v>
      </c>
      <c r="O277" s="19">
        <f>IFERROR(VLOOKUP(Tabla1[[#This Row],[NIVEL DE HABILIDAD]],CATEGORIAS!$M$3:$O$13,2,FALSE),"")</f>
        <v>85000</v>
      </c>
      <c r="P277" s="65"/>
      <c r="Q277" s="65"/>
    </row>
    <row r="278" spans="1:17" ht="18.75" x14ac:dyDescent="0.25">
      <c r="A278" s="11" t="str">
        <f>_xlfn.IFNA(_xlfn.XLOOKUP(Tabla1[[#This Row],[ID]],'BASE DE DATOS 2026'!$B$3:$B$554,'BASE DE DATOS 2026'!$N$3:$N$554),"")</f>
        <v/>
      </c>
      <c r="B278" s="36">
        <v>285</v>
      </c>
      <c r="C278" s="12" t="s">
        <v>644</v>
      </c>
      <c r="D278" s="12" t="s">
        <v>645</v>
      </c>
      <c r="E278" s="13">
        <v>1143887006</v>
      </c>
      <c r="F278" s="14"/>
      <c r="G278" s="14">
        <v>2022</v>
      </c>
      <c r="H278" s="15">
        <f ca="1">IF(Tabla1[[#This Row],[FECHA DE NACIMIENTO]]="","",YEAR(NOW())-Tabla1[[#This Row],[FECHA DE NACIMIENTO]])</f>
        <v>4</v>
      </c>
      <c r="I278" s="12" t="s">
        <v>12</v>
      </c>
      <c r="J278" s="15" t="str">
        <f t="shared" si="8"/>
        <v>S</v>
      </c>
      <c r="K278" s="15" t="str">
        <f>Tabla1[[#This Row],[FECHA DE NACIMIENTO]]&amp;J278</f>
        <v>2022S</v>
      </c>
      <c r="L278" s="16" t="str">
        <f t="shared" si="9"/>
        <v>STRIDERS 4 AÑOS</v>
      </c>
      <c r="M278" s="12" t="s">
        <v>53</v>
      </c>
      <c r="N278" s="36">
        <v>285</v>
      </c>
      <c r="O278" s="19">
        <f>IFERROR(VLOOKUP(Tabla1[[#This Row],[NIVEL DE HABILIDAD]],CATEGORIAS!$M$3:$O$13,2,FALSE),"")</f>
        <v>85000</v>
      </c>
      <c r="P278" s="12"/>
      <c r="Q278" s="12"/>
    </row>
    <row r="279" spans="1:17" ht="18.75" x14ac:dyDescent="0.25">
      <c r="A279" s="11" t="str">
        <f>_xlfn.IFNA(_xlfn.XLOOKUP(Tabla1[[#This Row],[ID]],'BASE DE DATOS 2026'!$B$3:$B$554,'BASE DE DATOS 2026'!$N$3:$N$554),"")</f>
        <v/>
      </c>
      <c r="B279" s="37">
        <v>286</v>
      </c>
      <c r="C279" s="12" t="s">
        <v>271</v>
      </c>
      <c r="D279" s="12" t="s">
        <v>646</v>
      </c>
      <c r="E279" s="13">
        <v>1109570350</v>
      </c>
      <c r="F279" s="14"/>
      <c r="G279" s="14">
        <v>2020</v>
      </c>
      <c r="H279" s="15">
        <f ca="1">IF(Tabla1[[#This Row],[FECHA DE NACIMIENTO]]="","",YEAR(NOW())-Tabla1[[#This Row],[FECHA DE NACIMIENTO]])</f>
        <v>6</v>
      </c>
      <c r="I279" s="12" t="s">
        <v>100</v>
      </c>
      <c r="J279" s="15" t="str">
        <f t="shared" si="8"/>
        <v>E</v>
      </c>
      <c r="K279" s="15" t="str">
        <f>Tabla1[[#This Row],[FECHA DE NACIMIENTO]]&amp;J279</f>
        <v>2020E</v>
      </c>
      <c r="L279" s="16" t="str">
        <f t="shared" si="9"/>
        <v>MINIRIDERS 6 AÑOS</v>
      </c>
      <c r="M279" s="12" t="s">
        <v>82</v>
      </c>
      <c r="N279" s="37">
        <v>286</v>
      </c>
      <c r="O279" s="19">
        <f>IFERROR(VLOOKUP(Tabla1[[#This Row],[NIVEL DE HABILIDAD]],CATEGORIAS!$M$3:$O$13,2,FALSE),"")</f>
        <v>85000</v>
      </c>
      <c r="P279" s="12"/>
      <c r="Q279" s="12"/>
    </row>
    <row r="280" spans="1:17" ht="18.75" x14ac:dyDescent="0.25">
      <c r="A280" s="11">
        <f>_xlfn.IFNA(_xlfn.XLOOKUP(Tabla1[[#This Row],[ID]],'BASE DE DATOS 2026'!$B$3:$B$554,'BASE DE DATOS 2026'!$N$3:$N$554),"")</f>
        <v>287</v>
      </c>
      <c r="B280" s="36">
        <v>287</v>
      </c>
      <c r="C280" s="12" t="s">
        <v>429</v>
      </c>
      <c r="D280" s="12" t="s">
        <v>647</v>
      </c>
      <c r="E280" s="13">
        <v>1114015014</v>
      </c>
      <c r="F280" s="14"/>
      <c r="G280" s="14">
        <v>2022</v>
      </c>
      <c r="H280" s="15">
        <f ca="1">IF(Tabla1[[#This Row],[FECHA DE NACIMIENTO]]="","",YEAR(NOW())-Tabla1[[#This Row],[FECHA DE NACIMIENTO]])</f>
        <v>4</v>
      </c>
      <c r="I280" s="12" t="s">
        <v>12</v>
      </c>
      <c r="J280" s="15" t="str">
        <f t="shared" si="8"/>
        <v>S</v>
      </c>
      <c r="K280" s="15" t="str">
        <f>Tabla1[[#This Row],[FECHA DE NACIMIENTO]]&amp;J280</f>
        <v>2022S</v>
      </c>
      <c r="L280" s="16" t="str">
        <f t="shared" si="9"/>
        <v>STRIDERS 4 AÑOS</v>
      </c>
      <c r="M280" s="12" t="s">
        <v>82</v>
      </c>
      <c r="N280" s="36">
        <v>287</v>
      </c>
      <c r="O280" s="19">
        <f>IFERROR(VLOOKUP(Tabla1[[#This Row],[NIVEL DE HABILIDAD]],CATEGORIAS!$M$3:$O$13,2,FALSE),"")</f>
        <v>85000</v>
      </c>
      <c r="P280" s="12"/>
      <c r="Q280" s="12"/>
    </row>
    <row r="281" spans="1:17" ht="18.75" x14ac:dyDescent="0.25">
      <c r="A281" s="11" t="str">
        <f>_xlfn.IFNA(_xlfn.XLOOKUP(Tabla1[[#This Row],[ID]],'BASE DE DATOS 2026'!$B$3:$B$554,'BASE DE DATOS 2026'!$N$3:$N$554),"")</f>
        <v/>
      </c>
      <c r="B281" s="37">
        <v>288</v>
      </c>
      <c r="C281" s="65" t="s">
        <v>1162</v>
      </c>
      <c r="D281" s="65" t="s">
        <v>1163</v>
      </c>
      <c r="E281" s="47"/>
      <c r="F281" s="48"/>
      <c r="G281" s="48">
        <v>2019</v>
      </c>
      <c r="H281" s="15">
        <f ca="1">IF(Tabla1[[#This Row],[FECHA DE NACIMIENTO]]="","",YEAR(NOW())-Tabla1[[#This Row],[FECHA DE NACIMIENTO]])</f>
        <v>7</v>
      </c>
      <c r="I281" s="65" t="s">
        <v>100</v>
      </c>
      <c r="J281" s="15" t="str">
        <f t="shared" si="8"/>
        <v>E</v>
      </c>
      <c r="K281" s="15" t="str">
        <f>Tabla1[[#This Row],[FECHA DE NACIMIENTO]]&amp;J281</f>
        <v>2019E</v>
      </c>
      <c r="L281" s="16" t="str">
        <f t="shared" si="9"/>
        <v>MINIRIDERS 7 Y 8 AÑOS</v>
      </c>
      <c r="M281" s="65" t="s">
        <v>109</v>
      </c>
      <c r="N281" s="37"/>
      <c r="O281" s="19">
        <f>IFERROR(VLOOKUP(Tabla1[[#This Row],[NIVEL DE HABILIDAD]],CATEGORIAS!$M$3:$O$13,2,FALSE),"")</f>
        <v>85000</v>
      </c>
      <c r="P281" s="65"/>
      <c r="Q281" s="65"/>
    </row>
    <row r="282" spans="1:17" ht="18.75" x14ac:dyDescent="0.25">
      <c r="A282" s="11">
        <f>_xlfn.IFNA(_xlfn.XLOOKUP(Tabla1[[#This Row],[ID]],'BASE DE DATOS 2026'!$B$3:$B$554,'BASE DE DATOS 2026'!$N$3:$N$554),"")</f>
        <v>289</v>
      </c>
      <c r="B282" s="37">
        <v>289</v>
      </c>
      <c r="C282" s="12" t="s">
        <v>648</v>
      </c>
      <c r="D282" s="12" t="s">
        <v>649</v>
      </c>
      <c r="E282" s="13">
        <v>1029607207</v>
      </c>
      <c r="F282" s="14"/>
      <c r="G282" s="14">
        <v>2021</v>
      </c>
      <c r="H282" s="15">
        <f ca="1">IF(Tabla1[[#This Row],[FECHA DE NACIMIENTO]]="","",YEAR(NOW())-Tabla1[[#This Row],[FECHA DE NACIMIENTO]])</f>
        <v>5</v>
      </c>
      <c r="I282" s="12" t="s">
        <v>12</v>
      </c>
      <c r="J282" s="15" t="str">
        <f t="shared" si="8"/>
        <v>S</v>
      </c>
      <c r="K282" s="15" t="str">
        <f>Tabla1[[#This Row],[FECHA DE NACIMIENTO]]&amp;J282</f>
        <v>2021S</v>
      </c>
      <c r="L282" s="16" t="str">
        <f t="shared" si="9"/>
        <v>STRIDERS 5 AÑOS</v>
      </c>
      <c r="M282" s="12" t="s">
        <v>82</v>
      </c>
      <c r="N282" s="37">
        <v>289</v>
      </c>
      <c r="O282" s="19">
        <f>IFERROR(VLOOKUP(Tabla1[[#This Row],[NIVEL DE HABILIDAD]],CATEGORIAS!$M$3:$O$13,2,FALSE),"")</f>
        <v>85000</v>
      </c>
      <c r="P282" s="12"/>
      <c r="Q282" s="12"/>
    </row>
    <row r="283" spans="1:17" ht="18.75" x14ac:dyDescent="0.25">
      <c r="A283" s="11" t="str">
        <f>_xlfn.IFNA(_xlfn.XLOOKUP(Tabla1[[#This Row],[ID]],'BASE DE DATOS 2026'!$B$3:$B$554,'BASE DE DATOS 2026'!$N$3:$N$554),"")</f>
        <v/>
      </c>
      <c r="B283" s="36">
        <v>290</v>
      </c>
      <c r="C283" s="12" t="s">
        <v>319</v>
      </c>
      <c r="D283" s="12" t="s">
        <v>650</v>
      </c>
      <c r="E283" s="13">
        <v>1232808315</v>
      </c>
      <c r="F283" s="14"/>
      <c r="G283" s="14">
        <v>2019</v>
      </c>
      <c r="H283" s="15">
        <f ca="1">IF(Tabla1[[#This Row],[FECHA DE NACIMIENTO]]="","",YEAR(NOW())-Tabla1[[#This Row],[FECHA DE NACIMIENTO]])</f>
        <v>7</v>
      </c>
      <c r="I283" s="12" t="s">
        <v>100</v>
      </c>
      <c r="J283" s="15" t="str">
        <f t="shared" si="8"/>
        <v>E</v>
      </c>
      <c r="K283" s="15" t="str">
        <f>Tabla1[[#This Row],[FECHA DE NACIMIENTO]]&amp;J283</f>
        <v>2019E</v>
      </c>
      <c r="L283" s="16" t="str">
        <f t="shared" si="9"/>
        <v>MINIRIDERS 7 Y 8 AÑOS</v>
      </c>
      <c r="M283" s="12" t="s">
        <v>82</v>
      </c>
      <c r="N283" s="36">
        <v>290</v>
      </c>
      <c r="O283" s="19">
        <f>IFERROR(VLOOKUP(Tabla1[[#This Row],[NIVEL DE HABILIDAD]],CATEGORIAS!$M$3:$O$13,2,FALSE),"")</f>
        <v>85000</v>
      </c>
      <c r="P283" s="12"/>
      <c r="Q283" s="12"/>
    </row>
    <row r="284" spans="1:17" ht="18.75" x14ac:dyDescent="0.25">
      <c r="A284" s="11" t="str">
        <f>_xlfn.IFNA(_xlfn.XLOOKUP(Tabla1[[#This Row],[ID]],'BASE DE DATOS 2026'!$B$3:$B$554,'BASE DE DATOS 2026'!$N$3:$N$554),"")</f>
        <v/>
      </c>
      <c r="B284" s="37">
        <v>291</v>
      </c>
      <c r="C284" s="12" t="s">
        <v>303</v>
      </c>
      <c r="D284" s="12" t="s">
        <v>651</v>
      </c>
      <c r="E284" s="13">
        <v>1114552693</v>
      </c>
      <c r="F284" s="14"/>
      <c r="G284" s="14">
        <v>2016</v>
      </c>
      <c r="H284" s="15">
        <f ca="1">IF(Tabla1[[#This Row],[FECHA DE NACIMIENTO]]="","",YEAR(NOW())-Tabla1[[#This Row],[FECHA DE NACIMIENTO]])</f>
        <v>10</v>
      </c>
      <c r="I284" s="12" t="s">
        <v>100</v>
      </c>
      <c r="J284" s="15" t="str">
        <f t="shared" si="8"/>
        <v>E</v>
      </c>
      <c r="K284" s="15" t="str">
        <f>Tabla1[[#This Row],[FECHA DE NACIMIENTO]]&amp;J284</f>
        <v>2016E</v>
      </c>
      <c r="L284" s="16" t="str">
        <f t="shared" si="9"/>
        <v>MINIRIDERS 9 Y 10 AÑOS</v>
      </c>
      <c r="M284" s="12" t="s">
        <v>82</v>
      </c>
      <c r="N284" s="37">
        <v>291</v>
      </c>
      <c r="O284" s="19">
        <f>IFERROR(VLOOKUP(Tabla1[[#This Row],[NIVEL DE HABILIDAD]],CATEGORIAS!$M$3:$O$13,2,FALSE),"")</f>
        <v>85000</v>
      </c>
      <c r="P284" s="12"/>
      <c r="Q284" s="12"/>
    </row>
    <row r="285" spans="1:17" ht="18.75" x14ac:dyDescent="0.25">
      <c r="A285" s="11" t="str">
        <f>_xlfn.IFNA(_xlfn.XLOOKUP(Tabla1[[#This Row],[ID]],'BASE DE DATOS 2026'!$B$3:$B$554,'BASE DE DATOS 2026'!$N$3:$N$554),"")</f>
        <v/>
      </c>
      <c r="B285" s="36">
        <v>292</v>
      </c>
      <c r="C285" s="12" t="s">
        <v>652</v>
      </c>
      <c r="D285" s="12" t="s">
        <v>653</v>
      </c>
      <c r="E285" s="13">
        <v>1099219114</v>
      </c>
      <c r="F285" s="14"/>
      <c r="G285" s="14">
        <v>2020</v>
      </c>
      <c r="H285" s="15">
        <f ca="1">IF(Tabla1[[#This Row],[FECHA DE NACIMIENTO]]="","",YEAR(NOW())-Tabla1[[#This Row],[FECHA DE NACIMIENTO]])</f>
        <v>6</v>
      </c>
      <c r="I285" s="12" t="s">
        <v>100</v>
      </c>
      <c r="J285" s="15" t="str">
        <f t="shared" si="8"/>
        <v>E</v>
      </c>
      <c r="K285" s="15" t="str">
        <f>Tabla1[[#This Row],[FECHA DE NACIMIENTO]]&amp;J285</f>
        <v>2020E</v>
      </c>
      <c r="L285" s="16" t="str">
        <f t="shared" si="9"/>
        <v>MINIRIDERS 6 AÑOS</v>
      </c>
      <c r="M285" s="12" t="s">
        <v>82</v>
      </c>
      <c r="N285" s="36">
        <v>292</v>
      </c>
      <c r="O285" s="19">
        <f>IFERROR(VLOOKUP(Tabla1[[#This Row],[NIVEL DE HABILIDAD]],CATEGORIAS!$M$3:$O$13,2,FALSE),"")</f>
        <v>85000</v>
      </c>
      <c r="P285" s="12"/>
      <c r="Q285" s="12"/>
    </row>
    <row r="286" spans="1:17" ht="18.75" x14ac:dyDescent="0.25">
      <c r="A286" s="11" t="str">
        <f>_xlfn.IFNA(_xlfn.XLOOKUP(Tabla1[[#This Row],[ID]],'BASE DE DATOS 2026'!$B$3:$B$554,'BASE DE DATOS 2026'!$N$3:$N$554),"")</f>
        <v/>
      </c>
      <c r="B286" s="36">
        <v>293</v>
      </c>
      <c r="C286" s="12" t="s">
        <v>654</v>
      </c>
      <c r="D286" s="12" t="s">
        <v>655</v>
      </c>
      <c r="E286" s="13">
        <v>1061830219</v>
      </c>
      <c r="F286" s="14"/>
      <c r="G286" s="14">
        <v>2021</v>
      </c>
      <c r="H286" s="15">
        <f ca="1">IF(Tabla1[[#This Row],[FECHA DE NACIMIENTO]]="","",YEAR(NOW())-Tabla1[[#This Row],[FECHA DE NACIMIENTO]])</f>
        <v>5</v>
      </c>
      <c r="I286" s="12" t="s">
        <v>12</v>
      </c>
      <c r="J286" s="15" t="str">
        <f t="shared" si="8"/>
        <v>S</v>
      </c>
      <c r="K286" s="15" t="str">
        <f>Tabla1[[#This Row],[FECHA DE NACIMIENTO]]&amp;J286</f>
        <v>2021S</v>
      </c>
      <c r="L286" s="16" t="str">
        <f t="shared" si="9"/>
        <v>STRIDERS 5 AÑOS</v>
      </c>
      <c r="M286" s="12" t="s">
        <v>109</v>
      </c>
      <c r="N286" s="36">
        <v>293</v>
      </c>
      <c r="O286" s="19">
        <f>IFERROR(VLOOKUP(Tabla1[[#This Row],[NIVEL DE HABILIDAD]],CATEGORIAS!$M$3:$O$13,2,FALSE),"")</f>
        <v>85000</v>
      </c>
      <c r="P286" s="12"/>
      <c r="Q286" s="12"/>
    </row>
    <row r="287" spans="1:17" ht="18.75" x14ac:dyDescent="0.25">
      <c r="A287" s="11">
        <f>_xlfn.IFNA(_xlfn.XLOOKUP(Tabla1[[#This Row],[ID]],'BASE DE DATOS 2026'!$B$3:$B$554,'BASE DE DATOS 2026'!$N$3:$N$554),"")</f>
        <v>294</v>
      </c>
      <c r="B287" s="37">
        <v>294</v>
      </c>
      <c r="C287" s="12" t="s">
        <v>610</v>
      </c>
      <c r="D287" s="12" t="s">
        <v>656</v>
      </c>
      <c r="E287" s="13">
        <v>1232820182</v>
      </c>
      <c r="F287" s="14"/>
      <c r="G287" s="14">
        <v>2022</v>
      </c>
      <c r="H287" s="15">
        <f ca="1">IF(Tabla1[[#This Row],[FECHA DE NACIMIENTO]]="","",YEAR(NOW())-Tabla1[[#This Row],[FECHA DE NACIMIENTO]])</f>
        <v>4</v>
      </c>
      <c r="I287" s="12" t="s">
        <v>12</v>
      </c>
      <c r="J287" s="15" t="str">
        <f t="shared" si="8"/>
        <v>S</v>
      </c>
      <c r="K287" s="15" t="str">
        <f>Tabla1[[#This Row],[FECHA DE NACIMIENTO]]&amp;J287</f>
        <v>2022S</v>
      </c>
      <c r="L287" s="16" t="str">
        <f t="shared" si="9"/>
        <v>STRIDERS 4 AÑOS</v>
      </c>
      <c r="M287" s="12" t="s">
        <v>112</v>
      </c>
      <c r="N287" s="37">
        <v>294</v>
      </c>
      <c r="O287" s="19">
        <f>IFERROR(VLOOKUP(Tabla1[[#This Row],[NIVEL DE HABILIDAD]],CATEGORIAS!$M$3:$O$13,2,FALSE),"")</f>
        <v>85000</v>
      </c>
      <c r="P287" s="12"/>
      <c r="Q287" s="12"/>
    </row>
    <row r="288" spans="1:17" ht="18.75" x14ac:dyDescent="0.25">
      <c r="A288" s="11">
        <f>_xlfn.IFNA(_xlfn.XLOOKUP(Tabla1[[#This Row],[ID]],'BASE DE DATOS 2026'!$B$3:$B$554,'BASE DE DATOS 2026'!$N$3:$N$554),"")</f>
        <v>295</v>
      </c>
      <c r="B288" s="36">
        <v>295</v>
      </c>
      <c r="C288" s="65" t="s">
        <v>301</v>
      </c>
      <c r="D288" s="65" t="s">
        <v>657</v>
      </c>
      <c r="E288" s="47">
        <v>1232822963</v>
      </c>
      <c r="F288" s="14"/>
      <c r="G288" s="48">
        <v>2023</v>
      </c>
      <c r="H288" s="15">
        <f ca="1">IF(Tabla1[[#This Row],[FECHA DE NACIMIENTO]]="","",YEAR(NOW())-Tabla1[[#This Row],[FECHA DE NACIMIENTO]])</f>
        <v>3</v>
      </c>
      <c r="I288" s="65" t="s">
        <v>12</v>
      </c>
      <c r="J288" s="15" t="str">
        <f t="shared" si="8"/>
        <v>S</v>
      </c>
      <c r="K288" s="15" t="str">
        <f>Tabla1[[#This Row],[FECHA DE NACIMIENTO]]&amp;J288</f>
        <v>2023S</v>
      </c>
      <c r="L288" s="16" t="str">
        <f t="shared" si="9"/>
        <v>STRIDERS 2 Y 3 AÑOS</v>
      </c>
      <c r="M288" s="12" t="s">
        <v>112</v>
      </c>
      <c r="N288" s="36">
        <v>295</v>
      </c>
      <c r="O288" s="19">
        <f>IFERROR(VLOOKUP(Tabla1[[#This Row],[NIVEL DE HABILIDAD]],CATEGORIAS!$M$3:$O$13,2,FALSE),"")</f>
        <v>85000</v>
      </c>
      <c r="P288" s="65"/>
      <c r="Q288" s="12"/>
    </row>
    <row r="289" spans="1:17" ht="18.75" x14ac:dyDescent="0.25">
      <c r="A289" s="11" t="str">
        <f>_xlfn.IFNA(_xlfn.XLOOKUP(Tabla1[[#This Row],[ID]],'BASE DE DATOS 2026'!$B$3:$B$554,'BASE DE DATOS 2026'!$N$3:$N$554),"")</f>
        <v/>
      </c>
      <c r="B289" s="36">
        <v>296</v>
      </c>
      <c r="C289" s="75" t="s">
        <v>319</v>
      </c>
      <c r="D289" s="75" t="s">
        <v>658</v>
      </c>
      <c r="E289" s="76">
        <v>1109936172</v>
      </c>
      <c r="F289" s="77"/>
      <c r="G289" s="77">
        <v>2017</v>
      </c>
      <c r="H289" s="78">
        <f ca="1">IF(Tabla1[[#This Row],[FECHA DE NACIMIENTO]]="","",YEAR(NOW())-Tabla1[[#This Row],[FECHA DE NACIMIENTO]])</f>
        <v>9</v>
      </c>
      <c r="I289" s="75" t="s">
        <v>100</v>
      </c>
      <c r="J289" s="79" t="str">
        <f t="shared" si="8"/>
        <v>E</v>
      </c>
      <c r="K289" s="79" t="str">
        <f>Tabla1[[#This Row],[FECHA DE NACIMIENTO]]&amp;J289</f>
        <v>2017E</v>
      </c>
      <c r="L289" s="16" t="str">
        <f t="shared" si="9"/>
        <v>MINIRIDERS 9 Y 10 AÑOS</v>
      </c>
      <c r="M289" s="75" t="s">
        <v>167</v>
      </c>
      <c r="N289" s="81">
        <v>296</v>
      </c>
      <c r="O289" s="82">
        <f>IFERROR(VLOOKUP(Tabla1[[#This Row],[NIVEL DE HABILIDAD]],CATEGORIAS!$M$3:$O$13,2,FALSE),"")</f>
        <v>85000</v>
      </c>
      <c r="P289" s="75"/>
      <c r="Q289" s="75"/>
    </row>
    <row r="290" spans="1:17" ht="18.75" x14ac:dyDescent="0.25">
      <c r="A290" s="11" t="str">
        <f>_xlfn.IFNA(_xlfn.XLOOKUP(Tabla1[[#This Row],[ID]],'BASE DE DATOS 2026'!$B$3:$B$554,'BASE DE DATOS 2026'!$N$3:$N$554),"")</f>
        <v/>
      </c>
      <c r="B290" s="37">
        <v>297</v>
      </c>
      <c r="C290" s="65" t="s">
        <v>410</v>
      </c>
      <c r="D290" s="65" t="s">
        <v>659</v>
      </c>
      <c r="E290" s="47">
        <v>1149944378</v>
      </c>
      <c r="F290" s="14"/>
      <c r="G290" s="48">
        <v>2021</v>
      </c>
      <c r="H290" s="15">
        <f ca="1">IF(Tabla1[[#This Row],[FECHA DE NACIMIENTO]]="","",YEAR(NOW())-Tabla1[[#This Row],[FECHA DE NACIMIENTO]])</f>
        <v>5</v>
      </c>
      <c r="I290" s="65" t="s">
        <v>12</v>
      </c>
      <c r="J290" s="15" t="str">
        <f t="shared" si="8"/>
        <v>S</v>
      </c>
      <c r="K290" s="15" t="str">
        <f>Tabla1[[#This Row],[FECHA DE NACIMIENTO]]&amp;J290</f>
        <v>2021S</v>
      </c>
      <c r="L290" s="16" t="str">
        <f t="shared" si="9"/>
        <v>STRIDERS 5 AÑOS</v>
      </c>
      <c r="M290" s="12" t="s">
        <v>51</v>
      </c>
      <c r="N290" s="37">
        <v>297</v>
      </c>
      <c r="O290" s="19">
        <f>IFERROR(VLOOKUP(Tabla1[[#This Row],[NIVEL DE HABILIDAD]],CATEGORIAS!$M$3:$O$13,2,FALSE),"")</f>
        <v>85000</v>
      </c>
      <c r="P290" s="65"/>
      <c r="Q290" s="65"/>
    </row>
    <row r="291" spans="1:17" ht="18.75" x14ac:dyDescent="0.25">
      <c r="A291" s="11" t="str">
        <f>_xlfn.IFNA(_xlfn.XLOOKUP(Tabla1[[#This Row],[ID]],'BASE DE DATOS 2026'!$B$3:$B$554,'BASE DE DATOS 2026'!$N$3:$N$554),"")</f>
        <v/>
      </c>
      <c r="B291" s="36">
        <v>298</v>
      </c>
      <c r="C291" s="12" t="s">
        <v>312</v>
      </c>
      <c r="D291" s="12" t="s">
        <v>660</v>
      </c>
      <c r="E291" s="13">
        <v>1104851309</v>
      </c>
      <c r="F291" s="14"/>
      <c r="G291" s="14">
        <v>2022</v>
      </c>
      <c r="H291" s="15">
        <f ca="1">IF(Tabla1[[#This Row],[FECHA DE NACIMIENTO]]="","",YEAR(NOW())-Tabla1[[#This Row],[FECHA DE NACIMIENTO]])</f>
        <v>4</v>
      </c>
      <c r="I291" s="12" t="s">
        <v>12</v>
      </c>
      <c r="J291" s="15" t="str">
        <f t="shared" si="8"/>
        <v>S</v>
      </c>
      <c r="K291" s="15" t="str">
        <f>Tabla1[[#This Row],[FECHA DE NACIMIENTO]]&amp;J291</f>
        <v>2022S</v>
      </c>
      <c r="L291" s="16" t="str">
        <f t="shared" si="9"/>
        <v>STRIDERS 4 AÑOS</v>
      </c>
      <c r="M291" s="12" t="s">
        <v>51</v>
      </c>
      <c r="N291" s="36">
        <v>298</v>
      </c>
      <c r="O291" s="19">
        <f>IFERROR(VLOOKUP(Tabla1[[#This Row],[NIVEL DE HABILIDAD]],CATEGORIAS!$M$3:$O$13,2,FALSE),"")</f>
        <v>85000</v>
      </c>
      <c r="P291" s="12"/>
      <c r="Q291" s="12"/>
    </row>
    <row r="292" spans="1:17" ht="18.75" x14ac:dyDescent="0.25">
      <c r="A292" s="11">
        <f>_xlfn.IFNA(_xlfn.XLOOKUP(Tabla1[[#This Row],[ID]],'BASE DE DATOS 2026'!$B$3:$B$554,'BASE DE DATOS 2026'!$N$3:$N$554),"")</f>
        <v>299</v>
      </c>
      <c r="B292" s="37">
        <v>299</v>
      </c>
      <c r="C292" s="12" t="s">
        <v>661</v>
      </c>
      <c r="D292" s="12" t="s">
        <v>662</v>
      </c>
      <c r="E292" s="13">
        <v>1144112268</v>
      </c>
      <c r="F292" s="14"/>
      <c r="G292" s="14">
        <v>2021</v>
      </c>
      <c r="H292" s="15">
        <f ca="1">IF(Tabla1[[#This Row],[FECHA DE NACIMIENTO]]="","",YEAR(NOW())-Tabla1[[#This Row],[FECHA DE NACIMIENTO]])</f>
        <v>5</v>
      </c>
      <c r="I292" s="12" t="s">
        <v>12</v>
      </c>
      <c r="J292" s="15" t="str">
        <f t="shared" si="8"/>
        <v>S</v>
      </c>
      <c r="K292" s="15" t="str">
        <f>Tabla1[[#This Row],[FECHA DE NACIMIENTO]]&amp;J292</f>
        <v>2021S</v>
      </c>
      <c r="L292" s="16" t="str">
        <f t="shared" si="9"/>
        <v>STRIDERS 5 AÑOS</v>
      </c>
      <c r="M292" s="12" t="s">
        <v>51</v>
      </c>
      <c r="N292" s="37">
        <v>299</v>
      </c>
      <c r="O292" s="19">
        <f>IFERROR(VLOOKUP(Tabla1[[#This Row],[NIVEL DE HABILIDAD]],CATEGORIAS!$M$3:$O$13,2,FALSE),"")</f>
        <v>85000</v>
      </c>
      <c r="P292" s="12"/>
      <c r="Q292" s="12"/>
    </row>
    <row r="293" spans="1:17" ht="18.75" x14ac:dyDescent="0.25">
      <c r="A293" s="11" t="str">
        <f>_xlfn.IFNA(_xlfn.XLOOKUP(Tabla1[[#This Row],[ID]],'BASE DE DATOS 2026'!$B$3:$B$554,'BASE DE DATOS 2026'!$N$3:$N$554),"")</f>
        <v/>
      </c>
      <c r="B293" s="36">
        <v>300</v>
      </c>
      <c r="C293" s="12" t="s">
        <v>258</v>
      </c>
      <c r="D293" s="12" t="s">
        <v>663</v>
      </c>
      <c r="E293" s="13"/>
      <c r="F293" s="14"/>
      <c r="G293" s="14">
        <v>2021</v>
      </c>
      <c r="H293" s="15">
        <f ca="1">IF(Tabla1[[#This Row],[FECHA DE NACIMIENTO]]="","",YEAR(NOW())-Tabla1[[#This Row],[FECHA DE NACIMIENTO]])</f>
        <v>5</v>
      </c>
      <c r="I293" s="12" t="s">
        <v>12</v>
      </c>
      <c r="J293" s="15" t="str">
        <f t="shared" si="8"/>
        <v>S</v>
      </c>
      <c r="K293" s="15" t="str">
        <f>Tabla1[[#This Row],[FECHA DE NACIMIENTO]]&amp;J293</f>
        <v>2021S</v>
      </c>
      <c r="L293" s="16" t="str">
        <f t="shared" si="9"/>
        <v>STRIDERS 5 AÑOS</v>
      </c>
      <c r="M293" s="12" t="s">
        <v>77</v>
      </c>
      <c r="N293" s="36">
        <v>300</v>
      </c>
      <c r="O293" s="19">
        <f>IFERROR(VLOOKUP(Tabla1[[#This Row],[NIVEL DE HABILIDAD]],CATEGORIAS!$M$3:$O$13,2,FALSE),"")</f>
        <v>85000</v>
      </c>
      <c r="P293" s="12"/>
      <c r="Q293" s="12"/>
    </row>
    <row r="294" spans="1:17" ht="18.75" x14ac:dyDescent="0.25">
      <c r="A294" s="11" t="str">
        <f>_xlfn.IFNA(_xlfn.XLOOKUP(Tabla1[[#This Row],[ID]],'BASE DE DATOS 2026'!$B$3:$B$554,'BASE DE DATOS 2026'!$N$3:$N$554),"")</f>
        <v/>
      </c>
      <c r="B294" s="38">
        <v>301</v>
      </c>
      <c r="C294" s="65" t="s">
        <v>664</v>
      </c>
      <c r="D294" s="65" t="s">
        <v>665</v>
      </c>
      <c r="E294" s="47">
        <v>1114006882</v>
      </c>
      <c r="F294" s="14"/>
      <c r="G294" s="14">
        <v>2013</v>
      </c>
      <c r="H294" s="15">
        <f ca="1">IF(Tabla1[[#This Row],[FECHA DE NACIMIENTO]]="","",YEAR(NOW())-Tabla1[[#This Row],[FECHA DE NACIMIENTO]])</f>
        <v>13</v>
      </c>
      <c r="I294" s="12" t="s">
        <v>14</v>
      </c>
      <c r="J294" s="15" t="str">
        <f t="shared" si="8"/>
        <v>D</v>
      </c>
      <c r="K294" s="15" t="str">
        <f>Tabla1[[#This Row],[FECHA DE NACIMIENTO]]&amp;J294</f>
        <v>2013D</v>
      </c>
      <c r="L294" s="16" t="str">
        <f t="shared" si="9"/>
        <v>DAMAS 13 Y 14 AÑOS</v>
      </c>
      <c r="M294" s="12" t="s">
        <v>44</v>
      </c>
      <c r="N294" s="37">
        <v>301</v>
      </c>
      <c r="O294" s="19">
        <f>IFERROR(VLOOKUP(Tabla1[[#This Row],[NIVEL DE HABILIDAD]],CATEGORIAS!$M$3:$O$13,2,FALSE),"")</f>
        <v>85000</v>
      </c>
      <c r="P294" s="12"/>
      <c r="Q294" s="12"/>
    </row>
    <row r="295" spans="1:17" ht="18.75" x14ac:dyDescent="0.25">
      <c r="A295" s="11" t="str">
        <f>_xlfn.IFNA(_xlfn.XLOOKUP(Tabla1[[#This Row],[ID]],'BASE DE DATOS 2026'!$B$3:$B$554,'BASE DE DATOS 2026'!$N$3:$N$554),"")</f>
        <v/>
      </c>
      <c r="B295" s="38">
        <v>302</v>
      </c>
      <c r="C295" s="65" t="s">
        <v>666</v>
      </c>
      <c r="D295" s="65" t="s">
        <v>667</v>
      </c>
      <c r="E295" s="47">
        <v>1114011424</v>
      </c>
      <c r="F295" s="14"/>
      <c r="G295" s="14">
        <v>2018</v>
      </c>
      <c r="H295" s="15">
        <f ca="1">IF(Tabla1[[#This Row],[FECHA DE NACIMIENTO]]="","",YEAR(NOW())-Tabla1[[#This Row],[FECHA DE NACIMIENTO]])</f>
        <v>8</v>
      </c>
      <c r="I295" s="12" t="s">
        <v>14</v>
      </c>
      <c r="J295" s="15" t="str">
        <f t="shared" si="8"/>
        <v>D</v>
      </c>
      <c r="K295" s="15" t="str">
        <f>Tabla1[[#This Row],[FECHA DE NACIMIENTO]]&amp;J295</f>
        <v>2018D</v>
      </c>
      <c r="L295" s="16" t="str">
        <f t="shared" si="9"/>
        <v>DAMAS 7 Y 8 AÑOS</v>
      </c>
      <c r="M295" s="12" t="s">
        <v>44</v>
      </c>
      <c r="N295" s="36">
        <v>302</v>
      </c>
      <c r="O295" s="19">
        <f>IFERROR(VLOOKUP(Tabla1[[#This Row],[NIVEL DE HABILIDAD]],CATEGORIAS!$M$3:$O$13,2,FALSE),"")</f>
        <v>85000</v>
      </c>
      <c r="P295" s="12"/>
      <c r="Q295" s="12"/>
    </row>
    <row r="296" spans="1:17" ht="18.75" x14ac:dyDescent="0.25">
      <c r="A296" s="11" t="str">
        <f>_xlfn.IFNA(_xlfn.XLOOKUP(Tabla1[[#This Row],[ID]],'BASE DE DATOS 2026'!$B$3:$B$554,'BASE DE DATOS 2026'!$N$3:$N$554),"")</f>
        <v/>
      </c>
      <c r="B296" s="38">
        <v>303</v>
      </c>
      <c r="C296" s="65" t="s">
        <v>664</v>
      </c>
      <c r="D296" s="65" t="s">
        <v>668</v>
      </c>
      <c r="E296" s="47">
        <v>1111693635</v>
      </c>
      <c r="F296" s="14"/>
      <c r="G296" s="14">
        <v>2015</v>
      </c>
      <c r="H296" s="15">
        <f ca="1">IF(Tabla1[[#This Row],[FECHA DE NACIMIENTO]]="","",YEAR(NOW())-Tabla1[[#This Row],[FECHA DE NACIMIENTO]])</f>
        <v>11</v>
      </c>
      <c r="I296" s="12" t="s">
        <v>14</v>
      </c>
      <c r="J296" s="15" t="str">
        <f t="shared" si="8"/>
        <v>D</v>
      </c>
      <c r="K296" s="15" t="str">
        <f>Tabla1[[#This Row],[FECHA DE NACIMIENTO]]&amp;J296</f>
        <v>2015D</v>
      </c>
      <c r="L296" s="16" t="str">
        <f t="shared" si="9"/>
        <v>DAMAS 11 Y 12 AÑOS</v>
      </c>
      <c r="M296" s="12" t="s">
        <v>46</v>
      </c>
      <c r="N296" s="37">
        <v>303</v>
      </c>
      <c r="O296" s="19">
        <f>IFERROR(VLOOKUP(Tabla1[[#This Row],[NIVEL DE HABILIDAD]],CATEGORIAS!$M$3:$O$13,2,FALSE),"")</f>
        <v>85000</v>
      </c>
      <c r="P296" s="12"/>
      <c r="Q296" s="12"/>
    </row>
    <row r="297" spans="1:17" ht="18.75" x14ac:dyDescent="0.25">
      <c r="A297" s="11">
        <f>_xlfn.IFNA(_xlfn.XLOOKUP(Tabla1[[#This Row],[ID]],'BASE DE DATOS 2026'!$B$3:$B$554,'BASE DE DATOS 2026'!$N$3:$N$554),"")</f>
        <v>304</v>
      </c>
      <c r="B297" s="38">
        <v>304</v>
      </c>
      <c r="C297" s="12" t="s">
        <v>669</v>
      </c>
      <c r="D297" s="12" t="s">
        <v>670</v>
      </c>
      <c r="E297" s="13">
        <v>1111693277</v>
      </c>
      <c r="F297" s="14"/>
      <c r="G297" s="14">
        <v>2015</v>
      </c>
      <c r="H297" s="15">
        <f ca="1">IF(Tabla1[[#This Row],[FECHA DE NACIMIENTO]]="","",YEAR(NOW())-Tabla1[[#This Row],[FECHA DE NACIMIENTO]])</f>
        <v>11</v>
      </c>
      <c r="I297" s="12" t="s">
        <v>14</v>
      </c>
      <c r="J297" s="15" t="str">
        <f t="shared" si="8"/>
        <v>D</v>
      </c>
      <c r="K297" s="15" t="str">
        <f>Tabla1[[#This Row],[FECHA DE NACIMIENTO]]&amp;J297</f>
        <v>2015D</v>
      </c>
      <c r="L297" s="16" t="str">
        <f t="shared" si="9"/>
        <v>DAMAS 11 Y 12 AÑOS</v>
      </c>
      <c r="M297" s="12" t="s">
        <v>46</v>
      </c>
      <c r="N297" s="36">
        <v>304</v>
      </c>
      <c r="O297" s="19">
        <f>IFERROR(VLOOKUP(Tabla1[[#This Row],[NIVEL DE HABILIDAD]],CATEGORIAS!$M$3:$O$13,2,FALSE),"")</f>
        <v>85000</v>
      </c>
      <c r="P297" s="12"/>
      <c r="Q297" s="12"/>
    </row>
    <row r="298" spans="1:17" ht="18.75" x14ac:dyDescent="0.25">
      <c r="A298" s="11" t="str">
        <f>_xlfn.IFNA(_xlfn.XLOOKUP(Tabla1[[#This Row],[ID]],'BASE DE DATOS 2026'!$B$3:$B$554,'BASE DE DATOS 2026'!$N$3:$N$554),"")</f>
        <v/>
      </c>
      <c r="B298" s="38">
        <v>305</v>
      </c>
      <c r="C298" s="12" t="s">
        <v>671</v>
      </c>
      <c r="D298" s="12" t="s">
        <v>672</v>
      </c>
      <c r="E298" s="13">
        <v>1029623408</v>
      </c>
      <c r="F298" s="14"/>
      <c r="G298" s="14">
        <v>2016</v>
      </c>
      <c r="H298" s="15">
        <f ca="1">IF(Tabla1[[#This Row],[FECHA DE NACIMIENTO]]="","",YEAR(NOW())-Tabla1[[#This Row],[FECHA DE NACIMIENTO]])</f>
        <v>10</v>
      </c>
      <c r="I298" s="12" t="s">
        <v>14</v>
      </c>
      <c r="J298" s="15" t="str">
        <f t="shared" si="8"/>
        <v>D</v>
      </c>
      <c r="K298" s="15" t="str">
        <f>Tabla1[[#This Row],[FECHA DE NACIMIENTO]]&amp;J298</f>
        <v>2016D</v>
      </c>
      <c r="L298" s="16" t="str">
        <f t="shared" si="9"/>
        <v>DAMAS 9 Y 10 AÑOS</v>
      </c>
      <c r="M298" s="12" t="s">
        <v>80</v>
      </c>
      <c r="N298" s="37">
        <v>305</v>
      </c>
      <c r="O298" s="19">
        <f>IFERROR(VLOOKUP(Tabla1[[#This Row],[NIVEL DE HABILIDAD]],CATEGORIAS!$M$3:$O$13,2,FALSE),"")</f>
        <v>85000</v>
      </c>
      <c r="P298" s="12"/>
      <c r="Q298" s="12"/>
    </row>
    <row r="299" spans="1:17" ht="18.75" x14ac:dyDescent="0.25">
      <c r="A299" s="11">
        <f>_xlfn.IFNA(_xlfn.XLOOKUP(Tabla1[[#This Row],[ID]],'BASE DE DATOS 2026'!$B$3:$B$554,'BASE DE DATOS 2026'!$N$3:$N$554),"")</f>
        <v>306</v>
      </c>
      <c r="B299" s="38">
        <v>306</v>
      </c>
      <c r="C299" s="12" t="s">
        <v>673</v>
      </c>
      <c r="D299" s="12" t="s">
        <v>674</v>
      </c>
      <c r="E299" s="13">
        <v>1061539217</v>
      </c>
      <c r="F299" s="14"/>
      <c r="G299" s="14">
        <v>2012</v>
      </c>
      <c r="H299" s="15">
        <f ca="1">IF(Tabla1[[#This Row],[FECHA DE NACIMIENTO]]="","",YEAR(NOW())-Tabla1[[#This Row],[FECHA DE NACIMIENTO]])</f>
        <v>14</v>
      </c>
      <c r="I299" s="12" t="s">
        <v>14</v>
      </c>
      <c r="J299" s="15" t="str">
        <f t="shared" si="8"/>
        <v>D</v>
      </c>
      <c r="K299" s="15" t="str">
        <f>Tabla1[[#This Row],[FECHA DE NACIMIENTO]]&amp;J299</f>
        <v>2012D</v>
      </c>
      <c r="L299" s="16" t="str">
        <f t="shared" si="9"/>
        <v>DAMAS 13 Y 14 AÑOS</v>
      </c>
      <c r="M299" s="12" t="s">
        <v>80</v>
      </c>
      <c r="N299" s="36">
        <v>306</v>
      </c>
      <c r="O299" s="19">
        <f>IFERROR(VLOOKUP(Tabla1[[#This Row],[NIVEL DE HABILIDAD]],CATEGORIAS!$M$3:$O$13,2,FALSE),"")</f>
        <v>85000</v>
      </c>
      <c r="P299" s="12"/>
      <c r="Q299" s="12"/>
    </row>
    <row r="300" spans="1:17" ht="18.75" x14ac:dyDescent="0.25">
      <c r="A300" s="11">
        <f>_xlfn.IFNA(_xlfn.XLOOKUP(Tabla1[[#This Row],[ID]],'BASE DE DATOS 2026'!$B$3:$B$554,'BASE DE DATOS 2026'!$N$3:$N$554),"")</f>
        <v>307</v>
      </c>
      <c r="B300" s="38">
        <v>307</v>
      </c>
      <c r="C300" s="12" t="s">
        <v>666</v>
      </c>
      <c r="D300" s="12" t="s">
        <v>675</v>
      </c>
      <c r="E300" s="13"/>
      <c r="F300" s="14"/>
      <c r="G300" s="14">
        <v>2012</v>
      </c>
      <c r="H300" s="15">
        <f ca="1">IF(Tabla1[[#This Row],[FECHA DE NACIMIENTO]]="","",YEAR(NOW())-Tabla1[[#This Row],[FECHA DE NACIMIENTO]])</f>
        <v>14</v>
      </c>
      <c r="I300" s="12" t="s">
        <v>14</v>
      </c>
      <c r="J300" s="15" t="str">
        <f t="shared" si="8"/>
        <v>D</v>
      </c>
      <c r="K300" s="15" t="str">
        <f>Tabla1[[#This Row],[FECHA DE NACIMIENTO]]&amp;J300</f>
        <v>2012D</v>
      </c>
      <c r="L300" s="16" t="str">
        <f t="shared" si="9"/>
        <v>DAMAS 13 Y 14 AÑOS</v>
      </c>
      <c r="M300" s="12" t="s">
        <v>167</v>
      </c>
      <c r="N300" s="37">
        <v>307</v>
      </c>
      <c r="O300" s="19">
        <f>IFERROR(VLOOKUP(Tabla1[[#This Row],[NIVEL DE HABILIDAD]],CATEGORIAS!$M$3:$O$13,2,FALSE),"")</f>
        <v>85000</v>
      </c>
      <c r="P300" s="12"/>
      <c r="Q300" s="12"/>
    </row>
    <row r="301" spans="1:17" ht="18.75" x14ac:dyDescent="0.25">
      <c r="A301" s="11">
        <f>_xlfn.IFNA(_xlfn.XLOOKUP(Tabla1[[#This Row],[ID]],'BASE DE DATOS 2026'!$B$3:$B$554,'BASE DE DATOS 2026'!$N$3:$N$554),"")</f>
        <v>308</v>
      </c>
      <c r="B301" s="38">
        <v>308</v>
      </c>
      <c r="C301" s="12" t="s">
        <v>676</v>
      </c>
      <c r="D301" s="12" t="s">
        <v>677</v>
      </c>
      <c r="E301" s="13"/>
      <c r="F301" s="14"/>
      <c r="G301" s="14">
        <v>2016</v>
      </c>
      <c r="H301" s="15">
        <f ca="1">IF(Tabla1[[#This Row],[FECHA DE NACIMIENTO]]="","",YEAR(NOW())-Tabla1[[#This Row],[FECHA DE NACIMIENTO]])</f>
        <v>10</v>
      </c>
      <c r="I301" s="12" t="s">
        <v>14</v>
      </c>
      <c r="J301" s="15" t="str">
        <f t="shared" si="8"/>
        <v>D</v>
      </c>
      <c r="K301" s="15" t="str">
        <f>Tabla1[[#This Row],[FECHA DE NACIMIENTO]]&amp;J301</f>
        <v>2016D</v>
      </c>
      <c r="L301" s="16" t="str">
        <f t="shared" si="9"/>
        <v>DAMAS 9 Y 10 AÑOS</v>
      </c>
      <c r="M301" s="12" t="s">
        <v>43</v>
      </c>
      <c r="N301" s="36">
        <v>308</v>
      </c>
      <c r="O301" s="19">
        <f>IFERROR(VLOOKUP(Tabla1[[#This Row],[NIVEL DE HABILIDAD]],CATEGORIAS!$M$3:$O$13,2,FALSE),"")</f>
        <v>85000</v>
      </c>
      <c r="P301" s="12"/>
      <c r="Q301" s="12"/>
    </row>
    <row r="302" spans="1:17" ht="18.75" x14ac:dyDescent="0.25">
      <c r="A302" s="11">
        <f>_xlfn.IFNA(_xlfn.XLOOKUP(Tabla1[[#This Row],[ID]],'BASE DE DATOS 2026'!$B$3:$B$554,'BASE DE DATOS 2026'!$N$3:$N$554),"")</f>
        <v>309</v>
      </c>
      <c r="B302" s="38">
        <v>309</v>
      </c>
      <c r="C302" s="12" t="s">
        <v>678</v>
      </c>
      <c r="D302" s="12" t="s">
        <v>381</v>
      </c>
      <c r="E302" s="13"/>
      <c r="F302" s="14"/>
      <c r="G302" s="14">
        <v>2012</v>
      </c>
      <c r="H302" s="15">
        <f ca="1">IF(Tabla1[[#This Row],[FECHA DE NACIMIENTO]]="","",YEAR(NOW())-Tabla1[[#This Row],[FECHA DE NACIMIENTO]])</f>
        <v>14</v>
      </c>
      <c r="I302" s="12" t="s">
        <v>14</v>
      </c>
      <c r="J302" s="15" t="str">
        <f t="shared" si="8"/>
        <v>D</v>
      </c>
      <c r="K302" s="15" t="str">
        <f>Tabla1[[#This Row],[FECHA DE NACIMIENTO]]&amp;J302</f>
        <v>2012D</v>
      </c>
      <c r="L302" s="16" t="str">
        <f t="shared" si="9"/>
        <v>DAMAS 13 Y 14 AÑOS</v>
      </c>
      <c r="M302" s="12" t="s">
        <v>167</v>
      </c>
      <c r="N302" s="38">
        <v>309</v>
      </c>
      <c r="O302" s="19">
        <f>IFERROR(VLOOKUP(Tabla1[[#This Row],[NIVEL DE HABILIDAD]],CATEGORIAS!$M$3:$O$13,2,FALSE),"")</f>
        <v>85000</v>
      </c>
      <c r="P302" s="12"/>
      <c r="Q302" s="12"/>
    </row>
    <row r="303" spans="1:17" ht="18.75" x14ac:dyDescent="0.25">
      <c r="A303" s="11">
        <f>_xlfn.IFNA(_xlfn.XLOOKUP(Tabla1[[#This Row],[ID]],'BASE DE DATOS 2026'!$B$3:$B$554,'BASE DE DATOS 2026'!$N$3:$N$554),"")</f>
        <v>310</v>
      </c>
      <c r="B303" s="39">
        <v>310</v>
      </c>
      <c r="C303" s="12" t="s">
        <v>679</v>
      </c>
      <c r="D303" s="12" t="s">
        <v>680</v>
      </c>
      <c r="E303" s="13">
        <v>1118374549</v>
      </c>
      <c r="F303" s="14"/>
      <c r="G303" s="14">
        <v>2013</v>
      </c>
      <c r="H303" s="15">
        <f ca="1">IF(Tabla1[[#This Row],[FECHA DE NACIMIENTO]]="","",YEAR(NOW())-Tabla1[[#This Row],[FECHA DE NACIMIENTO]])</f>
        <v>13</v>
      </c>
      <c r="I303" s="12" t="s">
        <v>14</v>
      </c>
      <c r="J303" s="15" t="str">
        <f t="shared" si="8"/>
        <v>D</v>
      </c>
      <c r="K303" s="15" t="str">
        <f>Tabla1[[#This Row],[FECHA DE NACIMIENTO]]&amp;J303</f>
        <v>2013D</v>
      </c>
      <c r="L303" s="16" t="str">
        <f t="shared" si="9"/>
        <v>DAMAS 13 Y 14 AÑOS</v>
      </c>
      <c r="M303" s="12" t="s">
        <v>186</v>
      </c>
      <c r="N303" s="39">
        <v>310</v>
      </c>
      <c r="O303" s="19">
        <f>IFERROR(VLOOKUP(Tabla1[[#This Row],[NIVEL DE HABILIDAD]],CATEGORIAS!$M$3:$O$13,2,FALSE),"")</f>
        <v>85000</v>
      </c>
      <c r="P303" s="12"/>
      <c r="Q303" s="12"/>
    </row>
    <row r="304" spans="1:17" ht="18.75" x14ac:dyDescent="0.25">
      <c r="A304" s="11">
        <f>_xlfn.IFNA(_xlfn.XLOOKUP(Tabla1[[#This Row],[ID]],'BASE DE DATOS 2026'!$B$3:$B$554,'BASE DE DATOS 2026'!$N$3:$N$554),"")</f>
        <v>311</v>
      </c>
      <c r="B304" s="38">
        <v>311</v>
      </c>
      <c r="C304" s="12" t="s">
        <v>479</v>
      </c>
      <c r="D304" s="12" t="s">
        <v>681</v>
      </c>
      <c r="E304" s="13">
        <v>1109558682</v>
      </c>
      <c r="F304" s="14"/>
      <c r="G304" s="14">
        <v>2015</v>
      </c>
      <c r="H304" s="15">
        <f ca="1">IF(Tabla1[[#This Row],[FECHA DE NACIMIENTO]]="","",YEAR(NOW())-Tabla1[[#This Row],[FECHA DE NACIMIENTO]])</f>
        <v>11</v>
      </c>
      <c r="I304" s="12" t="s">
        <v>14</v>
      </c>
      <c r="J304" s="15" t="str">
        <f t="shared" si="8"/>
        <v>D</v>
      </c>
      <c r="K304" s="15" t="str">
        <f>Tabla1[[#This Row],[FECHA DE NACIMIENTO]]&amp;J304</f>
        <v>2015D</v>
      </c>
      <c r="L304" s="16" t="str">
        <f t="shared" si="9"/>
        <v>DAMAS 11 Y 12 AÑOS</v>
      </c>
      <c r="M304" s="12" t="s">
        <v>43</v>
      </c>
      <c r="N304" s="38">
        <v>311</v>
      </c>
      <c r="O304" s="19">
        <f>IFERROR(VLOOKUP(Tabla1[[#This Row],[NIVEL DE HABILIDAD]],CATEGORIAS!$M$3:$O$13,2,FALSE),"")</f>
        <v>85000</v>
      </c>
      <c r="P304" s="12"/>
      <c r="Q304" s="12"/>
    </row>
    <row r="305" spans="1:17" ht="18.75" x14ac:dyDescent="0.25">
      <c r="A305" s="11">
        <f>_xlfn.IFNA(_xlfn.XLOOKUP(Tabla1[[#This Row],[ID]],'BASE DE DATOS 2026'!$B$3:$B$554,'BASE DE DATOS 2026'!$N$3:$N$554),"")</f>
        <v>312</v>
      </c>
      <c r="B305" s="39">
        <v>312</v>
      </c>
      <c r="C305" s="12" t="s">
        <v>527</v>
      </c>
      <c r="D305" s="12" t="s">
        <v>682</v>
      </c>
      <c r="E305" s="13">
        <v>1104826982</v>
      </c>
      <c r="F305" s="14"/>
      <c r="G305" s="14">
        <v>2011</v>
      </c>
      <c r="H305" s="15">
        <f ca="1">IF(Tabla1[[#This Row],[FECHA DE NACIMIENTO]]="","",YEAR(NOW())-Tabla1[[#This Row],[FECHA DE NACIMIENTO]])</f>
        <v>15</v>
      </c>
      <c r="I305" s="12" t="s">
        <v>9</v>
      </c>
      <c r="J305" s="15" t="str">
        <f t="shared" si="8"/>
        <v>OD</v>
      </c>
      <c r="K305" s="15" t="str">
        <f>Tabla1[[#This Row],[FECHA DE NACIMIENTO]]&amp;J305</f>
        <v>2011OD</v>
      </c>
      <c r="L305" s="16" t="str">
        <f t="shared" si="9"/>
        <v>OPEN DAMAS</v>
      </c>
      <c r="M305" s="12" t="s">
        <v>51</v>
      </c>
      <c r="N305" s="39">
        <v>312</v>
      </c>
      <c r="O305" s="19">
        <f>IFERROR(VLOOKUP(Tabla1[[#This Row],[NIVEL DE HABILIDAD]],CATEGORIAS!$M$3:$O$13,2,FALSE),"")</f>
        <v>85000</v>
      </c>
      <c r="P305" s="12"/>
      <c r="Q305" s="12"/>
    </row>
    <row r="306" spans="1:17" ht="18.75" x14ac:dyDescent="0.25">
      <c r="A306" s="11">
        <f>_xlfn.IFNA(_xlfn.XLOOKUP(Tabla1[[#This Row],[ID]],'BASE DE DATOS 2026'!$B$3:$B$554,'BASE DE DATOS 2026'!$N$3:$N$554),"")</f>
        <v>313</v>
      </c>
      <c r="B306" s="38">
        <v>313</v>
      </c>
      <c r="C306" s="65" t="s">
        <v>455</v>
      </c>
      <c r="D306" s="65" t="s">
        <v>683</v>
      </c>
      <c r="E306" s="47">
        <v>1114005793</v>
      </c>
      <c r="F306" s="48"/>
      <c r="G306" s="48">
        <v>2012</v>
      </c>
      <c r="H306" s="15">
        <f ca="1">IF(Tabla1[[#This Row],[FECHA DE NACIMIENTO]]="","",YEAR(NOW())-Tabla1[[#This Row],[FECHA DE NACIMIENTO]])</f>
        <v>14</v>
      </c>
      <c r="I306" s="65" t="s">
        <v>14</v>
      </c>
      <c r="J306" s="15" t="str">
        <f t="shared" si="8"/>
        <v>D</v>
      </c>
      <c r="K306" s="15" t="str">
        <f>Tabla1[[#This Row],[FECHA DE NACIMIENTO]]&amp;J306</f>
        <v>2012D</v>
      </c>
      <c r="L306" s="16" t="str">
        <f t="shared" si="9"/>
        <v>DAMAS 13 Y 14 AÑOS</v>
      </c>
      <c r="M306" s="65" t="s">
        <v>82</v>
      </c>
      <c r="N306" s="38">
        <v>313</v>
      </c>
      <c r="O306" s="19">
        <f>IFERROR(VLOOKUP(Tabla1[[#This Row],[NIVEL DE HABILIDAD]],CATEGORIAS!$M$3:$O$13,2,FALSE),"")</f>
        <v>85000</v>
      </c>
      <c r="P306" s="65"/>
      <c r="Q306" s="65"/>
    </row>
    <row r="307" spans="1:17" ht="18.75" x14ac:dyDescent="0.25">
      <c r="A307" s="11">
        <f>_xlfn.IFNA(_xlfn.XLOOKUP(Tabla1[[#This Row],[ID]],'BASE DE DATOS 2026'!$B$3:$B$554,'BASE DE DATOS 2026'!$N$3:$N$554),"")</f>
        <v>314</v>
      </c>
      <c r="B307" s="39">
        <v>314</v>
      </c>
      <c r="C307" s="65" t="s">
        <v>285</v>
      </c>
      <c r="D307" s="65" t="s">
        <v>684</v>
      </c>
      <c r="E307" s="47">
        <v>1114555456</v>
      </c>
      <c r="F307" s="14"/>
      <c r="G307" s="48">
        <v>2018</v>
      </c>
      <c r="H307" s="15">
        <f ca="1">IF(Tabla1[[#This Row],[FECHA DE NACIMIENTO]]="","",YEAR(NOW())-Tabla1[[#This Row],[FECHA DE NACIMIENTO]])</f>
        <v>8</v>
      </c>
      <c r="I307" s="65" t="s">
        <v>14</v>
      </c>
      <c r="J307" s="15" t="str">
        <f t="shared" si="8"/>
        <v>D</v>
      </c>
      <c r="K307" s="15" t="str">
        <f>Tabla1[[#This Row],[FECHA DE NACIMIENTO]]&amp;J307</f>
        <v>2018D</v>
      </c>
      <c r="L307" s="16" t="str">
        <f t="shared" si="9"/>
        <v>DAMAS 7 Y 8 AÑOS</v>
      </c>
      <c r="M307" s="65" t="s">
        <v>82</v>
      </c>
      <c r="N307" s="39">
        <v>314</v>
      </c>
      <c r="O307" s="19">
        <f>IFERROR(VLOOKUP(Tabla1[[#This Row],[NIVEL DE HABILIDAD]],CATEGORIAS!$M$3:$O$13,2,FALSE),"")</f>
        <v>85000</v>
      </c>
      <c r="P307" s="65"/>
      <c r="Q307" s="12"/>
    </row>
    <row r="308" spans="1:17" ht="18.75" x14ac:dyDescent="0.25">
      <c r="A308" s="11">
        <f>_xlfn.IFNA(_xlfn.XLOOKUP(Tabla1[[#This Row],[ID]],'BASE DE DATOS 2026'!$B$3:$B$554,'BASE DE DATOS 2026'!$N$3:$N$554),"")</f>
        <v>315</v>
      </c>
      <c r="B308" s="38">
        <v>315</v>
      </c>
      <c r="C308" s="12" t="s">
        <v>685</v>
      </c>
      <c r="D308" s="12" t="s">
        <v>686</v>
      </c>
      <c r="E308" s="13">
        <v>1114557104</v>
      </c>
      <c r="F308" s="14"/>
      <c r="G308" s="14">
        <v>2018</v>
      </c>
      <c r="H308" s="15">
        <f ca="1">IF(Tabla1[[#This Row],[FECHA DE NACIMIENTO]]="","",YEAR(NOW())-Tabla1[[#This Row],[FECHA DE NACIMIENTO]])</f>
        <v>8</v>
      </c>
      <c r="I308" s="12" t="s">
        <v>14</v>
      </c>
      <c r="J308" s="15" t="str">
        <f t="shared" si="8"/>
        <v>D</v>
      </c>
      <c r="K308" s="15" t="str">
        <f>Tabla1[[#This Row],[FECHA DE NACIMIENTO]]&amp;J308</f>
        <v>2018D</v>
      </c>
      <c r="L308" s="16" t="str">
        <f t="shared" si="9"/>
        <v>DAMAS 7 Y 8 AÑOS</v>
      </c>
      <c r="M308" s="12" t="s">
        <v>82</v>
      </c>
      <c r="N308" s="38">
        <v>315</v>
      </c>
      <c r="O308" s="19">
        <f>IFERROR(VLOOKUP(Tabla1[[#This Row],[NIVEL DE HABILIDAD]],CATEGORIAS!$M$3:$O$13,2,FALSE),"")</f>
        <v>85000</v>
      </c>
      <c r="P308" s="12"/>
      <c r="Q308" s="12"/>
    </row>
    <row r="309" spans="1:17" ht="18.75" x14ac:dyDescent="0.25">
      <c r="A309" s="11" t="str">
        <f>_xlfn.IFNA(_xlfn.XLOOKUP(Tabla1[[#This Row],[ID]],'BASE DE DATOS 2026'!$B$3:$B$554,'BASE DE DATOS 2026'!$N$3:$N$554),"")</f>
        <v/>
      </c>
      <c r="B309" s="39">
        <v>316</v>
      </c>
      <c r="C309" s="65" t="s">
        <v>687</v>
      </c>
      <c r="D309" s="65" t="s">
        <v>688</v>
      </c>
      <c r="E309" s="47">
        <v>1131124035</v>
      </c>
      <c r="F309" s="48"/>
      <c r="G309" s="48">
        <v>2012</v>
      </c>
      <c r="H309" s="15">
        <f ca="1">IF(Tabla1[[#This Row],[FECHA DE NACIMIENTO]]="","",YEAR(NOW())-Tabla1[[#This Row],[FECHA DE NACIMIENTO]])</f>
        <v>14</v>
      </c>
      <c r="I309" s="65" t="s">
        <v>14</v>
      </c>
      <c r="J309" s="15" t="str">
        <f t="shared" si="8"/>
        <v>D</v>
      </c>
      <c r="K309" s="15" t="str">
        <f>Tabla1[[#This Row],[FECHA DE NACIMIENTO]]&amp;J309</f>
        <v>2012D</v>
      </c>
      <c r="L309" s="16" t="str">
        <f t="shared" si="9"/>
        <v>DAMAS 13 Y 14 AÑOS</v>
      </c>
      <c r="M309" s="65" t="s">
        <v>45</v>
      </c>
      <c r="N309" s="39">
        <v>316</v>
      </c>
      <c r="O309" s="19">
        <f>IFERROR(VLOOKUP(Tabla1[[#This Row],[NIVEL DE HABILIDAD]],CATEGORIAS!$M$3:$O$13,2,FALSE),"")</f>
        <v>85000</v>
      </c>
      <c r="P309" s="65"/>
      <c r="Q309" s="65"/>
    </row>
    <row r="310" spans="1:17" ht="18.75" x14ac:dyDescent="0.25">
      <c r="A310" s="11">
        <f>_xlfn.IFNA(_xlfn.XLOOKUP(Tabla1[[#This Row],[ID]],'BASE DE DATOS 2026'!$B$3:$B$554,'BASE DE DATOS 2026'!$N$3:$N$554),"")</f>
        <v>317</v>
      </c>
      <c r="B310" s="38">
        <v>317</v>
      </c>
      <c r="C310" s="65" t="s">
        <v>689</v>
      </c>
      <c r="D310" s="65" t="s">
        <v>690</v>
      </c>
      <c r="E310" s="47">
        <v>1110377773</v>
      </c>
      <c r="F310" s="14"/>
      <c r="G310" s="48">
        <v>2017</v>
      </c>
      <c r="H310" s="15">
        <f ca="1">IF(Tabla1[[#This Row],[FECHA DE NACIMIENTO]]="","",YEAR(NOW())-Tabla1[[#This Row],[FECHA DE NACIMIENTO]])</f>
        <v>9</v>
      </c>
      <c r="I310" s="65" t="s">
        <v>14</v>
      </c>
      <c r="J310" s="15" t="str">
        <f t="shared" si="8"/>
        <v>D</v>
      </c>
      <c r="K310" s="15" t="str">
        <f>Tabla1[[#This Row],[FECHA DE NACIMIENTO]]&amp;J310</f>
        <v>2017D</v>
      </c>
      <c r="L310" s="16" t="str">
        <f t="shared" si="9"/>
        <v>DAMAS 9 Y 10 AÑOS</v>
      </c>
      <c r="M310" s="65" t="s">
        <v>45</v>
      </c>
      <c r="N310" s="38">
        <v>317</v>
      </c>
      <c r="O310" s="19">
        <f>IFERROR(VLOOKUP(Tabla1[[#This Row],[NIVEL DE HABILIDAD]],CATEGORIAS!$M$3:$O$13,2,FALSE),"")</f>
        <v>85000</v>
      </c>
      <c r="P310" s="65"/>
      <c r="Q310" s="65"/>
    </row>
    <row r="311" spans="1:17" ht="18.75" x14ac:dyDescent="0.25">
      <c r="A311" s="11" t="str">
        <f>_xlfn.IFNA(_xlfn.XLOOKUP(Tabla1[[#This Row],[ID]],'BASE DE DATOS 2026'!$B$3:$B$554,'BASE DE DATOS 2026'!$N$3:$N$554),"")</f>
        <v/>
      </c>
      <c r="B311" s="39">
        <v>318</v>
      </c>
      <c r="C311" s="12" t="s">
        <v>691</v>
      </c>
      <c r="D311" s="12" t="s">
        <v>692</v>
      </c>
      <c r="E311" s="13">
        <v>1150693302</v>
      </c>
      <c r="F311" s="14"/>
      <c r="G311" s="14">
        <v>2016</v>
      </c>
      <c r="H311" s="15">
        <f ca="1">IF(Tabla1[[#This Row],[FECHA DE NACIMIENTO]]="","",YEAR(NOW())-Tabla1[[#This Row],[FECHA DE NACIMIENTO]])</f>
        <v>10</v>
      </c>
      <c r="I311" s="12" t="s">
        <v>14</v>
      </c>
      <c r="J311" s="15" t="str">
        <f t="shared" si="8"/>
        <v>D</v>
      </c>
      <c r="K311" s="15" t="str">
        <f>Tabla1[[#This Row],[FECHA DE NACIMIENTO]]&amp;J311</f>
        <v>2016D</v>
      </c>
      <c r="L311" s="16" t="str">
        <f t="shared" si="9"/>
        <v>DAMAS 9 Y 10 AÑOS</v>
      </c>
      <c r="M311" s="12" t="s">
        <v>45</v>
      </c>
      <c r="N311" s="39">
        <v>318</v>
      </c>
      <c r="O311" s="19">
        <f>IFERROR(VLOOKUP(Tabla1[[#This Row],[NIVEL DE HABILIDAD]],CATEGORIAS!$M$3:$O$13,2,FALSE),"")</f>
        <v>85000</v>
      </c>
      <c r="P311" s="12"/>
      <c r="Q311" s="12"/>
    </row>
    <row r="312" spans="1:17" ht="18.75" x14ac:dyDescent="0.25">
      <c r="A312" s="11" t="str">
        <f>_xlfn.IFNA(_xlfn.XLOOKUP(Tabla1[[#This Row],[ID]],'BASE DE DATOS 2026'!$B$3:$B$554,'BASE DE DATOS 2026'!$N$3:$N$554),"")</f>
        <v/>
      </c>
      <c r="B312" s="38">
        <v>319</v>
      </c>
      <c r="C312" s="65" t="s">
        <v>693</v>
      </c>
      <c r="D312" s="65" t="s">
        <v>694</v>
      </c>
      <c r="E312" s="47">
        <v>1104828589</v>
      </c>
      <c r="F312" s="14"/>
      <c r="G312" s="48">
        <v>2011</v>
      </c>
      <c r="H312" s="15">
        <f ca="1">IF(Tabla1[[#This Row],[FECHA DE NACIMIENTO]]="","",YEAR(NOW())-Tabla1[[#This Row],[FECHA DE NACIMIENTO]])</f>
        <v>15</v>
      </c>
      <c r="I312" s="65" t="s">
        <v>9</v>
      </c>
      <c r="J312" s="15" t="str">
        <f t="shared" si="8"/>
        <v>OD</v>
      </c>
      <c r="K312" s="15" t="str">
        <f>Tabla1[[#This Row],[FECHA DE NACIMIENTO]]&amp;J312</f>
        <v>2011OD</v>
      </c>
      <c r="L312" s="16" t="str">
        <f t="shared" si="9"/>
        <v>OPEN DAMAS</v>
      </c>
      <c r="M312" s="65" t="s">
        <v>49</v>
      </c>
      <c r="N312" s="38">
        <v>319</v>
      </c>
      <c r="O312" s="19">
        <f>IFERROR(VLOOKUP(Tabla1[[#This Row],[NIVEL DE HABILIDAD]],CATEGORIAS!$M$3:$O$13,2,FALSE),"")</f>
        <v>85000</v>
      </c>
      <c r="P312" s="65"/>
      <c r="Q312" s="65"/>
    </row>
    <row r="313" spans="1:17" ht="18.75" x14ac:dyDescent="0.25">
      <c r="A313" s="11" t="str">
        <f>_xlfn.IFNA(_xlfn.XLOOKUP(Tabla1[[#This Row],[ID]],'BASE DE DATOS 2026'!$B$3:$B$554,'BASE DE DATOS 2026'!$N$3:$N$554),"")</f>
        <v/>
      </c>
      <c r="B313" s="39">
        <v>320</v>
      </c>
      <c r="C313" s="12" t="s">
        <v>695</v>
      </c>
      <c r="D313" s="12" t="s">
        <v>696</v>
      </c>
      <c r="E313" s="13">
        <v>1080059680</v>
      </c>
      <c r="F313" s="14"/>
      <c r="G313" s="14">
        <v>2011</v>
      </c>
      <c r="H313" s="15">
        <f ca="1">IF(Tabla1[[#This Row],[FECHA DE NACIMIENTO]]="","",YEAR(NOW())-Tabla1[[#This Row],[FECHA DE NACIMIENTO]])</f>
        <v>15</v>
      </c>
      <c r="I313" s="12" t="s">
        <v>9</v>
      </c>
      <c r="J313" s="15" t="str">
        <f t="shared" si="8"/>
        <v>OD</v>
      </c>
      <c r="K313" s="15" t="str">
        <f>Tabla1[[#This Row],[FECHA DE NACIMIENTO]]&amp;J313</f>
        <v>2011OD</v>
      </c>
      <c r="L313" s="16" t="str">
        <f t="shared" si="9"/>
        <v>OPEN DAMAS</v>
      </c>
      <c r="M313" s="12" t="s">
        <v>41</v>
      </c>
      <c r="N313" s="39">
        <v>320</v>
      </c>
      <c r="O313" s="19">
        <f>IFERROR(VLOOKUP(Tabla1[[#This Row],[NIVEL DE HABILIDAD]],CATEGORIAS!$M$3:$O$13,2,FALSE),"")</f>
        <v>85000</v>
      </c>
      <c r="P313" s="12"/>
      <c r="Q313" s="12"/>
    </row>
    <row r="314" spans="1:17" ht="18.75" x14ac:dyDescent="0.25">
      <c r="A314" s="11">
        <f>_xlfn.IFNA(_xlfn.XLOOKUP(Tabla1[[#This Row],[ID]],'BASE DE DATOS 2026'!$B$3:$B$554,'BASE DE DATOS 2026'!$N$3:$N$554),"")</f>
        <v>321</v>
      </c>
      <c r="B314" s="38">
        <v>321</v>
      </c>
      <c r="C314" s="65" t="s">
        <v>697</v>
      </c>
      <c r="D314" s="65" t="s">
        <v>296</v>
      </c>
      <c r="E314" s="47">
        <v>1029625608</v>
      </c>
      <c r="F314" s="14"/>
      <c r="G314" s="48">
        <v>2017</v>
      </c>
      <c r="H314" s="15">
        <f ca="1">IF(Tabla1[[#This Row],[FECHA DE NACIMIENTO]]="","",YEAR(NOW())-Tabla1[[#This Row],[FECHA DE NACIMIENTO]])</f>
        <v>9</v>
      </c>
      <c r="I314" s="65" t="s">
        <v>14</v>
      </c>
      <c r="J314" s="15" t="str">
        <f t="shared" si="8"/>
        <v>D</v>
      </c>
      <c r="K314" s="15" t="str">
        <f>Tabla1[[#This Row],[FECHA DE NACIMIENTO]]&amp;J314</f>
        <v>2017D</v>
      </c>
      <c r="L314" s="16" t="str">
        <f t="shared" si="9"/>
        <v>DAMAS 9 Y 10 AÑOS</v>
      </c>
      <c r="M314" s="65" t="s">
        <v>52</v>
      </c>
      <c r="N314" s="38">
        <v>321</v>
      </c>
      <c r="O314" s="19">
        <f>IFERROR(VLOOKUP(Tabla1[[#This Row],[NIVEL DE HABILIDAD]],CATEGORIAS!$M$3:$O$13,2,FALSE),"")</f>
        <v>85000</v>
      </c>
      <c r="P314" s="65"/>
      <c r="Q314" s="65"/>
    </row>
    <row r="315" spans="1:17" ht="18.75" x14ac:dyDescent="0.25">
      <c r="A315" s="11">
        <f>_xlfn.IFNA(_xlfn.XLOOKUP(Tabla1[[#This Row],[ID]],'BASE DE DATOS 2026'!$B$3:$B$554,'BASE DE DATOS 2026'!$N$3:$N$554),"")</f>
        <v>322</v>
      </c>
      <c r="B315" s="39">
        <v>322</v>
      </c>
      <c r="C315" s="65" t="s">
        <v>455</v>
      </c>
      <c r="D315" s="65" t="s">
        <v>698</v>
      </c>
      <c r="E315" s="47">
        <v>1149937786</v>
      </c>
      <c r="F315" s="48"/>
      <c r="G315" s="48">
        <v>2012</v>
      </c>
      <c r="H315" s="15">
        <f ca="1">IF(Tabla1[[#This Row],[FECHA DE NACIMIENTO]]="","",YEAR(NOW())-Tabla1[[#This Row],[FECHA DE NACIMIENTO]])</f>
        <v>14</v>
      </c>
      <c r="I315" s="65" t="s">
        <v>14</v>
      </c>
      <c r="J315" s="15" t="str">
        <f t="shared" si="8"/>
        <v>D</v>
      </c>
      <c r="K315" s="15" t="str">
        <f>Tabla1[[#This Row],[FECHA DE NACIMIENTO]]&amp;J315</f>
        <v>2012D</v>
      </c>
      <c r="L315" s="16" t="str">
        <f t="shared" si="9"/>
        <v>DAMAS 13 Y 14 AÑOS</v>
      </c>
      <c r="M315" s="65" t="s">
        <v>139</v>
      </c>
      <c r="N315" s="39">
        <v>322</v>
      </c>
      <c r="O315" s="19">
        <f>IFERROR(VLOOKUP(Tabla1[[#This Row],[NIVEL DE HABILIDAD]],CATEGORIAS!$M$3:$O$13,2,FALSE),"")</f>
        <v>85000</v>
      </c>
      <c r="P315" s="65"/>
      <c r="Q315" s="65" t="s">
        <v>212</v>
      </c>
    </row>
    <row r="316" spans="1:17" ht="18.75" x14ac:dyDescent="0.25">
      <c r="A316" s="11" t="str">
        <f>_xlfn.IFNA(_xlfn.XLOOKUP(Tabla1[[#This Row],[ID]],'BASE DE DATOS 2026'!$B$3:$B$554,'BASE DE DATOS 2026'!$N$3:$N$554),"")</f>
        <v/>
      </c>
      <c r="B316" s="38">
        <v>323</v>
      </c>
      <c r="C316" s="12" t="s">
        <v>699</v>
      </c>
      <c r="D316" s="12" t="s">
        <v>700</v>
      </c>
      <c r="E316" s="13">
        <v>1029625366</v>
      </c>
      <c r="F316" s="14"/>
      <c r="G316" s="14">
        <v>2017</v>
      </c>
      <c r="H316" s="15">
        <f ca="1">IF(Tabla1[[#This Row],[FECHA DE NACIMIENTO]]="","",YEAR(NOW())-Tabla1[[#This Row],[FECHA DE NACIMIENTO]])</f>
        <v>9</v>
      </c>
      <c r="I316" s="12" t="s">
        <v>14</v>
      </c>
      <c r="J316" s="15" t="str">
        <f t="shared" si="8"/>
        <v>D</v>
      </c>
      <c r="K316" s="15" t="str">
        <f>Tabla1[[#This Row],[FECHA DE NACIMIENTO]]&amp;J316</f>
        <v>2017D</v>
      </c>
      <c r="L316" s="16" t="str">
        <f t="shared" si="9"/>
        <v>DAMAS 9 Y 10 AÑOS</v>
      </c>
      <c r="M316" s="12" t="s">
        <v>52</v>
      </c>
      <c r="N316" s="38">
        <v>323</v>
      </c>
      <c r="O316" s="19">
        <f>IFERROR(VLOOKUP(Tabla1[[#This Row],[NIVEL DE HABILIDAD]],CATEGORIAS!$M$3:$O$13,2,FALSE),"")</f>
        <v>85000</v>
      </c>
      <c r="P316" s="12"/>
      <c r="Q316" s="12"/>
    </row>
    <row r="317" spans="1:17" ht="18.75" x14ac:dyDescent="0.25">
      <c r="A317" s="11">
        <f>_xlfn.IFNA(_xlfn.XLOOKUP(Tabla1[[#This Row],[ID]],'BASE DE DATOS 2026'!$B$3:$B$554,'BASE DE DATOS 2026'!$N$3:$N$554),"")</f>
        <v>324</v>
      </c>
      <c r="B317" s="39">
        <v>324</v>
      </c>
      <c r="C317" s="12" t="s">
        <v>701</v>
      </c>
      <c r="D317" s="12" t="s">
        <v>702</v>
      </c>
      <c r="E317" s="13">
        <v>1232799920</v>
      </c>
      <c r="F317" s="14"/>
      <c r="G317" s="14">
        <v>2017</v>
      </c>
      <c r="H317" s="15">
        <f ca="1">IF(Tabla1[[#This Row],[FECHA DE NACIMIENTO]]="","",YEAR(NOW())-Tabla1[[#This Row],[FECHA DE NACIMIENTO]])</f>
        <v>9</v>
      </c>
      <c r="I317" s="12" t="s">
        <v>14</v>
      </c>
      <c r="J317" s="15" t="str">
        <f t="shared" si="8"/>
        <v>D</v>
      </c>
      <c r="K317" s="15" t="str">
        <f>Tabla1[[#This Row],[FECHA DE NACIMIENTO]]&amp;J317</f>
        <v>2017D</v>
      </c>
      <c r="L317" s="16" t="str">
        <f t="shared" si="9"/>
        <v>DAMAS 9 Y 10 AÑOS</v>
      </c>
      <c r="M317" s="12" t="s">
        <v>51</v>
      </c>
      <c r="N317" s="39">
        <v>324</v>
      </c>
      <c r="O317" s="19">
        <f>IFERROR(VLOOKUP(Tabla1[[#This Row],[NIVEL DE HABILIDAD]],CATEGORIAS!$M$3:$O$13,2,FALSE),"")</f>
        <v>85000</v>
      </c>
      <c r="P317" s="12"/>
      <c r="Q317" s="12"/>
    </row>
    <row r="318" spans="1:17" ht="18.75" x14ac:dyDescent="0.25">
      <c r="A318" s="11">
        <f>_xlfn.IFNA(_xlfn.XLOOKUP(Tabla1[[#This Row],[ID]],'BASE DE DATOS 2026'!$B$3:$B$554,'BASE DE DATOS 2026'!$N$3:$N$554),"")</f>
        <v>325</v>
      </c>
      <c r="B318" s="38">
        <v>325</v>
      </c>
      <c r="C318" s="65" t="s">
        <v>285</v>
      </c>
      <c r="D318" s="65" t="s">
        <v>703</v>
      </c>
      <c r="E318" s="47">
        <v>1029615369</v>
      </c>
      <c r="F318" s="14"/>
      <c r="G318" s="48">
        <v>2017</v>
      </c>
      <c r="H318" s="15">
        <f ca="1">IF(Tabla1[[#This Row],[FECHA DE NACIMIENTO]]="","",YEAR(NOW())-Tabla1[[#This Row],[FECHA DE NACIMIENTO]])</f>
        <v>9</v>
      </c>
      <c r="I318" s="65" t="s">
        <v>14</v>
      </c>
      <c r="J318" s="15" t="str">
        <f t="shared" si="8"/>
        <v>D</v>
      </c>
      <c r="K318" s="15" t="str">
        <f>Tabla1[[#This Row],[FECHA DE NACIMIENTO]]&amp;J318</f>
        <v>2017D</v>
      </c>
      <c r="L318" s="16" t="str">
        <f t="shared" si="9"/>
        <v>DAMAS 9 Y 10 AÑOS</v>
      </c>
      <c r="M318" s="65" t="s">
        <v>109</v>
      </c>
      <c r="N318" s="38">
        <v>325</v>
      </c>
      <c r="O318" s="19">
        <f>IFERROR(VLOOKUP(Tabla1[[#This Row],[NIVEL DE HABILIDAD]],CATEGORIAS!$M$3:$O$13,2,FALSE),"")</f>
        <v>85000</v>
      </c>
      <c r="P318" s="65"/>
      <c r="Q318" s="65"/>
    </row>
    <row r="319" spans="1:17" ht="18.75" x14ac:dyDescent="0.25">
      <c r="A319" s="11">
        <f>_xlfn.IFNA(_xlfn.XLOOKUP(Tabla1[[#This Row],[ID]],'BASE DE DATOS 2026'!$B$3:$B$554,'BASE DE DATOS 2026'!$N$3:$N$554),"")</f>
        <v>326</v>
      </c>
      <c r="B319" s="39">
        <v>326</v>
      </c>
      <c r="C319" s="12" t="s">
        <v>666</v>
      </c>
      <c r="D319" s="12" t="s">
        <v>704</v>
      </c>
      <c r="E319" s="13">
        <v>1112406248</v>
      </c>
      <c r="F319" s="14"/>
      <c r="G319" s="14">
        <v>2013</v>
      </c>
      <c r="H319" s="15">
        <f ca="1">IF(Tabla1[[#This Row],[FECHA DE NACIMIENTO]]="","",YEAR(NOW())-Tabla1[[#This Row],[FECHA DE NACIMIENTO]])</f>
        <v>13</v>
      </c>
      <c r="I319" s="12" t="s">
        <v>14</v>
      </c>
      <c r="J319" s="15" t="str">
        <f t="shared" si="8"/>
        <v>D</v>
      </c>
      <c r="K319" s="15" t="str">
        <f>Tabla1[[#This Row],[FECHA DE NACIMIENTO]]&amp;J319</f>
        <v>2013D</v>
      </c>
      <c r="L319" s="16" t="str">
        <f t="shared" si="9"/>
        <v>DAMAS 13 Y 14 AÑOS</v>
      </c>
      <c r="M319" s="12" t="s">
        <v>85</v>
      </c>
      <c r="N319" s="39">
        <v>326</v>
      </c>
      <c r="O319" s="19">
        <f>IFERROR(VLOOKUP(Tabla1[[#This Row],[NIVEL DE HABILIDAD]],CATEGORIAS!$M$3:$O$13,2,FALSE),"")</f>
        <v>85000</v>
      </c>
      <c r="P319" s="12"/>
      <c r="Q319" s="12" t="s">
        <v>1504</v>
      </c>
    </row>
    <row r="320" spans="1:17" ht="18.75" x14ac:dyDescent="0.25">
      <c r="A320" s="11">
        <f>_xlfn.IFNA(_xlfn.XLOOKUP(Tabla1[[#This Row],[ID]],'BASE DE DATOS 2026'!$B$3:$B$554,'BASE DE DATOS 2026'!$N$3:$N$554),"")</f>
        <v>327</v>
      </c>
      <c r="B320" s="38">
        <v>327</v>
      </c>
      <c r="C320" s="65" t="s">
        <v>705</v>
      </c>
      <c r="D320" s="65" t="s">
        <v>706</v>
      </c>
      <c r="E320" s="47">
        <v>1112406877</v>
      </c>
      <c r="F320" s="14"/>
      <c r="G320" s="48">
        <v>2014</v>
      </c>
      <c r="H320" s="15">
        <f ca="1">IF(Tabla1[[#This Row],[FECHA DE NACIMIENTO]]="","",YEAR(NOW())-Tabla1[[#This Row],[FECHA DE NACIMIENTO]])</f>
        <v>12</v>
      </c>
      <c r="I320" s="65" t="s">
        <v>14</v>
      </c>
      <c r="J320" s="15" t="str">
        <f t="shared" si="8"/>
        <v>D</v>
      </c>
      <c r="K320" s="15" t="str">
        <f>Tabla1[[#This Row],[FECHA DE NACIMIENTO]]&amp;J320</f>
        <v>2014D</v>
      </c>
      <c r="L320" s="16" t="str">
        <f t="shared" si="9"/>
        <v>DAMAS 11 Y 12 AÑOS</v>
      </c>
      <c r="M320" s="65" t="s">
        <v>85</v>
      </c>
      <c r="N320" s="38">
        <v>327</v>
      </c>
      <c r="O320" s="19">
        <f>IFERROR(VLOOKUP(Tabla1[[#This Row],[NIVEL DE HABILIDAD]],CATEGORIAS!$M$3:$O$13,2,FALSE),"")</f>
        <v>85000</v>
      </c>
      <c r="P320" s="65"/>
      <c r="Q320" s="65"/>
    </row>
    <row r="321" spans="1:17" ht="18.75" x14ac:dyDescent="0.25">
      <c r="A321" s="11">
        <f>_xlfn.IFNA(_xlfn.XLOOKUP(Tabla1[[#This Row],[ID]],'BASE DE DATOS 2026'!$B$3:$B$554,'BASE DE DATOS 2026'!$N$3:$N$554),"")</f>
        <v>328</v>
      </c>
      <c r="B321" s="39">
        <v>328</v>
      </c>
      <c r="C321" s="12" t="s">
        <v>689</v>
      </c>
      <c r="D321" s="12" t="s">
        <v>707</v>
      </c>
      <c r="E321" s="13">
        <v>1094974240</v>
      </c>
      <c r="F321" s="14"/>
      <c r="G321" s="14">
        <v>2017</v>
      </c>
      <c r="H321" s="15">
        <f ca="1">IF(Tabla1[[#This Row],[FECHA DE NACIMIENTO]]="","",YEAR(NOW())-Tabla1[[#This Row],[FECHA DE NACIMIENTO]])</f>
        <v>9</v>
      </c>
      <c r="I321" s="12" t="s">
        <v>14</v>
      </c>
      <c r="J321" s="15" t="str">
        <f t="shared" si="8"/>
        <v>D</v>
      </c>
      <c r="K321" s="15" t="str">
        <f>Tabla1[[#This Row],[FECHA DE NACIMIENTO]]&amp;J321</f>
        <v>2017D</v>
      </c>
      <c r="L321" s="16" t="str">
        <f t="shared" si="9"/>
        <v>DAMAS 9 Y 10 AÑOS</v>
      </c>
      <c r="M321" s="12" t="s">
        <v>83</v>
      </c>
      <c r="N321" s="39">
        <v>328</v>
      </c>
      <c r="O321" s="19">
        <f>IFERROR(VLOOKUP(Tabla1[[#This Row],[NIVEL DE HABILIDAD]],CATEGORIAS!$M$3:$O$13,2,FALSE),"")</f>
        <v>85000</v>
      </c>
      <c r="P321" s="12"/>
      <c r="Q321" s="12"/>
    </row>
    <row r="322" spans="1:17" ht="18.75" x14ac:dyDescent="0.25">
      <c r="A322" s="11">
        <f>_xlfn.IFNA(_xlfn.XLOOKUP(Tabla1[[#This Row],[ID]],'BASE DE DATOS 2026'!$B$3:$B$554,'BASE DE DATOS 2026'!$N$3:$N$554),"")</f>
        <v>329</v>
      </c>
      <c r="B322" s="38">
        <v>329</v>
      </c>
      <c r="C322" s="12" t="s">
        <v>708</v>
      </c>
      <c r="D322" s="12" t="s">
        <v>502</v>
      </c>
      <c r="E322" s="13">
        <v>1110302869</v>
      </c>
      <c r="F322" s="14"/>
      <c r="G322" s="14">
        <v>2015</v>
      </c>
      <c r="H322" s="15">
        <f ca="1">IF(Tabla1[[#This Row],[FECHA DE NACIMIENTO]]="","",YEAR(NOW())-Tabla1[[#This Row],[FECHA DE NACIMIENTO]])</f>
        <v>11</v>
      </c>
      <c r="I322" s="12" t="s">
        <v>14</v>
      </c>
      <c r="J322" s="15" t="str">
        <f t="shared" si="8"/>
        <v>D</v>
      </c>
      <c r="K322" s="15" t="str">
        <f>Tabla1[[#This Row],[FECHA DE NACIMIENTO]]&amp;J322</f>
        <v>2015D</v>
      </c>
      <c r="L322" s="16" t="str">
        <f t="shared" si="9"/>
        <v>DAMAS 11 Y 12 AÑOS</v>
      </c>
      <c r="M322" s="12" t="s">
        <v>43</v>
      </c>
      <c r="N322" s="38">
        <v>329</v>
      </c>
      <c r="O322" s="19">
        <f>IFERROR(VLOOKUP(Tabla1[[#This Row],[NIVEL DE HABILIDAD]],CATEGORIAS!$M$3:$O$13,2,FALSE),"")</f>
        <v>85000</v>
      </c>
      <c r="P322" s="12"/>
      <c r="Q322" s="12"/>
    </row>
    <row r="323" spans="1:17" ht="18.75" x14ac:dyDescent="0.25">
      <c r="A323" s="11" t="str">
        <f>_xlfn.IFNA(_xlfn.XLOOKUP(Tabla1[[#This Row],[ID]],'BASE DE DATOS 2026'!$B$3:$B$554,'BASE DE DATOS 2026'!$N$3:$N$554),"")</f>
        <v/>
      </c>
      <c r="B323" s="39">
        <v>330</v>
      </c>
      <c r="C323" s="12" t="s">
        <v>709</v>
      </c>
      <c r="D323" s="12" t="s">
        <v>619</v>
      </c>
      <c r="E323" s="13">
        <v>1027812869</v>
      </c>
      <c r="F323" s="14"/>
      <c r="G323" s="14">
        <v>2013</v>
      </c>
      <c r="H323" s="15">
        <f ca="1">IF(Tabla1[[#This Row],[FECHA DE NACIMIENTO]]="","",YEAR(NOW())-Tabla1[[#This Row],[FECHA DE NACIMIENTO]])</f>
        <v>13</v>
      </c>
      <c r="I323" s="12" t="s">
        <v>14</v>
      </c>
      <c r="J323" s="15" t="str">
        <f t="shared" ref="J323:J386" si="10">VLOOKUP(I323,NH,2,0)</f>
        <v>D</v>
      </c>
      <c r="K323" s="15" t="str">
        <f>Tabla1[[#This Row],[FECHA DE NACIMIENTO]]&amp;J323</f>
        <v>2013D</v>
      </c>
      <c r="L323" s="16" t="str">
        <f t="shared" ref="L323:L386" si="11">IFERROR(VLOOKUP(K323,CATEGORIAS,2,0),"")</f>
        <v>DAMAS 13 Y 14 AÑOS</v>
      </c>
      <c r="M323" s="12" t="s">
        <v>76</v>
      </c>
      <c r="N323" s="39">
        <v>330</v>
      </c>
      <c r="O323" s="19">
        <f>IFERROR(VLOOKUP(Tabla1[[#This Row],[NIVEL DE HABILIDAD]],CATEGORIAS!$M$3:$O$13,2,FALSE),"")</f>
        <v>85000</v>
      </c>
      <c r="P323" s="12"/>
      <c r="Q323" s="12"/>
    </row>
    <row r="324" spans="1:17" ht="18.75" x14ac:dyDescent="0.25">
      <c r="A324" s="11">
        <f>_xlfn.IFNA(_xlfn.XLOOKUP(Tabla1[[#This Row],[ID]],'BASE DE DATOS 2026'!$B$3:$B$554,'BASE DE DATOS 2026'!$N$3:$N$554),"")</f>
        <v>331</v>
      </c>
      <c r="B324" s="38">
        <v>331</v>
      </c>
      <c r="C324" s="12" t="s">
        <v>710</v>
      </c>
      <c r="D324" s="12" t="s">
        <v>711</v>
      </c>
      <c r="E324" s="13">
        <v>1114551521</v>
      </c>
      <c r="F324" s="14"/>
      <c r="G324" s="14">
        <v>2015</v>
      </c>
      <c r="H324" s="15">
        <f ca="1">IF(Tabla1[[#This Row],[FECHA DE NACIMIENTO]]="","",YEAR(NOW())-Tabla1[[#This Row],[FECHA DE NACIMIENTO]])</f>
        <v>11</v>
      </c>
      <c r="I324" s="12" t="s">
        <v>15</v>
      </c>
      <c r="J324" s="15" t="str">
        <f t="shared" si="10"/>
        <v>EX</v>
      </c>
      <c r="K324" s="15" t="str">
        <f>Tabla1[[#This Row],[FECHA DE NACIMIENTO]]&amp;J324</f>
        <v>2015EX</v>
      </c>
      <c r="L324" s="16" t="str">
        <f t="shared" si="11"/>
        <v>EXPERTOS 11 Y 12 AÑOS</v>
      </c>
      <c r="M324" s="12" t="s">
        <v>44</v>
      </c>
      <c r="N324" s="38">
        <v>331</v>
      </c>
      <c r="O324" s="19">
        <f>IFERROR(VLOOKUP(Tabla1[[#This Row],[NIVEL DE HABILIDAD]],CATEGORIAS!$M$3:$O$13,2,FALSE),"")</f>
        <v>85000</v>
      </c>
      <c r="P324" s="12"/>
      <c r="Q324" s="12"/>
    </row>
    <row r="325" spans="1:17" ht="18.75" x14ac:dyDescent="0.25">
      <c r="A325" s="11" t="str">
        <f>_xlfn.IFNA(_xlfn.XLOOKUP(Tabla1[[#This Row],[ID]],'BASE DE DATOS 2026'!$B$3:$B$554,'BASE DE DATOS 2026'!$N$3:$N$554),"")</f>
        <v/>
      </c>
      <c r="B325" s="39">
        <v>332</v>
      </c>
      <c r="C325" s="12" t="s">
        <v>712</v>
      </c>
      <c r="D325" s="12" t="s">
        <v>713</v>
      </c>
      <c r="E325" s="13">
        <v>1036961189</v>
      </c>
      <c r="F325" s="14"/>
      <c r="G325" s="14">
        <v>2015</v>
      </c>
      <c r="H325" s="15">
        <f ca="1">IF(Tabla1[[#This Row],[FECHA DE NACIMIENTO]]="","",YEAR(NOW())-Tabla1[[#This Row],[FECHA DE NACIMIENTO]])</f>
        <v>11</v>
      </c>
      <c r="I325" s="12" t="s">
        <v>15</v>
      </c>
      <c r="J325" s="15" t="str">
        <f t="shared" si="10"/>
        <v>EX</v>
      </c>
      <c r="K325" s="15" t="str">
        <f>Tabla1[[#This Row],[FECHA DE NACIMIENTO]]&amp;J325</f>
        <v>2015EX</v>
      </c>
      <c r="L325" s="16" t="str">
        <f t="shared" si="11"/>
        <v>EXPERTOS 11 Y 12 AÑOS</v>
      </c>
      <c r="M325" s="12" t="s">
        <v>44</v>
      </c>
      <c r="N325" s="39">
        <v>332</v>
      </c>
      <c r="O325" s="19">
        <f>IFERROR(VLOOKUP(Tabla1[[#This Row],[NIVEL DE HABILIDAD]],CATEGORIAS!$M$3:$O$13,2,FALSE),"")</f>
        <v>85000</v>
      </c>
      <c r="P325" s="12"/>
      <c r="Q325" s="12"/>
    </row>
    <row r="326" spans="1:17" ht="18.75" x14ac:dyDescent="0.25">
      <c r="A326" s="11">
        <f>_xlfn.IFNA(_xlfn.XLOOKUP(Tabla1[[#This Row],[ID]],'BASE DE DATOS 2026'!$B$3:$B$554,'BASE DE DATOS 2026'!$N$3:$N$554),"")</f>
        <v>333</v>
      </c>
      <c r="B326" s="38">
        <v>333</v>
      </c>
      <c r="C326" s="12" t="s">
        <v>308</v>
      </c>
      <c r="D326" s="12" t="s">
        <v>714</v>
      </c>
      <c r="E326" s="13">
        <v>1085953057</v>
      </c>
      <c r="F326" s="14"/>
      <c r="G326" s="14">
        <v>1999</v>
      </c>
      <c r="H326" s="15">
        <f ca="1">IF(Tabla1[[#This Row],[FECHA DE NACIMIENTO]]="","",YEAR(NOW())-Tabla1[[#This Row],[FECHA DE NACIMIENTO]])</f>
        <v>27</v>
      </c>
      <c r="I326" s="12" t="s">
        <v>10</v>
      </c>
      <c r="J326" s="15" t="str">
        <f t="shared" si="10"/>
        <v>OV</v>
      </c>
      <c r="K326" s="15" t="str">
        <f>Tabla1[[#This Row],[FECHA DE NACIMIENTO]]&amp;J326</f>
        <v>1999OV</v>
      </c>
      <c r="L326" s="16" t="str">
        <f t="shared" si="11"/>
        <v>OPEN VARONES</v>
      </c>
      <c r="M326" s="12" t="s">
        <v>41</v>
      </c>
      <c r="N326" s="38">
        <v>333</v>
      </c>
      <c r="O326" s="19">
        <f>IFERROR(VLOOKUP(Tabla1[[#This Row],[NIVEL DE HABILIDAD]],CATEGORIAS!$M$3:$O$13,2,FALSE),"")</f>
        <v>85000</v>
      </c>
      <c r="P326" s="12"/>
      <c r="Q326" s="12"/>
    </row>
    <row r="327" spans="1:17" ht="18.75" x14ac:dyDescent="0.25">
      <c r="A327" s="11">
        <f>_xlfn.IFNA(_xlfn.XLOOKUP(Tabla1[[#This Row],[ID]],'BASE DE DATOS 2026'!$B$3:$B$554,'BASE DE DATOS 2026'!$N$3:$N$554),"")</f>
        <v>334</v>
      </c>
      <c r="B327" s="39">
        <v>334</v>
      </c>
      <c r="C327" s="65" t="s">
        <v>715</v>
      </c>
      <c r="D327" s="65" t="s">
        <v>716</v>
      </c>
      <c r="E327" s="47">
        <v>1114009518</v>
      </c>
      <c r="F327" s="48"/>
      <c r="G327" s="48">
        <v>2016</v>
      </c>
      <c r="H327" s="15">
        <f ca="1">IF(Tabla1[[#This Row],[FECHA DE NACIMIENTO]]="","",YEAR(NOW())-Tabla1[[#This Row],[FECHA DE NACIMIENTO]])</f>
        <v>10</v>
      </c>
      <c r="I327" s="65" t="s">
        <v>15</v>
      </c>
      <c r="J327" s="15" t="str">
        <f t="shared" si="10"/>
        <v>EX</v>
      </c>
      <c r="K327" s="15" t="str">
        <f>Tabla1[[#This Row],[FECHA DE NACIMIENTO]]&amp;J327</f>
        <v>2016EX</v>
      </c>
      <c r="L327" s="16" t="str">
        <f t="shared" si="11"/>
        <v>EXPERTOS 9 Y 10 AÑOS</v>
      </c>
      <c r="M327" s="65" t="s">
        <v>44</v>
      </c>
      <c r="N327" s="39">
        <v>334</v>
      </c>
      <c r="O327" s="19">
        <f>IFERROR(VLOOKUP(Tabla1[[#This Row],[NIVEL DE HABILIDAD]],CATEGORIAS!$M$3:$O$13,2,FALSE),"")</f>
        <v>85000</v>
      </c>
      <c r="P327" s="65"/>
      <c r="Q327" s="65"/>
    </row>
    <row r="328" spans="1:17" ht="18.75" x14ac:dyDescent="0.25">
      <c r="A328" s="11">
        <f>_xlfn.IFNA(_xlfn.XLOOKUP(Tabla1[[#This Row],[ID]],'BASE DE DATOS 2026'!$B$3:$B$554,'BASE DE DATOS 2026'!$N$3:$N$554),"")</f>
        <v>335</v>
      </c>
      <c r="B328" s="38">
        <v>335</v>
      </c>
      <c r="C328" s="65" t="s">
        <v>717</v>
      </c>
      <c r="D328" s="65" t="s">
        <v>718</v>
      </c>
      <c r="E328" s="47">
        <v>1104831250</v>
      </c>
      <c r="F328" s="14"/>
      <c r="G328" s="48">
        <v>2012</v>
      </c>
      <c r="H328" s="15">
        <f ca="1">IF(Tabla1[[#This Row],[FECHA DE NACIMIENTO]]="","",YEAR(NOW())-Tabla1[[#This Row],[FECHA DE NACIMIENTO]])</f>
        <v>14</v>
      </c>
      <c r="I328" s="12" t="s">
        <v>15</v>
      </c>
      <c r="J328" s="15" t="str">
        <f t="shared" si="10"/>
        <v>EX</v>
      </c>
      <c r="K328" s="15" t="str">
        <f>Tabla1[[#This Row],[FECHA DE NACIMIENTO]]&amp;J328</f>
        <v>2012EX</v>
      </c>
      <c r="L328" s="16" t="str">
        <f t="shared" si="11"/>
        <v>EXPERTOS 13 Y 14 AÑOS</v>
      </c>
      <c r="M328" s="12" t="s">
        <v>46</v>
      </c>
      <c r="N328" s="38">
        <v>335</v>
      </c>
      <c r="O328" s="19">
        <f>IFERROR(VLOOKUP(Tabla1[[#This Row],[NIVEL DE HABILIDAD]],CATEGORIAS!$M$3:$O$13,2,FALSE),"")</f>
        <v>85000</v>
      </c>
      <c r="P328" s="65"/>
      <c r="Q328" s="12"/>
    </row>
    <row r="329" spans="1:17" ht="18.75" x14ac:dyDescent="0.25">
      <c r="A329" s="11">
        <f>_xlfn.IFNA(_xlfn.XLOOKUP(Tabla1[[#This Row],[ID]],'BASE DE DATOS 2026'!$B$3:$B$554,'BASE DE DATOS 2026'!$N$3:$N$554),"")</f>
        <v>336</v>
      </c>
      <c r="B329" s="39">
        <v>336</v>
      </c>
      <c r="C329" s="12" t="s">
        <v>319</v>
      </c>
      <c r="D329" s="12" t="s">
        <v>719</v>
      </c>
      <c r="E329" s="13">
        <v>1150692477</v>
      </c>
      <c r="F329" s="14"/>
      <c r="G329" s="14">
        <v>2014</v>
      </c>
      <c r="H329" s="15">
        <f ca="1">IF(Tabla1[[#This Row],[FECHA DE NACIMIENTO]]="","",YEAR(NOW())-Tabla1[[#This Row],[FECHA DE NACIMIENTO]])</f>
        <v>12</v>
      </c>
      <c r="I329" s="12" t="s">
        <v>15</v>
      </c>
      <c r="J329" s="15" t="str">
        <f t="shared" si="10"/>
        <v>EX</v>
      </c>
      <c r="K329" s="15" t="str">
        <f>Tabla1[[#This Row],[FECHA DE NACIMIENTO]]&amp;J329</f>
        <v>2014EX</v>
      </c>
      <c r="L329" s="16" t="str">
        <f t="shared" si="11"/>
        <v>EXPERTOS 11 Y 12 AÑOS</v>
      </c>
      <c r="M329" s="12" t="s">
        <v>46</v>
      </c>
      <c r="N329" s="39">
        <v>336</v>
      </c>
      <c r="O329" s="19">
        <f>IFERROR(VLOOKUP(Tabla1[[#This Row],[NIVEL DE HABILIDAD]],CATEGORIAS!$M$3:$O$13,2,FALSE),"")</f>
        <v>85000</v>
      </c>
      <c r="P329" s="12"/>
      <c r="Q329" s="12"/>
    </row>
    <row r="330" spans="1:17" ht="18.75" x14ac:dyDescent="0.25">
      <c r="A330" s="11">
        <f>_xlfn.IFNA(_xlfn.XLOOKUP(Tabla1[[#This Row],[ID]],'BASE DE DATOS 2026'!$B$3:$B$554,'BASE DE DATOS 2026'!$N$3:$N$554),"")</f>
        <v>337</v>
      </c>
      <c r="B330" s="38">
        <v>337</v>
      </c>
      <c r="C330" s="12" t="s">
        <v>386</v>
      </c>
      <c r="D330" s="12" t="s">
        <v>720</v>
      </c>
      <c r="E330" s="13">
        <v>1126602194</v>
      </c>
      <c r="F330" s="32"/>
      <c r="G330" s="32">
        <v>2011</v>
      </c>
      <c r="H330" s="15">
        <f ca="1">IF(Tabla1[[#This Row],[FECHA DE NACIMIENTO]]="","",YEAR(NOW())-Tabla1[[#This Row],[FECHA DE NACIMIENTO]])</f>
        <v>15</v>
      </c>
      <c r="I330" s="12" t="s">
        <v>15</v>
      </c>
      <c r="J330" s="15" t="str">
        <f t="shared" si="10"/>
        <v>EX</v>
      </c>
      <c r="K330" s="15" t="str">
        <f>Tabla1[[#This Row],[FECHA DE NACIMIENTO]]&amp;J330</f>
        <v>2011EX</v>
      </c>
      <c r="L330" s="16" t="str">
        <f t="shared" si="11"/>
        <v>EXPERTOS 15 Y 16 AÑOS</v>
      </c>
      <c r="M330" s="12" t="s">
        <v>46</v>
      </c>
      <c r="N330" s="38">
        <v>337</v>
      </c>
      <c r="O330" s="19">
        <f>IFERROR(VLOOKUP(Tabla1[[#This Row],[NIVEL DE HABILIDAD]],CATEGORIAS!$M$3:$O$13,2,FALSE),"")</f>
        <v>85000</v>
      </c>
      <c r="P330" s="12"/>
      <c r="Q330" s="12"/>
    </row>
    <row r="331" spans="1:17" ht="18.75" x14ac:dyDescent="0.25">
      <c r="A331" s="11">
        <f>_xlfn.IFNA(_xlfn.XLOOKUP(Tabla1[[#This Row],[ID]],'BASE DE DATOS 2026'!$B$3:$B$554,'BASE DE DATOS 2026'!$N$3:$N$554),"")</f>
        <v>338</v>
      </c>
      <c r="B331" s="39">
        <v>338</v>
      </c>
      <c r="C331" s="12" t="s">
        <v>721</v>
      </c>
      <c r="D331" s="12" t="s">
        <v>722</v>
      </c>
      <c r="E331" s="13">
        <v>1006948529</v>
      </c>
      <c r="F331" s="14"/>
      <c r="G331" s="48">
        <v>2003</v>
      </c>
      <c r="H331" s="15">
        <f ca="1">IF(Tabla1[[#This Row],[FECHA DE NACIMIENTO]]="","",YEAR(NOW())-Tabla1[[#This Row],[FECHA DE NACIMIENTO]])</f>
        <v>23</v>
      </c>
      <c r="I331" s="12" t="s">
        <v>15</v>
      </c>
      <c r="J331" s="15" t="str">
        <f t="shared" si="10"/>
        <v>EX</v>
      </c>
      <c r="K331" s="15" t="str">
        <f>Tabla1[[#This Row],[FECHA DE NACIMIENTO]]&amp;J331</f>
        <v>2003EX</v>
      </c>
      <c r="L331" s="16" t="str">
        <f t="shared" si="11"/>
        <v>EXPERTOS 17 AÑOS Y MAS</v>
      </c>
      <c r="M331" s="12" t="s">
        <v>46</v>
      </c>
      <c r="N331" s="39">
        <v>338</v>
      </c>
      <c r="O331" s="19">
        <f>IFERROR(VLOOKUP(Tabla1[[#This Row],[NIVEL DE HABILIDAD]],CATEGORIAS!$M$3:$O$13,2,FALSE),"")</f>
        <v>85000</v>
      </c>
      <c r="P331" s="12"/>
      <c r="Q331" s="12"/>
    </row>
    <row r="332" spans="1:17" ht="18.75" x14ac:dyDescent="0.25">
      <c r="A332" s="11">
        <f>_xlfn.IFNA(_xlfn.XLOOKUP(Tabla1[[#This Row],[ID]],'BASE DE DATOS 2026'!$B$3:$B$554,'BASE DE DATOS 2026'!$N$3:$N$554),"")</f>
        <v>339</v>
      </c>
      <c r="B332" s="38">
        <v>339</v>
      </c>
      <c r="C332" s="12" t="s">
        <v>259</v>
      </c>
      <c r="D332" s="12" t="s">
        <v>723</v>
      </c>
      <c r="E332" s="13">
        <v>1150690973</v>
      </c>
      <c r="F332" s="14"/>
      <c r="G332" s="14">
        <v>2012</v>
      </c>
      <c r="H332" s="15">
        <f ca="1">IF(Tabla1[[#This Row],[FECHA DE NACIMIENTO]]="","",YEAR(NOW())-Tabla1[[#This Row],[FECHA DE NACIMIENTO]])</f>
        <v>14</v>
      </c>
      <c r="I332" s="12" t="s">
        <v>15</v>
      </c>
      <c r="J332" s="15" t="str">
        <f t="shared" si="10"/>
        <v>EX</v>
      </c>
      <c r="K332" s="15" t="str">
        <f>Tabla1[[#This Row],[FECHA DE NACIMIENTO]]&amp;J332</f>
        <v>2012EX</v>
      </c>
      <c r="L332" s="16" t="str">
        <f t="shared" si="11"/>
        <v>EXPERTOS 13 Y 14 AÑOS</v>
      </c>
      <c r="M332" s="12" t="s">
        <v>46</v>
      </c>
      <c r="N332" s="38">
        <v>339</v>
      </c>
      <c r="O332" s="19">
        <f>IFERROR(VLOOKUP(Tabla1[[#This Row],[NIVEL DE HABILIDAD]],CATEGORIAS!$M$3:$O$13,2,FALSE),"")</f>
        <v>85000</v>
      </c>
      <c r="P332" s="12"/>
      <c r="Q332" s="12"/>
    </row>
    <row r="333" spans="1:17" ht="18.75" x14ac:dyDescent="0.25">
      <c r="A333" s="11">
        <f>_xlfn.IFNA(_xlfn.XLOOKUP(Tabla1[[#This Row],[ID]],'BASE DE DATOS 2026'!$B$3:$B$554,'BASE DE DATOS 2026'!$N$3:$N$554),"")</f>
        <v>340</v>
      </c>
      <c r="B333" s="39">
        <v>340</v>
      </c>
      <c r="C333" s="12" t="s">
        <v>724</v>
      </c>
      <c r="D333" s="12" t="s">
        <v>725</v>
      </c>
      <c r="E333" s="13">
        <v>1110043212</v>
      </c>
      <c r="F333" s="14"/>
      <c r="G333" s="14">
        <v>2007</v>
      </c>
      <c r="H333" s="15">
        <f ca="1">IF(Tabla1[[#This Row],[FECHA DE NACIMIENTO]]="","",YEAR(NOW())-Tabla1[[#This Row],[FECHA DE NACIMIENTO]])</f>
        <v>19</v>
      </c>
      <c r="I333" s="12" t="s">
        <v>15</v>
      </c>
      <c r="J333" s="15" t="str">
        <f t="shared" si="10"/>
        <v>EX</v>
      </c>
      <c r="K333" s="15" t="str">
        <f>Tabla1[[#This Row],[FECHA DE NACIMIENTO]]&amp;J333</f>
        <v>2007EX</v>
      </c>
      <c r="L333" s="16" t="str">
        <f t="shared" si="11"/>
        <v>EXPERTOS 17 AÑOS Y MAS</v>
      </c>
      <c r="M333" s="12" t="s">
        <v>41</v>
      </c>
      <c r="N333" s="39">
        <v>340</v>
      </c>
      <c r="O333" s="19">
        <f>IFERROR(VLOOKUP(Tabla1[[#This Row],[NIVEL DE HABILIDAD]],CATEGORIAS!$M$3:$O$13,2,FALSE),"")</f>
        <v>85000</v>
      </c>
      <c r="P333" s="12"/>
      <c r="Q333" s="12"/>
    </row>
    <row r="334" spans="1:17" ht="18.75" x14ac:dyDescent="0.25">
      <c r="A334" s="11">
        <f>_xlfn.IFNA(_xlfn.XLOOKUP(Tabla1[[#This Row],[ID]],'BASE DE DATOS 2026'!$B$3:$B$554,'BASE DE DATOS 2026'!$N$3:$N$554),"")</f>
        <v>341</v>
      </c>
      <c r="B334" s="38">
        <v>341</v>
      </c>
      <c r="C334" s="12" t="s">
        <v>308</v>
      </c>
      <c r="D334" s="12" t="s">
        <v>726</v>
      </c>
      <c r="E334" s="13">
        <v>1108337189</v>
      </c>
      <c r="F334" s="14"/>
      <c r="G334" s="14">
        <v>2010</v>
      </c>
      <c r="H334" s="15">
        <f ca="1">IF(Tabla1[[#This Row],[FECHA DE NACIMIENTO]]="","",YEAR(NOW())-Tabla1[[#This Row],[FECHA DE NACIMIENTO]])</f>
        <v>16</v>
      </c>
      <c r="I334" s="12" t="s">
        <v>15</v>
      </c>
      <c r="J334" s="15" t="str">
        <f t="shared" si="10"/>
        <v>EX</v>
      </c>
      <c r="K334" s="15" t="str">
        <f>Tabla1[[#This Row],[FECHA DE NACIMIENTO]]&amp;J334</f>
        <v>2010EX</v>
      </c>
      <c r="L334" s="16" t="str">
        <f t="shared" si="11"/>
        <v>EXPERTOS 15 Y 16 AÑOS</v>
      </c>
      <c r="M334" s="12" t="s">
        <v>46</v>
      </c>
      <c r="N334" s="38">
        <v>341</v>
      </c>
      <c r="O334" s="19">
        <f>IFERROR(VLOOKUP(Tabla1[[#This Row],[NIVEL DE HABILIDAD]],CATEGORIAS!$M$3:$O$13,2,FALSE),"")</f>
        <v>85000</v>
      </c>
      <c r="P334" s="12"/>
      <c r="Q334" s="12"/>
    </row>
    <row r="335" spans="1:17" ht="18.75" x14ac:dyDescent="0.25">
      <c r="A335" s="11">
        <f>_xlfn.IFNA(_xlfn.XLOOKUP(Tabla1[[#This Row],[ID]],'BASE DE DATOS 2026'!$B$3:$B$554,'BASE DE DATOS 2026'!$N$3:$N$554),"")</f>
        <v>342</v>
      </c>
      <c r="B335" s="39">
        <v>342</v>
      </c>
      <c r="C335" s="12" t="s">
        <v>321</v>
      </c>
      <c r="D335" s="12" t="s">
        <v>727</v>
      </c>
      <c r="E335" s="13">
        <v>1111682688</v>
      </c>
      <c r="F335" s="14"/>
      <c r="G335" s="14">
        <v>2011</v>
      </c>
      <c r="H335" s="15">
        <f ca="1">IF(Tabla1[[#This Row],[FECHA DE NACIMIENTO]]="","",YEAR(NOW())-Tabla1[[#This Row],[FECHA DE NACIMIENTO]])</f>
        <v>15</v>
      </c>
      <c r="I335" s="12" t="s">
        <v>15</v>
      </c>
      <c r="J335" s="15" t="str">
        <f t="shared" si="10"/>
        <v>EX</v>
      </c>
      <c r="K335" s="15" t="str">
        <f>Tabla1[[#This Row],[FECHA DE NACIMIENTO]]&amp;J335</f>
        <v>2011EX</v>
      </c>
      <c r="L335" s="16" t="str">
        <f t="shared" si="11"/>
        <v>EXPERTOS 15 Y 16 AÑOS</v>
      </c>
      <c r="M335" s="12" t="s">
        <v>46</v>
      </c>
      <c r="N335" s="39">
        <v>342</v>
      </c>
      <c r="O335" s="19">
        <f>IFERROR(VLOOKUP(Tabla1[[#This Row],[NIVEL DE HABILIDAD]],CATEGORIAS!$M$3:$O$13,2,FALSE),"")</f>
        <v>85000</v>
      </c>
      <c r="P335" s="12"/>
      <c r="Q335" s="12"/>
    </row>
    <row r="336" spans="1:17" ht="18.75" x14ac:dyDescent="0.25">
      <c r="A336" s="11">
        <f>_xlfn.IFNA(_xlfn.XLOOKUP(Tabla1[[#This Row],[ID]],'BASE DE DATOS 2026'!$B$3:$B$554,'BASE DE DATOS 2026'!$N$3:$N$554),"")</f>
        <v>343</v>
      </c>
      <c r="B336" s="38">
        <v>343</v>
      </c>
      <c r="C336" s="65" t="s">
        <v>724</v>
      </c>
      <c r="D336" s="65" t="s">
        <v>728</v>
      </c>
      <c r="E336" s="47">
        <v>1109553838</v>
      </c>
      <c r="F336" s="14"/>
      <c r="G336" s="48">
        <v>2012</v>
      </c>
      <c r="H336" s="15">
        <f ca="1">IF(Tabla1[[#This Row],[FECHA DE NACIMIENTO]]="","",YEAR(NOW())-Tabla1[[#This Row],[FECHA DE NACIMIENTO]])</f>
        <v>14</v>
      </c>
      <c r="I336" s="12" t="s">
        <v>15</v>
      </c>
      <c r="J336" s="15" t="str">
        <f t="shared" si="10"/>
        <v>EX</v>
      </c>
      <c r="K336" s="15" t="str">
        <f>Tabla1[[#This Row],[FECHA DE NACIMIENTO]]&amp;J336</f>
        <v>2012EX</v>
      </c>
      <c r="L336" s="16" t="str">
        <f t="shared" si="11"/>
        <v>EXPERTOS 13 Y 14 AÑOS</v>
      </c>
      <c r="M336" s="12" t="s">
        <v>46</v>
      </c>
      <c r="N336" s="38">
        <v>343</v>
      </c>
      <c r="O336" s="19">
        <f>IFERROR(VLOOKUP(Tabla1[[#This Row],[NIVEL DE HABILIDAD]],CATEGORIAS!$M$3:$O$13,2,FALSE),"")</f>
        <v>85000</v>
      </c>
      <c r="P336" s="65"/>
      <c r="Q336" s="65"/>
    </row>
    <row r="337" spans="1:17" ht="18.75" x14ac:dyDescent="0.25">
      <c r="A337" s="11">
        <f>_xlfn.IFNA(_xlfn.XLOOKUP(Tabla1[[#This Row],[ID]],'BASE DE DATOS 2026'!$B$3:$B$554,'BASE DE DATOS 2026'!$N$3:$N$554),"")</f>
        <v>344</v>
      </c>
      <c r="B337" s="39">
        <v>344</v>
      </c>
      <c r="C337" s="65" t="s">
        <v>729</v>
      </c>
      <c r="D337" s="65" t="s">
        <v>730</v>
      </c>
      <c r="E337" s="47" t="s">
        <v>731</v>
      </c>
      <c r="F337" s="48"/>
      <c r="G337" s="48">
        <v>2013</v>
      </c>
      <c r="H337" s="15">
        <f ca="1">IF(Tabla1[[#This Row],[FECHA DE NACIMIENTO]]="","",YEAR(NOW())-Tabla1[[#This Row],[FECHA DE NACIMIENTO]])</f>
        <v>13</v>
      </c>
      <c r="I337" s="65" t="s">
        <v>15</v>
      </c>
      <c r="J337" s="15" t="str">
        <f t="shared" si="10"/>
        <v>EX</v>
      </c>
      <c r="K337" s="15" t="str">
        <f>Tabla1[[#This Row],[FECHA DE NACIMIENTO]]&amp;J337</f>
        <v>2013EX</v>
      </c>
      <c r="L337" s="16" t="str">
        <f t="shared" si="11"/>
        <v>EXPERTOS 13 Y 14 AÑOS</v>
      </c>
      <c r="M337" s="65" t="s">
        <v>46</v>
      </c>
      <c r="N337" s="39">
        <v>344</v>
      </c>
      <c r="O337" s="19">
        <f>IFERROR(VLOOKUP(Tabla1[[#This Row],[NIVEL DE HABILIDAD]],CATEGORIAS!$M$3:$O$13,2,FALSE),"")</f>
        <v>85000</v>
      </c>
      <c r="P337" s="65"/>
      <c r="Q337" s="65"/>
    </row>
    <row r="338" spans="1:17" ht="18.75" x14ac:dyDescent="0.25">
      <c r="A338" s="11">
        <f>_xlfn.IFNA(_xlfn.XLOOKUP(Tabla1[[#This Row],[ID]],'BASE DE DATOS 2026'!$B$3:$B$554,'BASE DE DATOS 2026'!$N$3:$N$554),"")</f>
        <v>345</v>
      </c>
      <c r="B338" s="38">
        <v>345</v>
      </c>
      <c r="C338" s="12" t="s">
        <v>732</v>
      </c>
      <c r="D338" s="12" t="s">
        <v>733</v>
      </c>
      <c r="E338" s="13">
        <v>1105379997</v>
      </c>
      <c r="F338" s="14"/>
      <c r="G338" s="14">
        <v>2011</v>
      </c>
      <c r="H338" s="15">
        <f ca="1">IF(Tabla1[[#This Row],[FECHA DE NACIMIENTO]]="","",YEAR(NOW())-Tabla1[[#This Row],[FECHA DE NACIMIENTO]])</f>
        <v>15</v>
      </c>
      <c r="I338" s="12" t="s">
        <v>15</v>
      </c>
      <c r="J338" s="15" t="str">
        <f t="shared" si="10"/>
        <v>EX</v>
      </c>
      <c r="K338" s="15" t="str">
        <f>Tabla1[[#This Row],[FECHA DE NACIMIENTO]]&amp;J338</f>
        <v>2011EX</v>
      </c>
      <c r="L338" s="16" t="str">
        <f t="shared" si="11"/>
        <v>EXPERTOS 15 Y 16 AÑOS</v>
      </c>
      <c r="M338" s="12" t="s">
        <v>46</v>
      </c>
      <c r="N338" s="38">
        <v>345</v>
      </c>
      <c r="O338" s="19">
        <f>IFERROR(VLOOKUP(Tabla1[[#This Row],[NIVEL DE HABILIDAD]],CATEGORIAS!$M$3:$O$13,2,FALSE),"")</f>
        <v>85000</v>
      </c>
      <c r="P338" s="12"/>
      <c r="Q338" s="12"/>
    </row>
    <row r="339" spans="1:17" ht="18.75" x14ac:dyDescent="0.25">
      <c r="A339" s="11">
        <f>_xlfn.IFNA(_xlfn.XLOOKUP(Tabla1[[#This Row],[ID]],'BASE DE DATOS 2026'!$B$3:$B$554,'BASE DE DATOS 2026'!$N$3:$N$554),"")</f>
        <v>346</v>
      </c>
      <c r="B339" s="39">
        <v>346</v>
      </c>
      <c r="C339" s="65" t="s">
        <v>436</v>
      </c>
      <c r="D339" s="65" t="s">
        <v>668</v>
      </c>
      <c r="E339" s="47">
        <v>1104834807</v>
      </c>
      <c r="F339" s="14"/>
      <c r="G339" s="48">
        <v>2014</v>
      </c>
      <c r="H339" s="15">
        <f ca="1">IF(Tabla1[[#This Row],[FECHA DE NACIMIENTO]]="","",YEAR(NOW())-Tabla1[[#This Row],[FECHA DE NACIMIENTO]])</f>
        <v>12</v>
      </c>
      <c r="I339" s="65" t="s">
        <v>15</v>
      </c>
      <c r="J339" s="15" t="str">
        <f t="shared" si="10"/>
        <v>EX</v>
      </c>
      <c r="K339" s="15" t="str">
        <f>Tabla1[[#This Row],[FECHA DE NACIMIENTO]]&amp;J339</f>
        <v>2014EX</v>
      </c>
      <c r="L339" s="16" t="str">
        <f t="shared" si="11"/>
        <v>EXPERTOS 11 Y 12 AÑOS</v>
      </c>
      <c r="M339" s="65" t="s">
        <v>46</v>
      </c>
      <c r="N339" s="39">
        <v>346</v>
      </c>
      <c r="O339" s="19">
        <f>IFERROR(VLOOKUP(Tabla1[[#This Row],[NIVEL DE HABILIDAD]],CATEGORIAS!$M$3:$O$13,2,FALSE),"")</f>
        <v>85000</v>
      </c>
      <c r="P339" s="65"/>
      <c r="Q339" s="65"/>
    </row>
    <row r="340" spans="1:17" ht="18.75" x14ac:dyDescent="0.25">
      <c r="A340" s="11">
        <f>_xlfn.IFNA(_xlfn.XLOOKUP(Tabla1[[#This Row],[ID]],'BASE DE DATOS 2026'!$B$3:$B$554,'BASE DE DATOS 2026'!$N$3:$N$554),"")</f>
        <v>347</v>
      </c>
      <c r="B340" s="38">
        <v>347</v>
      </c>
      <c r="C340" s="12" t="s">
        <v>734</v>
      </c>
      <c r="D340" s="12" t="s">
        <v>735</v>
      </c>
      <c r="E340" s="13">
        <v>1109557468</v>
      </c>
      <c r="F340" s="14"/>
      <c r="G340" s="14">
        <v>2014</v>
      </c>
      <c r="H340" s="15">
        <f ca="1">IF(Tabla1[[#This Row],[FECHA DE NACIMIENTO]]="","",YEAR(NOW())-Tabla1[[#This Row],[FECHA DE NACIMIENTO]])</f>
        <v>12</v>
      </c>
      <c r="I340" s="12" t="s">
        <v>15</v>
      </c>
      <c r="J340" s="15" t="str">
        <f t="shared" si="10"/>
        <v>EX</v>
      </c>
      <c r="K340" s="15" t="str">
        <f>Tabla1[[#This Row],[FECHA DE NACIMIENTO]]&amp;J340</f>
        <v>2014EX</v>
      </c>
      <c r="L340" s="16" t="str">
        <f t="shared" si="11"/>
        <v>EXPERTOS 11 Y 12 AÑOS</v>
      </c>
      <c r="M340" s="12" t="s">
        <v>46</v>
      </c>
      <c r="N340" s="38">
        <v>347</v>
      </c>
      <c r="O340" s="19">
        <f>IFERROR(VLOOKUP(Tabla1[[#This Row],[NIVEL DE HABILIDAD]],CATEGORIAS!$M$3:$O$13,2,FALSE),"")</f>
        <v>85000</v>
      </c>
      <c r="P340" s="12"/>
      <c r="Q340" s="12"/>
    </row>
    <row r="341" spans="1:17" ht="18.75" x14ac:dyDescent="0.25">
      <c r="A341" s="11" t="str">
        <f>_xlfn.IFNA(_xlfn.XLOOKUP(Tabla1[[#This Row],[ID]],'BASE DE DATOS 2026'!$B$3:$B$554,'BASE DE DATOS 2026'!$N$3:$N$554),"")</f>
        <v/>
      </c>
      <c r="B341" s="39">
        <v>348</v>
      </c>
      <c r="C341" s="12" t="s">
        <v>319</v>
      </c>
      <c r="D341" s="12" t="s">
        <v>736</v>
      </c>
      <c r="E341" s="13">
        <v>1111483959</v>
      </c>
      <c r="F341" s="14"/>
      <c r="G341" s="14">
        <v>2009</v>
      </c>
      <c r="H341" s="15">
        <f ca="1">IF(Tabla1[[#This Row],[FECHA DE NACIMIENTO]]="","",YEAR(NOW())-Tabla1[[#This Row],[FECHA DE NACIMIENTO]])</f>
        <v>17</v>
      </c>
      <c r="I341" s="12" t="s">
        <v>15</v>
      </c>
      <c r="J341" s="15" t="str">
        <f t="shared" si="10"/>
        <v>EX</v>
      </c>
      <c r="K341" s="15" t="str">
        <f>Tabla1[[#This Row],[FECHA DE NACIMIENTO]]&amp;J341</f>
        <v>2009EX</v>
      </c>
      <c r="L341" s="16" t="str">
        <f t="shared" si="11"/>
        <v>EXPERTOS 17 AÑOS Y MAS</v>
      </c>
      <c r="M341" s="12" t="s">
        <v>46</v>
      </c>
      <c r="N341" s="39">
        <v>348</v>
      </c>
      <c r="O341" s="19">
        <f>IFERROR(VLOOKUP(Tabla1[[#This Row],[NIVEL DE HABILIDAD]],CATEGORIAS!$M$3:$O$13,2,FALSE),"")</f>
        <v>85000</v>
      </c>
      <c r="P341" s="12"/>
      <c r="Q341" s="12"/>
    </row>
    <row r="342" spans="1:17" ht="18.75" x14ac:dyDescent="0.25">
      <c r="A342" s="11">
        <f>_xlfn.IFNA(_xlfn.XLOOKUP(Tabla1[[#This Row],[ID]],'BASE DE DATOS 2026'!$B$3:$B$554,'BASE DE DATOS 2026'!$N$3:$N$554),"")</f>
        <v>349</v>
      </c>
      <c r="B342" s="38">
        <v>349</v>
      </c>
      <c r="C342" s="65" t="s">
        <v>319</v>
      </c>
      <c r="D342" s="65" t="s">
        <v>737</v>
      </c>
      <c r="E342" s="47">
        <v>1109558315</v>
      </c>
      <c r="F342" s="14"/>
      <c r="G342" s="48">
        <v>2015</v>
      </c>
      <c r="H342" s="15">
        <f ca="1">IF(Tabla1[[#This Row],[FECHA DE NACIMIENTO]]="","",YEAR(NOW())-Tabla1[[#This Row],[FECHA DE NACIMIENTO]])</f>
        <v>11</v>
      </c>
      <c r="I342" s="65" t="s">
        <v>15</v>
      </c>
      <c r="J342" s="15" t="str">
        <f t="shared" si="10"/>
        <v>EX</v>
      </c>
      <c r="K342" s="15" t="str">
        <f>Tabla1[[#This Row],[FECHA DE NACIMIENTO]]&amp;J342</f>
        <v>2015EX</v>
      </c>
      <c r="L342" s="16" t="str">
        <f t="shared" si="11"/>
        <v>EXPERTOS 11 Y 12 AÑOS</v>
      </c>
      <c r="M342" s="65" t="s">
        <v>46</v>
      </c>
      <c r="N342" s="38">
        <v>349</v>
      </c>
      <c r="O342" s="19">
        <f>IFERROR(VLOOKUP(Tabla1[[#This Row],[NIVEL DE HABILIDAD]],CATEGORIAS!$M$3:$O$13,2,FALSE),"")</f>
        <v>85000</v>
      </c>
      <c r="P342" s="65"/>
      <c r="Q342" s="65"/>
    </row>
    <row r="343" spans="1:17" ht="18.75" x14ac:dyDescent="0.25">
      <c r="A343" s="11" t="str">
        <f>_xlfn.IFNA(_xlfn.XLOOKUP(Tabla1[[#This Row],[ID]],'BASE DE DATOS 2026'!$B$3:$B$554,'BASE DE DATOS 2026'!$N$3:$N$554),"")</f>
        <v/>
      </c>
      <c r="B343" s="39">
        <v>350</v>
      </c>
      <c r="C343" s="12" t="s">
        <v>738</v>
      </c>
      <c r="D343" s="12" t="s">
        <v>739</v>
      </c>
      <c r="E343" s="13">
        <v>1109932762</v>
      </c>
      <c r="F343" s="14"/>
      <c r="G343" s="14">
        <v>2015</v>
      </c>
      <c r="H343" s="15">
        <f ca="1">IF(Tabla1[[#This Row],[FECHA DE NACIMIENTO]]="","",YEAR(NOW())-Tabla1[[#This Row],[FECHA DE NACIMIENTO]])</f>
        <v>11</v>
      </c>
      <c r="I343" s="12" t="s">
        <v>15</v>
      </c>
      <c r="J343" s="15" t="str">
        <f t="shared" si="10"/>
        <v>EX</v>
      </c>
      <c r="K343" s="15" t="str">
        <f>Tabla1[[#This Row],[FECHA DE NACIMIENTO]]&amp;J343</f>
        <v>2015EX</v>
      </c>
      <c r="L343" s="16" t="str">
        <f t="shared" si="11"/>
        <v>EXPERTOS 11 Y 12 AÑOS</v>
      </c>
      <c r="M343" s="12" t="s">
        <v>46</v>
      </c>
      <c r="N343" s="39">
        <v>350</v>
      </c>
      <c r="O343" s="19">
        <f>IFERROR(VLOOKUP(Tabla1[[#This Row],[NIVEL DE HABILIDAD]],CATEGORIAS!$M$3:$O$13,2,FALSE),"")</f>
        <v>85000</v>
      </c>
      <c r="P343" s="12"/>
      <c r="Q343" s="12"/>
    </row>
    <row r="344" spans="1:17" ht="18.75" x14ac:dyDescent="0.25">
      <c r="A344" s="11">
        <f>_xlfn.IFNA(_xlfn.XLOOKUP(Tabla1[[#This Row],[ID]],'BASE DE DATOS 2026'!$B$3:$B$554,'BASE DE DATOS 2026'!$N$3:$N$554),"")</f>
        <v>351</v>
      </c>
      <c r="B344" s="38">
        <v>351</v>
      </c>
      <c r="C344" s="12" t="s">
        <v>356</v>
      </c>
      <c r="D344" s="12" t="s">
        <v>740</v>
      </c>
      <c r="E344" s="13">
        <v>1059246569</v>
      </c>
      <c r="F344" s="14"/>
      <c r="G344" s="14">
        <v>2013</v>
      </c>
      <c r="H344" s="15">
        <f ca="1">IF(Tabla1[[#This Row],[FECHA DE NACIMIENTO]]="","",YEAR(NOW())-Tabla1[[#This Row],[FECHA DE NACIMIENTO]])</f>
        <v>13</v>
      </c>
      <c r="I344" s="12" t="s">
        <v>15</v>
      </c>
      <c r="J344" s="15" t="str">
        <f t="shared" si="10"/>
        <v>EX</v>
      </c>
      <c r="K344" s="15" t="str">
        <f>Tabla1[[#This Row],[FECHA DE NACIMIENTO]]&amp;J344</f>
        <v>2013EX</v>
      </c>
      <c r="L344" s="16" t="str">
        <f t="shared" si="11"/>
        <v>EXPERTOS 13 Y 14 AÑOS</v>
      </c>
      <c r="M344" s="12" t="s">
        <v>139</v>
      </c>
      <c r="N344" s="38">
        <v>351</v>
      </c>
      <c r="O344" s="19">
        <f>IFERROR(VLOOKUP(Tabla1[[#This Row],[NIVEL DE HABILIDAD]],CATEGORIAS!$M$3:$O$13,2,FALSE),"")</f>
        <v>85000</v>
      </c>
      <c r="P344" s="12"/>
      <c r="Q344" s="12"/>
    </row>
    <row r="345" spans="1:17" ht="18.75" x14ac:dyDescent="0.25">
      <c r="A345" s="11">
        <f>_xlfn.IFNA(_xlfn.XLOOKUP(Tabla1[[#This Row],[ID]],'BASE DE DATOS 2026'!$B$3:$B$554,'BASE DE DATOS 2026'!$N$3:$N$554),"")</f>
        <v>352</v>
      </c>
      <c r="B345" s="39">
        <v>352</v>
      </c>
      <c r="C345" s="65" t="s">
        <v>741</v>
      </c>
      <c r="D345" s="65" t="s">
        <v>740</v>
      </c>
      <c r="E345" s="47">
        <v>1018475973</v>
      </c>
      <c r="F345" s="14"/>
      <c r="G345" s="48">
        <v>2011</v>
      </c>
      <c r="H345" s="15">
        <f ca="1">IF(Tabla1[[#This Row],[FECHA DE NACIMIENTO]]="","",YEAR(NOW())-Tabla1[[#This Row],[FECHA DE NACIMIENTO]])</f>
        <v>15</v>
      </c>
      <c r="I345" s="65" t="s">
        <v>15</v>
      </c>
      <c r="J345" s="15" t="str">
        <f t="shared" si="10"/>
        <v>EX</v>
      </c>
      <c r="K345" s="15" t="str">
        <f>Tabla1[[#This Row],[FECHA DE NACIMIENTO]]&amp;J345</f>
        <v>2011EX</v>
      </c>
      <c r="L345" s="16" t="str">
        <f t="shared" si="11"/>
        <v>EXPERTOS 15 Y 16 AÑOS</v>
      </c>
      <c r="M345" s="65" t="s">
        <v>139</v>
      </c>
      <c r="N345" s="39">
        <v>352</v>
      </c>
      <c r="O345" s="19">
        <f>IFERROR(VLOOKUP(Tabla1[[#This Row],[NIVEL DE HABILIDAD]],CATEGORIAS!$M$3:$O$13,2,FALSE),"")</f>
        <v>85000</v>
      </c>
      <c r="P345" s="65"/>
      <c r="Q345" s="65"/>
    </row>
    <row r="346" spans="1:17" ht="18.75" x14ac:dyDescent="0.25">
      <c r="A346" s="11" t="str">
        <f>_xlfn.IFNA(_xlfn.XLOOKUP(Tabla1[[#This Row],[ID]],'BASE DE DATOS 2026'!$B$3:$B$554,'BASE DE DATOS 2026'!$N$3:$N$554),"")</f>
        <v/>
      </c>
      <c r="B346" s="38">
        <v>353</v>
      </c>
      <c r="C346" s="65" t="s">
        <v>742</v>
      </c>
      <c r="D346" s="65" t="s">
        <v>743</v>
      </c>
      <c r="E346" s="47"/>
      <c r="F346" s="14"/>
      <c r="G346" s="48">
        <v>2010</v>
      </c>
      <c r="H346" s="15">
        <f ca="1">IF(Tabla1[[#This Row],[FECHA DE NACIMIENTO]]="","",YEAR(NOW())-Tabla1[[#This Row],[FECHA DE NACIMIENTO]])</f>
        <v>16</v>
      </c>
      <c r="I346" s="65" t="s">
        <v>15</v>
      </c>
      <c r="J346" s="15" t="str">
        <f t="shared" si="10"/>
        <v>EX</v>
      </c>
      <c r="K346" s="15" t="str">
        <f>Tabla1[[#This Row],[FECHA DE NACIMIENTO]]&amp;J346</f>
        <v>2010EX</v>
      </c>
      <c r="L346" s="16" t="str">
        <f t="shared" si="11"/>
        <v>EXPERTOS 15 Y 16 AÑOS</v>
      </c>
      <c r="M346" s="65" t="s">
        <v>139</v>
      </c>
      <c r="N346" s="38">
        <v>353</v>
      </c>
      <c r="O346" s="19">
        <f>IFERROR(VLOOKUP(Tabla1[[#This Row],[NIVEL DE HABILIDAD]],CATEGORIAS!$M$3:$O$13,2,FALSE),"")</f>
        <v>85000</v>
      </c>
      <c r="P346" s="65"/>
      <c r="Q346" s="65"/>
    </row>
    <row r="347" spans="1:17" ht="18.75" x14ac:dyDescent="0.25">
      <c r="A347" s="11" t="str">
        <f>_xlfn.IFNA(_xlfn.XLOOKUP(Tabla1[[#This Row],[ID]],'BASE DE DATOS 2026'!$B$3:$B$554,'BASE DE DATOS 2026'!$N$3:$N$554),"")</f>
        <v/>
      </c>
      <c r="B347" s="39">
        <v>354</v>
      </c>
      <c r="C347" s="12" t="s">
        <v>744</v>
      </c>
      <c r="D347" s="12" t="s">
        <v>745</v>
      </c>
      <c r="E347" s="13">
        <v>1061535833</v>
      </c>
      <c r="F347" s="14"/>
      <c r="G347" s="14">
        <v>2009</v>
      </c>
      <c r="H347" s="15">
        <f ca="1">IF(Tabla1[[#This Row],[FECHA DE NACIMIENTO]]="","",YEAR(NOW())-Tabla1[[#This Row],[FECHA DE NACIMIENTO]])</f>
        <v>17</v>
      </c>
      <c r="I347" s="12" t="s">
        <v>15</v>
      </c>
      <c r="J347" s="15" t="str">
        <f t="shared" si="10"/>
        <v>EX</v>
      </c>
      <c r="K347" s="15" t="str">
        <f>Tabla1[[#This Row],[FECHA DE NACIMIENTO]]&amp;J347</f>
        <v>2009EX</v>
      </c>
      <c r="L347" s="16" t="str">
        <f t="shared" si="11"/>
        <v>EXPERTOS 17 AÑOS Y MAS</v>
      </c>
      <c r="M347" s="12" t="s">
        <v>80</v>
      </c>
      <c r="N347" s="39">
        <v>354</v>
      </c>
      <c r="O347" s="19">
        <f>IFERROR(VLOOKUP(Tabla1[[#This Row],[NIVEL DE HABILIDAD]],CATEGORIAS!$M$3:$O$13,2,FALSE),"")</f>
        <v>85000</v>
      </c>
      <c r="P347" s="12"/>
      <c r="Q347" s="12"/>
    </row>
    <row r="348" spans="1:17" ht="18.75" x14ac:dyDescent="0.25">
      <c r="A348" s="11" t="str">
        <f>_xlfn.IFNA(_xlfn.XLOOKUP(Tabla1[[#This Row],[ID]],'BASE DE DATOS 2026'!$B$3:$B$554,'BASE DE DATOS 2026'!$N$3:$N$554),"")</f>
        <v/>
      </c>
      <c r="B348" s="38">
        <v>355</v>
      </c>
      <c r="C348" s="12" t="s">
        <v>746</v>
      </c>
      <c r="D348" s="12" t="s">
        <v>747</v>
      </c>
      <c r="E348" s="13" t="s">
        <v>748</v>
      </c>
      <c r="F348" s="14"/>
      <c r="G348" s="32">
        <v>2007</v>
      </c>
      <c r="H348" s="15">
        <f ca="1">IF(Tabla1[[#This Row],[FECHA DE NACIMIENTO]]="","",YEAR(NOW())-Tabla1[[#This Row],[FECHA DE NACIMIENTO]])</f>
        <v>19</v>
      </c>
      <c r="I348" s="12" t="s">
        <v>15</v>
      </c>
      <c r="J348" s="15" t="str">
        <f t="shared" si="10"/>
        <v>EX</v>
      </c>
      <c r="K348" s="15" t="str">
        <f>Tabla1[[#This Row],[FECHA DE NACIMIENTO]]&amp;J348</f>
        <v>2007EX</v>
      </c>
      <c r="L348" s="16" t="str">
        <f t="shared" si="11"/>
        <v>EXPERTOS 17 AÑOS Y MAS</v>
      </c>
      <c r="M348" s="12" t="s">
        <v>74</v>
      </c>
      <c r="N348" s="38">
        <v>355</v>
      </c>
      <c r="O348" s="19">
        <f>IFERROR(VLOOKUP(Tabla1[[#This Row],[NIVEL DE HABILIDAD]],CATEGORIAS!$M$3:$O$13,2,FALSE),"")</f>
        <v>85000</v>
      </c>
      <c r="P348" s="12"/>
      <c r="Q348" s="12"/>
    </row>
    <row r="349" spans="1:17" ht="18.75" x14ac:dyDescent="0.25">
      <c r="A349" s="11">
        <f>_xlfn.IFNA(_xlfn.XLOOKUP(Tabla1[[#This Row],[ID]],'BASE DE DATOS 2026'!$B$3:$B$554,'BASE DE DATOS 2026'!$N$3:$N$554),"")</f>
        <v>356</v>
      </c>
      <c r="B349" s="39">
        <v>356</v>
      </c>
      <c r="C349" s="12" t="s">
        <v>749</v>
      </c>
      <c r="D349" s="12" t="s">
        <v>750</v>
      </c>
      <c r="E349" s="13"/>
      <c r="F349" s="14"/>
      <c r="G349" s="14">
        <v>2005</v>
      </c>
      <c r="H349" s="15">
        <f ca="1">IF(Tabla1[[#This Row],[FECHA DE NACIMIENTO]]="","",YEAR(NOW())-Tabla1[[#This Row],[FECHA DE NACIMIENTO]])</f>
        <v>21</v>
      </c>
      <c r="I349" s="12" t="s">
        <v>15</v>
      </c>
      <c r="J349" s="15" t="str">
        <f t="shared" si="10"/>
        <v>EX</v>
      </c>
      <c r="K349" s="15" t="str">
        <f>Tabla1[[#This Row],[FECHA DE NACIMIENTO]]&amp;J349</f>
        <v>2005EX</v>
      </c>
      <c r="L349" s="16" t="str">
        <f t="shared" si="11"/>
        <v>EXPERTOS 17 AÑOS Y MAS</v>
      </c>
      <c r="M349" s="12" t="s">
        <v>41</v>
      </c>
      <c r="N349" s="39">
        <v>356</v>
      </c>
      <c r="O349" s="19">
        <f>IFERROR(VLOOKUP(Tabla1[[#This Row],[NIVEL DE HABILIDAD]],CATEGORIAS!$M$3:$O$13,2,FALSE),"")</f>
        <v>85000</v>
      </c>
      <c r="P349" s="12"/>
      <c r="Q349" s="12"/>
    </row>
    <row r="350" spans="1:17" ht="18.75" x14ac:dyDescent="0.25">
      <c r="A350" s="11">
        <f>_xlfn.IFNA(_xlfn.XLOOKUP(Tabla1[[#This Row],[ID]],'BASE DE DATOS 2026'!$B$3:$B$554,'BASE DE DATOS 2026'!$N$3:$N$554),"")</f>
        <v>357</v>
      </c>
      <c r="B350" s="38">
        <v>357</v>
      </c>
      <c r="C350" s="12" t="s">
        <v>498</v>
      </c>
      <c r="D350" s="12" t="s">
        <v>751</v>
      </c>
      <c r="E350" s="47">
        <v>1112045205</v>
      </c>
      <c r="F350" s="14"/>
      <c r="G350" s="48">
        <v>2007</v>
      </c>
      <c r="H350" s="15">
        <f ca="1">IF(Tabla1[[#This Row],[FECHA DE NACIMIENTO]]="","",YEAR(NOW())-Tabla1[[#This Row],[FECHA DE NACIMIENTO]])</f>
        <v>19</v>
      </c>
      <c r="I350" s="12" t="s">
        <v>15</v>
      </c>
      <c r="J350" s="15" t="str">
        <f t="shared" si="10"/>
        <v>EX</v>
      </c>
      <c r="K350" s="15" t="str">
        <f>Tabla1[[#This Row],[FECHA DE NACIMIENTO]]&amp;J350</f>
        <v>2007EX</v>
      </c>
      <c r="L350" s="16" t="str">
        <f t="shared" si="11"/>
        <v>EXPERTOS 17 AÑOS Y MAS</v>
      </c>
      <c r="M350" s="12" t="s">
        <v>77</v>
      </c>
      <c r="N350" s="38">
        <v>357</v>
      </c>
      <c r="O350" s="19">
        <f>IFERROR(VLOOKUP(Tabla1[[#This Row],[NIVEL DE HABILIDAD]],CATEGORIAS!$M$3:$O$13,2,FALSE),"")</f>
        <v>85000</v>
      </c>
      <c r="P350" s="65"/>
      <c r="Q350" s="65"/>
    </row>
    <row r="351" spans="1:17" ht="18.75" x14ac:dyDescent="0.25">
      <c r="A351" s="11">
        <f>_xlfn.IFNA(_xlfn.XLOOKUP(Tabla1[[#This Row],[ID]],'BASE DE DATOS 2026'!$B$3:$B$554,'BASE DE DATOS 2026'!$N$3:$N$554),"")</f>
        <v>358</v>
      </c>
      <c r="B351" s="39">
        <v>358</v>
      </c>
      <c r="C351" s="12" t="s">
        <v>436</v>
      </c>
      <c r="D351" s="12" t="s">
        <v>752</v>
      </c>
      <c r="E351" s="13">
        <v>1105373526</v>
      </c>
      <c r="F351" s="14"/>
      <c r="G351" s="14">
        <v>2008</v>
      </c>
      <c r="H351" s="15">
        <f ca="1">IF(Tabla1[[#This Row],[FECHA DE NACIMIENTO]]="","",YEAR(NOW())-Tabla1[[#This Row],[FECHA DE NACIMIENTO]])</f>
        <v>18</v>
      </c>
      <c r="I351" s="12" t="s">
        <v>15</v>
      </c>
      <c r="J351" s="15" t="str">
        <f t="shared" si="10"/>
        <v>EX</v>
      </c>
      <c r="K351" s="15" t="str">
        <f>Tabla1[[#This Row],[FECHA DE NACIMIENTO]]&amp;J351</f>
        <v>2008EX</v>
      </c>
      <c r="L351" s="16" t="str">
        <f t="shared" si="11"/>
        <v>EXPERTOS 17 AÑOS Y MAS</v>
      </c>
      <c r="M351" s="12" t="s">
        <v>46</v>
      </c>
      <c r="N351" s="39">
        <v>358</v>
      </c>
      <c r="O351" s="19">
        <f>IFERROR(VLOOKUP(Tabla1[[#This Row],[NIVEL DE HABILIDAD]],CATEGORIAS!$M$3:$O$13,2,FALSE),"")</f>
        <v>85000</v>
      </c>
      <c r="P351" s="12"/>
      <c r="Q351" s="12"/>
    </row>
    <row r="352" spans="1:17" ht="18.75" x14ac:dyDescent="0.25">
      <c r="A352" s="11">
        <f>_xlfn.IFNA(_xlfn.XLOOKUP(Tabla1[[#This Row],[ID]],'BASE DE DATOS 2026'!$B$3:$B$554,'BASE DE DATOS 2026'!$N$3:$N$554),"")</f>
        <v>359</v>
      </c>
      <c r="B352" s="38">
        <v>359</v>
      </c>
      <c r="C352" s="12" t="s">
        <v>753</v>
      </c>
      <c r="D352" s="12" t="s">
        <v>754</v>
      </c>
      <c r="E352" s="13">
        <v>1017935081</v>
      </c>
      <c r="F352" s="14"/>
      <c r="G352" s="14">
        <v>2011</v>
      </c>
      <c r="H352" s="15">
        <f ca="1">IF(Tabla1[[#This Row],[FECHA DE NACIMIENTO]]="","",YEAR(NOW())-Tabla1[[#This Row],[FECHA DE NACIMIENTO]])</f>
        <v>15</v>
      </c>
      <c r="I352" s="12" t="s">
        <v>15</v>
      </c>
      <c r="J352" s="15" t="str">
        <f t="shared" si="10"/>
        <v>EX</v>
      </c>
      <c r="K352" s="15" t="str">
        <f>Tabla1[[#This Row],[FECHA DE NACIMIENTO]]&amp;J352</f>
        <v>2011EX</v>
      </c>
      <c r="L352" s="16" t="str">
        <f t="shared" si="11"/>
        <v>EXPERTOS 15 Y 16 AÑOS</v>
      </c>
      <c r="M352" s="12" t="s">
        <v>77</v>
      </c>
      <c r="N352" s="38">
        <v>359</v>
      </c>
      <c r="O352" s="19">
        <f>IFERROR(VLOOKUP(Tabla1[[#This Row],[NIVEL DE HABILIDAD]],CATEGORIAS!$M$3:$O$13,2,FALSE),"")</f>
        <v>85000</v>
      </c>
      <c r="P352" s="12"/>
      <c r="Q352" s="12"/>
    </row>
    <row r="353" spans="1:17" ht="18.75" x14ac:dyDescent="0.25">
      <c r="A353" s="11">
        <f>_xlfn.IFNA(_xlfn.XLOOKUP(Tabla1[[#This Row],[ID]],'BASE DE DATOS 2026'!$B$3:$B$554,'BASE DE DATOS 2026'!$N$3:$N$554),"")</f>
        <v>360</v>
      </c>
      <c r="B353" s="39">
        <v>360</v>
      </c>
      <c r="C353" s="65" t="s">
        <v>308</v>
      </c>
      <c r="D353" s="65" t="s">
        <v>755</v>
      </c>
      <c r="E353" s="47"/>
      <c r="F353" s="14"/>
      <c r="G353" s="48">
        <v>2012</v>
      </c>
      <c r="H353" s="15">
        <f ca="1">IF(Tabla1[[#This Row],[FECHA DE NACIMIENTO]]="","",YEAR(NOW())-Tabla1[[#This Row],[FECHA DE NACIMIENTO]])</f>
        <v>14</v>
      </c>
      <c r="I353" s="12" t="s">
        <v>15</v>
      </c>
      <c r="J353" s="15" t="str">
        <f t="shared" si="10"/>
        <v>EX</v>
      </c>
      <c r="K353" s="15" t="str">
        <f>Tabla1[[#This Row],[FECHA DE NACIMIENTO]]&amp;J353</f>
        <v>2012EX</v>
      </c>
      <c r="L353" s="16" t="str">
        <f t="shared" si="11"/>
        <v>EXPERTOS 13 Y 14 AÑOS</v>
      </c>
      <c r="M353" s="65" t="s">
        <v>167</v>
      </c>
      <c r="N353" s="39">
        <v>360</v>
      </c>
      <c r="O353" s="19">
        <f>IFERROR(VLOOKUP(Tabla1[[#This Row],[NIVEL DE HABILIDAD]],CATEGORIAS!$M$3:$O$13,2,FALSE),"")</f>
        <v>85000</v>
      </c>
      <c r="P353" s="65"/>
      <c r="Q353" s="65"/>
    </row>
    <row r="354" spans="1:17" ht="18.75" x14ac:dyDescent="0.25">
      <c r="A354" s="11">
        <f>_xlfn.IFNA(_xlfn.XLOOKUP(Tabla1[[#This Row],[ID]],'BASE DE DATOS 2026'!$B$3:$B$554,'BASE DE DATOS 2026'!$N$3:$N$554),"")</f>
        <v>361</v>
      </c>
      <c r="B354" s="38">
        <v>361</v>
      </c>
      <c r="C354" s="12" t="s">
        <v>356</v>
      </c>
      <c r="D354" s="12" t="s">
        <v>756</v>
      </c>
      <c r="E354" s="13"/>
      <c r="F354" s="14"/>
      <c r="G354" s="14">
        <v>2013</v>
      </c>
      <c r="H354" s="15">
        <f ca="1">IF(Tabla1[[#This Row],[FECHA DE NACIMIENTO]]="","",YEAR(NOW())-Tabla1[[#This Row],[FECHA DE NACIMIENTO]])</f>
        <v>13</v>
      </c>
      <c r="I354" s="12" t="s">
        <v>15</v>
      </c>
      <c r="J354" s="15" t="str">
        <f t="shared" si="10"/>
        <v>EX</v>
      </c>
      <c r="K354" s="15" t="str">
        <f>Tabla1[[#This Row],[FECHA DE NACIMIENTO]]&amp;J354</f>
        <v>2013EX</v>
      </c>
      <c r="L354" s="16" t="str">
        <f t="shared" si="11"/>
        <v>EXPERTOS 13 Y 14 AÑOS</v>
      </c>
      <c r="M354" s="12" t="s">
        <v>167</v>
      </c>
      <c r="N354" s="38">
        <v>361</v>
      </c>
      <c r="O354" s="19">
        <f>IFERROR(VLOOKUP(Tabla1[[#This Row],[NIVEL DE HABILIDAD]],CATEGORIAS!$M$3:$O$13,2,FALSE),"")</f>
        <v>85000</v>
      </c>
      <c r="P354" s="12"/>
      <c r="Q354" s="12"/>
    </row>
    <row r="355" spans="1:17" ht="18.75" x14ac:dyDescent="0.25">
      <c r="A355" s="11">
        <f>_xlfn.IFNA(_xlfn.XLOOKUP(Tabla1[[#This Row],[ID]],'BASE DE DATOS 2026'!$B$3:$B$554,'BASE DE DATOS 2026'!$N$3:$N$554),"")</f>
        <v>362</v>
      </c>
      <c r="B355" s="39">
        <v>362</v>
      </c>
      <c r="C355" s="65" t="s">
        <v>356</v>
      </c>
      <c r="D355" s="65" t="s">
        <v>757</v>
      </c>
      <c r="E355" s="47"/>
      <c r="F355" s="14"/>
      <c r="G355" s="48">
        <v>2013</v>
      </c>
      <c r="H355" s="15">
        <f ca="1">IF(Tabla1[[#This Row],[FECHA DE NACIMIENTO]]="","",YEAR(NOW())-Tabla1[[#This Row],[FECHA DE NACIMIENTO]])</f>
        <v>13</v>
      </c>
      <c r="I355" s="65" t="s">
        <v>15</v>
      </c>
      <c r="J355" s="15" t="str">
        <f t="shared" si="10"/>
        <v>EX</v>
      </c>
      <c r="K355" s="15" t="str">
        <f>Tabla1[[#This Row],[FECHA DE NACIMIENTO]]&amp;J355</f>
        <v>2013EX</v>
      </c>
      <c r="L355" s="16" t="str">
        <f t="shared" si="11"/>
        <v>EXPERTOS 13 Y 14 AÑOS</v>
      </c>
      <c r="M355" s="65" t="s">
        <v>167</v>
      </c>
      <c r="N355" s="39">
        <v>362</v>
      </c>
      <c r="O355" s="19">
        <f>IFERROR(VLOOKUP(Tabla1[[#This Row],[NIVEL DE HABILIDAD]],CATEGORIAS!$M$3:$O$13,2,FALSE),"")</f>
        <v>85000</v>
      </c>
      <c r="P355" s="65"/>
      <c r="Q355" s="65"/>
    </row>
    <row r="356" spans="1:17" ht="18.75" x14ac:dyDescent="0.25">
      <c r="A356" s="11">
        <f>_xlfn.IFNA(_xlfn.XLOOKUP(Tabla1[[#This Row],[ID]],'BASE DE DATOS 2026'!$B$3:$B$554,'BASE DE DATOS 2026'!$N$3:$N$554),"")</f>
        <v>363</v>
      </c>
      <c r="B356" s="38">
        <v>363</v>
      </c>
      <c r="C356" s="12" t="s">
        <v>271</v>
      </c>
      <c r="D356" s="12" t="s">
        <v>758</v>
      </c>
      <c r="E356" s="13"/>
      <c r="F356" s="14"/>
      <c r="G356" s="14">
        <v>2011</v>
      </c>
      <c r="H356" s="15">
        <f ca="1">IF(Tabla1[[#This Row],[FECHA DE NACIMIENTO]]="","",YEAR(NOW())-Tabla1[[#This Row],[FECHA DE NACIMIENTO]])</f>
        <v>15</v>
      </c>
      <c r="I356" s="12" t="s">
        <v>15</v>
      </c>
      <c r="J356" s="15" t="str">
        <f t="shared" si="10"/>
        <v>EX</v>
      </c>
      <c r="K356" s="15" t="str">
        <f>Tabla1[[#This Row],[FECHA DE NACIMIENTO]]&amp;J356</f>
        <v>2011EX</v>
      </c>
      <c r="L356" s="16" t="str">
        <f t="shared" si="11"/>
        <v>EXPERTOS 15 Y 16 AÑOS</v>
      </c>
      <c r="M356" s="12" t="s">
        <v>167</v>
      </c>
      <c r="N356" s="38">
        <v>363</v>
      </c>
      <c r="O356" s="19">
        <f>IFERROR(VLOOKUP(Tabla1[[#This Row],[NIVEL DE HABILIDAD]],CATEGORIAS!$M$3:$O$13,2,FALSE),"")</f>
        <v>85000</v>
      </c>
      <c r="P356" s="12"/>
      <c r="Q356" s="12"/>
    </row>
    <row r="357" spans="1:17" ht="18.75" x14ac:dyDescent="0.25">
      <c r="A357" s="11">
        <f>_xlfn.IFNA(_xlfn.XLOOKUP(Tabla1[[#This Row],[ID]],'BASE DE DATOS 2026'!$B$3:$B$554,'BASE DE DATOS 2026'!$N$3:$N$554),"")</f>
        <v>364</v>
      </c>
      <c r="B357" s="39">
        <v>364</v>
      </c>
      <c r="C357" s="12" t="s">
        <v>436</v>
      </c>
      <c r="D357" s="12" t="s">
        <v>759</v>
      </c>
      <c r="E357" s="13"/>
      <c r="F357" s="14"/>
      <c r="G357" s="14">
        <v>2015</v>
      </c>
      <c r="H357" s="15">
        <f ca="1">IF(Tabla1[[#This Row],[FECHA DE NACIMIENTO]]="","",YEAR(NOW())-Tabla1[[#This Row],[FECHA DE NACIMIENTO]])</f>
        <v>11</v>
      </c>
      <c r="I357" s="12" t="s">
        <v>15</v>
      </c>
      <c r="J357" s="15" t="str">
        <f t="shared" si="10"/>
        <v>EX</v>
      </c>
      <c r="K357" s="15" t="str">
        <f>Tabla1[[#This Row],[FECHA DE NACIMIENTO]]&amp;J357</f>
        <v>2015EX</v>
      </c>
      <c r="L357" s="16" t="str">
        <f t="shared" si="11"/>
        <v>EXPERTOS 11 Y 12 AÑOS</v>
      </c>
      <c r="M357" s="12" t="s">
        <v>167</v>
      </c>
      <c r="N357" s="39">
        <v>364</v>
      </c>
      <c r="O357" s="19">
        <f>IFERROR(VLOOKUP(Tabla1[[#This Row],[NIVEL DE HABILIDAD]],CATEGORIAS!$M$3:$O$13,2,FALSE),"")</f>
        <v>85000</v>
      </c>
      <c r="P357" s="12"/>
      <c r="Q357" s="12"/>
    </row>
    <row r="358" spans="1:17" ht="18.75" x14ac:dyDescent="0.25">
      <c r="A358" s="11">
        <f>_xlfn.IFNA(_xlfn.XLOOKUP(Tabla1[[#This Row],[ID]],'BASE DE DATOS 2026'!$B$3:$B$554,'BASE DE DATOS 2026'!$N$3:$N$554),"")</f>
        <v>365</v>
      </c>
      <c r="B358" s="38">
        <v>365</v>
      </c>
      <c r="C358" s="65" t="s">
        <v>760</v>
      </c>
      <c r="D358" s="65" t="s">
        <v>761</v>
      </c>
      <c r="E358" s="47">
        <v>1166466542</v>
      </c>
      <c r="F358" s="14"/>
      <c r="G358" s="48">
        <v>2016</v>
      </c>
      <c r="H358" s="15">
        <f ca="1">IF(Tabla1[[#This Row],[FECHA DE NACIMIENTO]]="","",YEAR(NOW())-Tabla1[[#This Row],[FECHA DE NACIMIENTO]])</f>
        <v>10</v>
      </c>
      <c r="I358" s="65" t="s">
        <v>15</v>
      </c>
      <c r="J358" s="15" t="str">
        <f t="shared" si="10"/>
        <v>EX</v>
      </c>
      <c r="K358" s="15" t="str">
        <f>Tabla1[[#This Row],[FECHA DE NACIMIENTO]]&amp;J358</f>
        <v>2016EX</v>
      </c>
      <c r="L358" s="16" t="str">
        <f t="shared" si="11"/>
        <v>EXPERTOS 9 Y 10 AÑOS</v>
      </c>
      <c r="M358" s="65" t="s">
        <v>110</v>
      </c>
      <c r="N358" s="38">
        <v>365</v>
      </c>
      <c r="O358" s="19">
        <f>IFERROR(VLOOKUP(Tabla1[[#This Row],[NIVEL DE HABILIDAD]],CATEGORIAS!$M$3:$O$13,2,FALSE),"")</f>
        <v>85000</v>
      </c>
      <c r="P358" s="65"/>
      <c r="Q358" s="65"/>
    </row>
    <row r="359" spans="1:17" ht="18.75" x14ac:dyDescent="0.25">
      <c r="A359" s="11">
        <f>_xlfn.IFNA(_xlfn.XLOOKUP(Tabla1[[#This Row],[ID]],'BASE DE DATOS 2026'!$B$3:$B$554,'BASE DE DATOS 2026'!$N$3:$N$554),"")</f>
        <v>366</v>
      </c>
      <c r="B359" s="39">
        <v>366</v>
      </c>
      <c r="C359" s="12" t="s">
        <v>275</v>
      </c>
      <c r="D359" s="12" t="s">
        <v>247</v>
      </c>
      <c r="E359" s="13">
        <v>1166466993</v>
      </c>
      <c r="F359" s="14"/>
      <c r="G359" s="14">
        <v>2016</v>
      </c>
      <c r="H359" s="15">
        <f ca="1">IF(Tabla1[[#This Row],[FECHA DE NACIMIENTO]]="","",YEAR(NOW())-Tabla1[[#This Row],[FECHA DE NACIMIENTO]])</f>
        <v>10</v>
      </c>
      <c r="I359" s="12" t="s">
        <v>15</v>
      </c>
      <c r="J359" s="15" t="str">
        <f t="shared" si="10"/>
        <v>EX</v>
      </c>
      <c r="K359" s="15" t="str">
        <f>Tabla1[[#This Row],[FECHA DE NACIMIENTO]]&amp;J359</f>
        <v>2016EX</v>
      </c>
      <c r="L359" s="16" t="str">
        <f t="shared" si="11"/>
        <v>EXPERTOS 9 Y 10 AÑOS</v>
      </c>
      <c r="M359" s="12" t="s">
        <v>110</v>
      </c>
      <c r="N359" s="39">
        <v>366</v>
      </c>
      <c r="O359" s="19">
        <f>IFERROR(VLOOKUP(Tabla1[[#This Row],[NIVEL DE HABILIDAD]],CATEGORIAS!$M$3:$O$13,2,FALSE),"")</f>
        <v>85000</v>
      </c>
      <c r="P359" s="12"/>
      <c r="Q359" s="12"/>
    </row>
    <row r="360" spans="1:17" ht="18.75" x14ac:dyDescent="0.25">
      <c r="A360" s="11">
        <f>_xlfn.IFNA(_xlfn.XLOOKUP(Tabla1[[#This Row],[ID]],'BASE DE DATOS 2026'!$B$3:$B$554,'BASE DE DATOS 2026'!$N$3:$N$554),"")</f>
        <v>367</v>
      </c>
      <c r="B360" s="38">
        <v>367</v>
      </c>
      <c r="C360" s="12" t="s">
        <v>436</v>
      </c>
      <c r="D360" s="12" t="s">
        <v>762</v>
      </c>
      <c r="E360" s="13">
        <v>1107863974</v>
      </c>
      <c r="F360" s="14"/>
      <c r="G360" s="14">
        <v>2011</v>
      </c>
      <c r="H360" s="15">
        <f ca="1">IF(Tabla1[[#This Row],[FECHA DE NACIMIENTO]]="","",YEAR(NOW())-Tabla1[[#This Row],[FECHA DE NACIMIENTO]])</f>
        <v>15</v>
      </c>
      <c r="I360" s="12" t="s">
        <v>15</v>
      </c>
      <c r="J360" s="15" t="str">
        <f t="shared" si="10"/>
        <v>EX</v>
      </c>
      <c r="K360" s="15" t="str">
        <f>Tabla1[[#This Row],[FECHA DE NACIMIENTO]]&amp;J360</f>
        <v>2011EX</v>
      </c>
      <c r="L360" s="16" t="str">
        <f t="shared" si="11"/>
        <v>EXPERTOS 15 Y 16 AÑOS</v>
      </c>
      <c r="M360" s="12" t="s">
        <v>82</v>
      </c>
      <c r="N360" s="38">
        <v>367</v>
      </c>
      <c r="O360" s="19">
        <f>IFERROR(VLOOKUP(Tabla1[[#This Row],[NIVEL DE HABILIDAD]],CATEGORIAS!$M$3:$O$13,2,FALSE),"")</f>
        <v>85000</v>
      </c>
      <c r="P360" s="12"/>
      <c r="Q360" s="12"/>
    </row>
    <row r="361" spans="1:17" ht="18.75" x14ac:dyDescent="0.25">
      <c r="A361" s="11">
        <f>_xlfn.IFNA(_xlfn.XLOOKUP(Tabla1[[#This Row],[ID]],'BASE DE DATOS 2026'!$B$3:$B$554,'BASE DE DATOS 2026'!$N$3:$N$554),"")</f>
        <v>368</v>
      </c>
      <c r="B361" s="39">
        <v>368</v>
      </c>
      <c r="C361" s="12" t="s">
        <v>271</v>
      </c>
      <c r="D361" s="12" t="s">
        <v>686</v>
      </c>
      <c r="E361" s="13">
        <v>1114549753</v>
      </c>
      <c r="F361" s="14"/>
      <c r="G361" s="14">
        <v>2014</v>
      </c>
      <c r="H361" s="15">
        <f ca="1">IF(Tabla1[[#This Row],[FECHA DE NACIMIENTO]]="","",YEAR(NOW())-Tabla1[[#This Row],[FECHA DE NACIMIENTO]])</f>
        <v>12</v>
      </c>
      <c r="I361" s="12" t="s">
        <v>15</v>
      </c>
      <c r="J361" s="15" t="str">
        <f t="shared" si="10"/>
        <v>EX</v>
      </c>
      <c r="K361" s="15" t="str">
        <f>Tabla1[[#This Row],[FECHA DE NACIMIENTO]]&amp;J361</f>
        <v>2014EX</v>
      </c>
      <c r="L361" s="16" t="str">
        <f t="shared" si="11"/>
        <v>EXPERTOS 11 Y 12 AÑOS</v>
      </c>
      <c r="M361" s="12" t="s">
        <v>82</v>
      </c>
      <c r="N361" s="39">
        <v>368</v>
      </c>
      <c r="O361" s="19">
        <f>IFERROR(VLOOKUP(Tabla1[[#This Row],[NIVEL DE HABILIDAD]],CATEGORIAS!$M$3:$O$13,2,FALSE),"")</f>
        <v>85000</v>
      </c>
      <c r="P361" s="12"/>
      <c r="Q361" s="12"/>
    </row>
    <row r="362" spans="1:17" ht="18.75" x14ac:dyDescent="0.25">
      <c r="A362" s="11">
        <f>_xlfn.IFNA(_xlfn.XLOOKUP(Tabla1[[#This Row],[ID]],'BASE DE DATOS 2026'!$B$3:$B$554,'BASE DE DATOS 2026'!$N$3:$N$554),"")</f>
        <v>369</v>
      </c>
      <c r="B362" s="38">
        <v>369</v>
      </c>
      <c r="C362" s="12" t="s">
        <v>763</v>
      </c>
      <c r="D362" s="12" t="s">
        <v>764</v>
      </c>
      <c r="E362" s="13">
        <v>1114008848</v>
      </c>
      <c r="F362" s="14"/>
      <c r="G362" s="14">
        <v>2015</v>
      </c>
      <c r="H362" s="15">
        <f ca="1">IF(Tabla1[[#This Row],[FECHA DE NACIMIENTO]]="","",YEAR(NOW())-Tabla1[[#This Row],[FECHA DE NACIMIENTO]])</f>
        <v>11</v>
      </c>
      <c r="I362" s="12" t="s">
        <v>15</v>
      </c>
      <c r="J362" s="15" t="str">
        <f t="shared" si="10"/>
        <v>EX</v>
      </c>
      <c r="K362" s="15" t="str">
        <f>Tabla1[[#This Row],[FECHA DE NACIMIENTO]]&amp;J362</f>
        <v>2015EX</v>
      </c>
      <c r="L362" s="16" t="str">
        <f t="shared" si="11"/>
        <v>EXPERTOS 11 Y 12 AÑOS</v>
      </c>
      <c r="M362" s="12" t="s">
        <v>82</v>
      </c>
      <c r="N362" s="38">
        <v>369</v>
      </c>
      <c r="O362" s="19">
        <f>IFERROR(VLOOKUP(Tabla1[[#This Row],[NIVEL DE HABILIDAD]],CATEGORIAS!$M$3:$O$13,2,FALSE),"")</f>
        <v>85000</v>
      </c>
      <c r="P362" s="12"/>
      <c r="Q362" s="12"/>
    </row>
    <row r="363" spans="1:17" ht="18.75" x14ac:dyDescent="0.25">
      <c r="A363" s="11">
        <f>_xlfn.IFNA(_xlfn.XLOOKUP(Tabla1[[#This Row],[ID]],'BASE DE DATOS 2026'!$B$3:$B$554,'BASE DE DATOS 2026'!$N$3:$N$554),"")</f>
        <v>370</v>
      </c>
      <c r="B363" s="39">
        <v>370</v>
      </c>
      <c r="C363" s="12" t="s">
        <v>472</v>
      </c>
      <c r="D363" s="12" t="s">
        <v>765</v>
      </c>
      <c r="E363" s="13">
        <v>1113671757</v>
      </c>
      <c r="F363" s="14"/>
      <c r="G363" s="14">
        <v>2012</v>
      </c>
      <c r="H363" s="15">
        <f ca="1">IF(Tabla1[[#This Row],[FECHA DE NACIMIENTO]]="","",YEAR(NOW())-Tabla1[[#This Row],[FECHA DE NACIMIENTO]])</f>
        <v>14</v>
      </c>
      <c r="I363" s="12" t="s">
        <v>15</v>
      </c>
      <c r="J363" s="15" t="str">
        <f t="shared" si="10"/>
        <v>EX</v>
      </c>
      <c r="K363" s="15" t="str">
        <f>Tabla1[[#This Row],[FECHA DE NACIMIENTO]]&amp;J363</f>
        <v>2012EX</v>
      </c>
      <c r="L363" s="16" t="str">
        <f t="shared" si="11"/>
        <v>EXPERTOS 13 Y 14 AÑOS</v>
      </c>
      <c r="M363" s="12" t="s">
        <v>82</v>
      </c>
      <c r="N363" s="39">
        <v>370</v>
      </c>
      <c r="O363" s="19">
        <f>IFERROR(VLOOKUP(Tabla1[[#This Row],[NIVEL DE HABILIDAD]],CATEGORIAS!$M$3:$O$13,2,FALSE),"")</f>
        <v>85000</v>
      </c>
      <c r="P363" s="12"/>
      <c r="Q363" s="12"/>
    </row>
    <row r="364" spans="1:17" ht="18.75" x14ac:dyDescent="0.25">
      <c r="A364" s="11">
        <f>_xlfn.IFNA(_xlfn.XLOOKUP(Tabla1[[#This Row],[ID]],'BASE DE DATOS 2026'!$B$3:$B$554,'BASE DE DATOS 2026'!$N$3:$N$554),"")</f>
        <v>371</v>
      </c>
      <c r="B364" s="38">
        <v>371</v>
      </c>
      <c r="C364" s="12" t="s">
        <v>766</v>
      </c>
      <c r="D364" s="12" t="s">
        <v>767</v>
      </c>
      <c r="E364" s="13">
        <v>1191216459</v>
      </c>
      <c r="F364" s="14"/>
      <c r="G364" s="14">
        <v>2010</v>
      </c>
      <c r="H364" s="15">
        <f ca="1">IF(Tabla1[[#This Row],[FECHA DE NACIMIENTO]]="","",YEAR(NOW())-Tabla1[[#This Row],[FECHA DE NACIMIENTO]])</f>
        <v>16</v>
      </c>
      <c r="I364" s="12" t="s">
        <v>15</v>
      </c>
      <c r="J364" s="15" t="str">
        <f t="shared" si="10"/>
        <v>EX</v>
      </c>
      <c r="K364" s="15" t="str">
        <f>Tabla1[[#This Row],[FECHA DE NACIMIENTO]]&amp;J364</f>
        <v>2010EX</v>
      </c>
      <c r="L364" s="16" t="str">
        <f t="shared" si="11"/>
        <v>EXPERTOS 15 Y 16 AÑOS</v>
      </c>
      <c r="M364" s="12" t="s">
        <v>41</v>
      </c>
      <c r="N364" s="38">
        <v>371</v>
      </c>
      <c r="O364" s="19">
        <f>IFERROR(VLOOKUP(Tabla1[[#This Row],[NIVEL DE HABILIDAD]],CATEGORIAS!$M$3:$O$13,2,FALSE),"")</f>
        <v>85000</v>
      </c>
      <c r="P364" s="12"/>
      <c r="Q364" s="12"/>
    </row>
    <row r="365" spans="1:17" ht="18.75" x14ac:dyDescent="0.25">
      <c r="A365" s="11">
        <f>_xlfn.IFNA(_xlfn.XLOOKUP(Tabla1[[#This Row],[ID]],'BASE DE DATOS 2026'!$B$3:$B$554,'BASE DE DATOS 2026'!$N$3:$N$554),"")</f>
        <v>372</v>
      </c>
      <c r="B365" s="39">
        <v>372</v>
      </c>
      <c r="C365" s="12" t="s">
        <v>429</v>
      </c>
      <c r="D365" s="12" t="s">
        <v>768</v>
      </c>
      <c r="E365" s="13">
        <v>1232799897</v>
      </c>
      <c r="F365" s="14"/>
      <c r="G365" s="14">
        <v>2017</v>
      </c>
      <c r="H365" s="15">
        <f ca="1">IF(Tabla1[[#This Row],[FECHA DE NACIMIENTO]]="","",YEAR(NOW())-Tabla1[[#This Row],[FECHA DE NACIMIENTO]])</f>
        <v>9</v>
      </c>
      <c r="I365" s="12" t="s">
        <v>15</v>
      </c>
      <c r="J365" s="15" t="str">
        <f t="shared" si="10"/>
        <v>EX</v>
      </c>
      <c r="K365" s="15" t="str">
        <f>Tabla1[[#This Row],[FECHA DE NACIMIENTO]]&amp;J365</f>
        <v>2017EX</v>
      </c>
      <c r="L365" s="16" t="str">
        <f t="shared" si="11"/>
        <v>EXPERTOS 9 Y 10 AÑOS</v>
      </c>
      <c r="M365" s="12" t="s">
        <v>41</v>
      </c>
      <c r="N365" s="39">
        <v>372</v>
      </c>
      <c r="O365" s="19">
        <f>IFERROR(VLOOKUP(Tabla1[[#This Row],[NIVEL DE HABILIDAD]],CATEGORIAS!$M$3:$O$13,2,FALSE),"")</f>
        <v>85000</v>
      </c>
      <c r="P365" s="12"/>
      <c r="Q365" s="12"/>
    </row>
    <row r="366" spans="1:17" ht="18.75" x14ac:dyDescent="0.25">
      <c r="A366" s="11">
        <f>_xlfn.IFNA(_xlfn.XLOOKUP(Tabla1[[#This Row],[ID]],'BASE DE DATOS 2026'!$B$3:$B$554,'BASE DE DATOS 2026'!$N$3:$N$554),"")</f>
        <v>373</v>
      </c>
      <c r="B366" s="38">
        <v>373</v>
      </c>
      <c r="C366" s="12" t="s">
        <v>769</v>
      </c>
      <c r="D366" s="12" t="s">
        <v>770</v>
      </c>
      <c r="E366" s="13">
        <v>1110047075</v>
      </c>
      <c r="F366" s="14"/>
      <c r="G366" s="14">
        <v>2009</v>
      </c>
      <c r="H366" s="15">
        <f ca="1">IF(Tabla1[[#This Row],[FECHA DE NACIMIENTO]]="","",YEAR(NOW())-Tabla1[[#This Row],[FECHA DE NACIMIENTO]])</f>
        <v>17</v>
      </c>
      <c r="I366" s="12" t="s">
        <v>15</v>
      </c>
      <c r="J366" s="15" t="str">
        <f t="shared" si="10"/>
        <v>EX</v>
      </c>
      <c r="K366" s="15" t="str">
        <f>Tabla1[[#This Row],[FECHA DE NACIMIENTO]]&amp;J366</f>
        <v>2009EX</v>
      </c>
      <c r="L366" s="16" t="str">
        <f t="shared" si="11"/>
        <v>EXPERTOS 17 AÑOS Y MAS</v>
      </c>
      <c r="M366" s="12" t="s">
        <v>45</v>
      </c>
      <c r="N366" s="38">
        <v>373</v>
      </c>
      <c r="O366" s="19">
        <f>IFERROR(VLOOKUP(Tabla1[[#This Row],[NIVEL DE HABILIDAD]],CATEGORIAS!$M$3:$O$13,2,FALSE),"")</f>
        <v>85000</v>
      </c>
      <c r="P366" s="12"/>
      <c r="Q366" s="12"/>
    </row>
    <row r="367" spans="1:17" ht="18.75" x14ac:dyDescent="0.25">
      <c r="A367" s="11">
        <f>_xlfn.IFNA(_xlfn.XLOOKUP(Tabla1[[#This Row],[ID]],'BASE DE DATOS 2026'!$B$3:$B$554,'BASE DE DATOS 2026'!$N$3:$N$554),"")</f>
        <v>374</v>
      </c>
      <c r="B367" s="39">
        <v>374</v>
      </c>
      <c r="C367" s="12" t="s">
        <v>259</v>
      </c>
      <c r="D367" s="12" t="s">
        <v>771</v>
      </c>
      <c r="E367" s="13">
        <v>1110052754</v>
      </c>
      <c r="F367" s="14"/>
      <c r="G367" s="14">
        <v>2013</v>
      </c>
      <c r="H367" s="15">
        <f ca="1">IF(Tabla1[[#This Row],[FECHA DE NACIMIENTO]]="","",YEAR(NOW())-Tabla1[[#This Row],[FECHA DE NACIMIENTO]])</f>
        <v>13</v>
      </c>
      <c r="I367" s="12" t="s">
        <v>15</v>
      </c>
      <c r="J367" s="15" t="str">
        <f t="shared" si="10"/>
        <v>EX</v>
      </c>
      <c r="K367" s="15" t="str">
        <f>Tabla1[[#This Row],[FECHA DE NACIMIENTO]]&amp;J367</f>
        <v>2013EX</v>
      </c>
      <c r="L367" s="16" t="str">
        <f t="shared" si="11"/>
        <v>EXPERTOS 13 Y 14 AÑOS</v>
      </c>
      <c r="M367" s="12" t="s">
        <v>45</v>
      </c>
      <c r="N367" s="39">
        <v>374</v>
      </c>
      <c r="O367" s="19">
        <f>IFERROR(VLOOKUP(Tabla1[[#This Row],[NIVEL DE HABILIDAD]],CATEGORIAS!$M$3:$O$13,2,FALSE),"")</f>
        <v>85000</v>
      </c>
      <c r="P367" s="12"/>
      <c r="Q367" s="12"/>
    </row>
    <row r="368" spans="1:17" ht="18.75" x14ac:dyDescent="0.25">
      <c r="A368" s="11">
        <f>_xlfn.IFNA(_xlfn.XLOOKUP(Tabla1[[#This Row],[ID]],'BASE DE DATOS 2026'!$B$3:$B$554,'BASE DE DATOS 2026'!$N$3:$N$554),"")</f>
        <v>375</v>
      </c>
      <c r="B368" s="38">
        <v>375</v>
      </c>
      <c r="C368" s="12" t="s">
        <v>559</v>
      </c>
      <c r="D368" s="12" t="s">
        <v>772</v>
      </c>
      <c r="E368" s="13">
        <v>1112058135</v>
      </c>
      <c r="F368" s="14"/>
      <c r="G368" s="14">
        <v>2013</v>
      </c>
      <c r="H368" s="15">
        <f ca="1">IF(Tabla1[[#This Row],[FECHA DE NACIMIENTO]]="","",YEAR(NOW())-Tabla1[[#This Row],[FECHA DE NACIMIENTO]])</f>
        <v>13</v>
      </c>
      <c r="I368" s="12" t="s">
        <v>15</v>
      </c>
      <c r="J368" s="15" t="str">
        <f t="shared" si="10"/>
        <v>EX</v>
      </c>
      <c r="K368" s="15" t="str">
        <f>Tabla1[[#This Row],[FECHA DE NACIMIENTO]]&amp;J368</f>
        <v>2013EX</v>
      </c>
      <c r="L368" s="16" t="str">
        <f t="shared" si="11"/>
        <v>EXPERTOS 13 Y 14 AÑOS</v>
      </c>
      <c r="M368" s="12" t="s">
        <v>168</v>
      </c>
      <c r="N368" s="38">
        <v>375</v>
      </c>
      <c r="O368" s="19">
        <f>IFERROR(VLOOKUP(Tabla1[[#This Row],[NIVEL DE HABILIDAD]],CATEGORIAS!$M$3:$O$13,2,FALSE),"")</f>
        <v>85000</v>
      </c>
      <c r="P368" s="12"/>
      <c r="Q368" s="12"/>
    </row>
    <row r="369" spans="1:17" ht="18.75" x14ac:dyDescent="0.25">
      <c r="A369" s="11" t="str">
        <f>_xlfn.IFNA(_xlfn.XLOOKUP(Tabla1[[#This Row],[ID]],'BASE DE DATOS 2026'!$B$3:$B$554,'BASE DE DATOS 2026'!$N$3:$N$554),"")</f>
        <v/>
      </c>
      <c r="B369" s="39">
        <v>376</v>
      </c>
      <c r="C369" s="12" t="s">
        <v>773</v>
      </c>
      <c r="D369" s="12" t="s">
        <v>774</v>
      </c>
      <c r="E369" s="13">
        <v>1108568468</v>
      </c>
      <c r="F369" s="14"/>
      <c r="G369" s="14">
        <v>2012</v>
      </c>
      <c r="H369" s="15">
        <f ca="1">IF(Tabla1[[#This Row],[FECHA DE NACIMIENTO]]="","",YEAR(NOW())-Tabla1[[#This Row],[FECHA DE NACIMIENTO]])</f>
        <v>14</v>
      </c>
      <c r="I369" s="12" t="s">
        <v>15</v>
      </c>
      <c r="J369" s="15" t="str">
        <f t="shared" si="10"/>
        <v>EX</v>
      </c>
      <c r="K369" s="15" t="str">
        <f>Tabla1[[#This Row],[FECHA DE NACIMIENTO]]&amp;J369</f>
        <v>2012EX</v>
      </c>
      <c r="L369" s="16" t="str">
        <f t="shared" si="11"/>
        <v>EXPERTOS 13 Y 14 AÑOS</v>
      </c>
      <c r="M369" s="12" t="s">
        <v>45</v>
      </c>
      <c r="N369" s="39" t="s">
        <v>1151</v>
      </c>
      <c r="O369" s="19">
        <f>IFERROR(VLOOKUP(Tabla1[[#This Row],[NIVEL DE HABILIDAD]],CATEGORIAS!$M$3:$O$13,2,FALSE),"")</f>
        <v>85000</v>
      </c>
      <c r="P369" s="12"/>
      <c r="Q369" s="12"/>
    </row>
    <row r="370" spans="1:17" ht="18.75" x14ac:dyDescent="0.25">
      <c r="A370" s="11" t="str">
        <f>_xlfn.IFNA(_xlfn.XLOOKUP(Tabla1[[#This Row],[ID]],'BASE DE DATOS 2026'!$B$3:$B$554,'BASE DE DATOS 2026'!$N$3:$N$554),"")</f>
        <v/>
      </c>
      <c r="B370" s="38">
        <v>377</v>
      </c>
      <c r="C370" s="12" t="s">
        <v>301</v>
      </c>
      <c r="D370" s="12" t="s">
        <v>775</v>
      </c>
      <c r="E370" s="13">
        <v>1109928676</v>
      </c>
      <c r="F370" s="14"/>
      <c r="G370" s="14">
        <v>2013</v>
      </c>
      <c r="H370" s="15">
        <f ca="1">IF(Tabla1[[#This Row],[FECHA DE NACIMIENTO]]="","",YEAR(NOW())-Tabla1[[#This Row],[FECHA DE NACIMIENTO]])</f>
        <v>13</v>
      </c>
      <c r="I370" s="12" t="s">
        <v>15</v>
      </c>
      <c r="J370" s="15" t="str">
        <f t="shared" si="10"/>
        <v>EX</v>
      </c>
      <c r="K370" s="15" t="str">
        <f>Tabla1[[#This Row],[FECHA DE NACIMIENTO]]&amp;J370</f>
        <v>2013EX</v>
      </c>
      <c r="L370" s="16" t="str">
        <f t="shared" si="11"/>
        <v>EXPERTOS 13 Y 14 AÑOS</v>
      </c>
      <c r="M370" s="12" t="s">
        <v>45</v>
      </c>
      <c r="N370" s="38">
        <v>377</v>
      </c>
      <c r="O370" s="19">
        <f>IFERROR(VLOOKUP(Tabla1[[#This Row],[NIVEL DE HABILIDAD]],CATEGORIAS!$M$3:$O$13,2,FALSE),"")</f>
        <v>85000</v>
      </c>
      <c r="P370" s="12"/>
      <c r="Q370" s="12"/>
    </row>
    <row r="371" spans="1:17" ht="18.75" x14ac:dyDescent="0.25">
      <c r="A371" s="11" t="str">
        <f>_xlfn.IFNA(_xlfn.XLOOKUP(Tabla1[[#This Row],[ID]],'BASE DE DATOS 2026'!$B$3:$B$554,'BASE DE DATOS 2026'!$N$3:$N$554),"")</f>
        <v/>
      </c>
      <c r="B371" s="39">
        <v>378</v>
      </c>
      <c r="C371" s="65" t="s">
        <v>394</v>
      </c>
      <c r="D371" s="65" t="s">
        <v>776</v>
      </c>
      <c r="E371" s="47">
        <v>1110302571</v>
      </c>
      <c r="F371" s="14"/>
      <c r="G371" s="48">
        <v>2015</v>
      </c>
      <c r="H371" s="15">
        <f ca="1">IF(Tabla1[[#This Row],[FECHA DE NACIMIENTO]]="","",YEAR(NOW())-Tabla1[[#This Row],[FECHA DE NACIMIENTO]])</f>
        <v>11</v>
      </c>
      <c r="I371" s="65" t="s">
        <v>15</v>
      </c>
      <c r="J371" s="15" t="str">
        <f t="shared" si="10"/>
        <v>EX</v>
      </c>
      <c r="K371" s="15" t="str">
        <f>Tabla1[[#This Row],[FECHA DE NACIMIENTO]]&amp;J371</f>
        <v>2015EX</v>
      </c>
      <c r="L371" s="16" t="str">
        <f t="shared" si="11"/>
        <v>EXPERTOS 11 Y 12 AÑOS</v>
      </c>
      <c r="M371" s="12" t="s">
        <v>45</v>
      </c>
      <c r="N371" s="39">
        <v>378</v>
      </c>
      <c r="O371" s="19">
        <f>IFERROR(VLOOKUP(Tabla1[[#This Row],[NIVEL DE HABILIDAD]],CATEGORIAS!$M$3:$O$13,2,FALSE),"")</f>
        <v>85000</v>
      </c>
      <c r="P371" s="65"/>
      <c r="Q371" s="65"/>
    </row>
    <row r="372" spans="1:17" ht="18.75" x14ac:dyDescent="0.25">
      <c r="A372" s="11">
        <f>_xlfn.IFNA(_xlfn.XLOOKUP(Tabla1[[#This Row],[ID]],'BASE DE DATOS 2026'!$B$3:$B$554,'BASE DE DATOS 2026'!$N$3:$N$554),"")</f>
        <v>379</v>
      </c>
      <c r="B372" s="38">
        <v>379</v>
      </c>
      <c r="C372" s="12" t="s">
        <v>259</v>
      </c>
      <c r="D372" s="12" t="s">
        <v>777</v>
      </c>
      <c r="E372" s="13">
        <v>1110298710</v>
      </c>
      <c r="F372" s="14"/>
      <c r="G372" s="14">
        <v>2010</v>
      </c>
      <c r="H372" s="15">
        <f ca="1">IF(Tabla1[[#This Row],[FECHA DE NACIMIENTO]]="","",YEAR(NOW())-Tabla1[[#This Row],[FECHA DE NACIMIENTO]])</f>
        <v>16</v>
      </c>
      <c r="I372" s="12" t="s">
        <v>15</v>
      </c>
      <c r="J372" s="15" t="str">
        <f t="shared" si="10"/>
        <v>EX</v>
      </c>
      <c r="K372" s="15" t="str">
        <f>Tabla1[[#This Row],[FECHA DE NACIMIENTO]]&amp;J372</f>
        <v>2010EX</v>
      </c>
      <c r="L372" s="16" t="str">
        <f t="shared" si="11"/>
        <v>EXPERTOS 15 Y 16 AÑOS</v>
      </c>
      <c r="M372" s="12" t="s">
        <v>45</v>
      </c>
      <c r="N372" s="38">
        <v>379</v>
      </c>
      <c r="O372" s="19">
        <f>IFERROR(VLOOKUP(Tabla1[[#This Row],[NIVEL DE HABILIDAD]],CATEGORIAS!$M$3:$O$13,2,FALSE),"")</f>
        <v>85000</v>
      </c>
      <c r="P372" s="12"/>
      <c r="Q372" s="12"/>
    </row>
    <row r="373" spans="1:17" ht="18.75" x14ac:dyDescent="0.25">
      <c r="A373" s="11" t="str">
        <f>_xlfn.IFNA(_xlfn.XLOOKUP(Tabla1[[#This Row],[ID]],'BASE DE DATOS 2026'!$B$3:$B$554,'BASE DE DATOS 2026'!$N$3:$N$554),"")</f>
        <v/>
      </c>
      <c r="B373" s="39">
        <v>380</v>
      </c>
      <c r="C373" s="12" t="s">
        <v>778</v>
      </c>
      <c r="D373" s="12" t="s">
        <v>779</v>
      </c>
      <c r="E373" s="13">
        <v>1107841901</v>
      </c>
      <c r="F373" s="14"/>
      <c r="G373" s="14">
        <v>2005</v>
      </c>
      <c r="H373" s="15">
        <f ca="1">IF(Tabla1[[#This Row],[FECHA DE NACIMIENTO]]="","",YEAR(NOW())-Tabla1[[#This Row],[FECHA DE NACIMIENTO]])</f>
        <v>21</v>
      </c>
      <c r="I373" s="12" t="s">
        <v>15</v>
      </c>
      <c r="J373" s="15" t="str">
        <f t="shared" si="10"/>
        <v>EX</v>
      </c>
      <c r="K373" s="15" t="str">
        <f>Tabla1[[#This Row],[FECHA DE NACIMIENTO]]&amp;J373</f>
        <v>2005EX</v>
      </c>
      <c r="L373" s="16" t="str">
        <f t="shared" si="11"/>
        <v>EXPERTOS 17 AÑOS Y MAS</v>
      </c>
      <c r="M373" s="12" t="s">
        <v>45</v>
      </c>
      <c r="N373" s="39">
        <v>380</v>
      </c>
      <c r="O373" s="19">
        <f>IFERROR(VLOOKUP(Tabla1[[#This Row],[NIVEL DE HABILIDAD]],CATEGORIAS!$M$3:$O$13,2,FALSE),"")</f>
        <v>85000</v>
      </c>
      <c r="P373" s="12"/>
      <c r="Q373" s="12"/>
    </row>
    <row r="374" spans="1:17" ht="18.75" x14ac:dyDescent="0.25">
      <c r="A374" s="11">
        <f>_xlfn.IFNA(_xlfn.XLOOKUP(Tabla1[[#This Row],[ID]],'BASE DE DATOS 2026'!$B$3:$B$554,'BASE DE DATOS 2026'!$N$3:$N$554),"")</f>
        <v>381</v>
      </c>
      <c r="B374" s="38">
        <v>381</v>
      </c>
      <c r="C374" s="12" t="s">
        <v>780</v>
      </c>
      <c r="D374" s="12" t="s">
        <v>781</v>
      </c>
      <c r="E374" s="13">
        <v>1112403230</v>
      </c>
      <c r="F374" s="14"/>
      <c r="G374" s="14">
        <v>2010</v>
      </c>
      <c r="H374" s="15">
        <f ca="1">IF(Tabla1[[#This Row],[FECHA DE NACIMIENTO]]="","",YEAR(NOW())-Tabla1[[#This Row],[FECHA DE NACIMIENTO]])</f>
        <v>16</v>
      </c>
      <c r="I374" s="12" t="s">
        <v>15</v>
      </c>
      <c r="J374" s="15" t="str">
        <f t="shared" si="10"/>
        <v>EX</v>
      </c>
      <c r="K374" s="15" t="str">
        <f>Tabla1[[#This Row],[FECHA DE NACIMIENTO]]&amp;J374</f>
        <v>2010EX</v>
      </c>
      <c r="L374" s="16" t="str">
        <f t="shared" si="11"/>
        <v>EXPERTOS 15 Y 16 AÑOS</v>
      </c>
      <c r="M374" s="12" t="s">
        <v>45</v>
      </c>
      <c r="N374" s="38">
        <v>381</v>
      </c>
      <c r="O374" s="19">
        <f>IFERROR(VLOOKUP(Tabla1[[#This Row],[NIVEL DE HABILIDAD]],CATEGORIAS!$M$3:$O$13,2,FALSE),"")</f>
        <v>85000</v>
      </c>
      <c r="P374" s="12"/>
      <c r="Q374" s="12"/>
    </row>
    <row r="375" spans="1:17" ht="18.75" x14ac:dyDescent="0.25">
      <c r="A375" s="11" t="str">
        <f>_xlfn.IFNA(_xlfn.XLOOKUP(Tabla1[[#This Row],[ID]],'BASE DE DATOS 2026'!$B$3:$B$554,'BASE DE DATOS 2026'!$N$3:$N$554),"")</f>
        <v/>
      </c>
      <c r="B375" s="39">
        <v>382</v>
      </c>
      <c r="C375" s="65" t="s">
        <v>325</v>
      </c>
      <c r="D375" s="65" t="s">
        <v>782</v>
      </c>
      <c r="E375" s="47">
        <v>1191214505</v>
      </c>
      <c r="F375" s="48"/>
      <c r="G375" s="48">
        <v>2009</v>
      </c>
      <c r="H375" s="15">
        <f ca="1">IF(Tabla1[[#This Row],[FECHA DE NACIMIENTO]]="","",YEAR(NOW())-Tabla1[[#This Row],[FECHA DE NACIMIENTO]])</f>
        <v>17</v>
      </c>
      <c r="I375" s="65" t="s">
        <v>15</v>
      </c>
      <c r="J375" s="15" t="str">
        <f t="shared" si="10"/>
        <v>EX</v>
      </c>
      <c r="K375" s="15" t="str">
        <f>Tabla1[[#This Row],[FECHA DE NACIMIENTO]]&amp;J375</f>
        <v>2009EX</v>
      </c>
      <c r="L375" s="16" t="str">
        <f t="shared" si="11"/>
        <v>EXPERTOS 17 AÑOS Y MAS</v>
      </c>
      <c r="M375" s="65" t="s">
        <v>49</v>
      </c>
      <c r="N375" s="39">
        <v>382</v>
      </c>
      <c r="O375" s="19">
        <f>IFERROR(VLOOKUP(Tabla1[[#This Row],[NIVEL DE HABILIDAD]],CATEGORIAS!$M$3:$O$13,2,FALSE),"")</f>
        <v>85000</v>
      </c>
      <c r="P375" s="65"/>
      <c r="Q375" s="65"/>
    </row>
    <row r="376" spans="1:17" ht="18.75" x14ac:dyDescent="0.25">
      <c r="A376" s="11">
        <f>_xlfn.IFNA(_xlfn.XLOOKUP(Tabla1[[#This Row],[ID]],'BASE DE DATOS 2026'!$B$3:$B$554,'BASE DE DATOS 2026'!$N$3:$N$554),"")</f>
        <v>383</v>
      </c>
      <c r="B376" s="38">
        <v>383</v>
      </c>
      <c r="C376" s="12" t="s">
        <v>766</v>
      </c>
      <c r="D376" s="12" t="s">
        <v>783</v>
      </c>
      <c r="E376" s="13">
        <v>1116378025</v>
      </c>
      <c r="F376" s="14"/>
      <c r="G376" s="14">
        <v>2014</v>
      </c>
      <c r="H376" s="15">
        <f ca="1">IF(Tabla1[[#This Row],[FECHA DE NACIMIENTO]]="","",YEAR(NOW())-Tabla1[[#This Row],[FECHA DE NACIMIENTO]])</f>
        <v>12</v>
      </c>
      <c r="I376" s="12" t="s">
        <v>15</v>
      </c>
      <c r="J376" s="15" t="str">
        <f t="shared" si="10"/>
        <v>EX</v>
      </c>
      <c r="K376" s="15" t="str">
        <f>Tabla1[[#This Row],[FECHA DE NACIMIENTO]]&amp;J376</f>
        <v>2014EX</v>
      </c>
      <c r="L376" s="16" t="str">
        <f t="shared" si="11"/>
        <v>EXPERTOS 11 Y 12 AÑOS</v>
      </c>
      <c r="M376" s="12" t="s">
        <v>45</v>
      </c>
      <c r="N376" s="38">
        <v>383</v>
      </c>
      <c r="O376" s="19">
        <f>IFERROR(VLOOKUP(Tabla1[[#This Row],[NIVEL DE HABILIDAD]],CATEGORIAS!$M$3:$O$13,2,FALSE),"")</f>
        <v>85000</v>
      </c>
      <c r="P376" s="12"/>
      <c r="Q376" s="12"/>
    </row>
    <row r="377" spans="1:17" ht="18.75" x14ac:dyDescent="0.25">
      <c r="A377" s="11">
        <f>_xlfn.IFNA(_xlfn.XLOOKUP(Tabla1[[#This Row],[ID]],'BASE DE DATOS 2026'!$B$3:$B$554,'BASE DE DATOS 2026'!$N$3:$N$554),"")</f>
        <v>384</v>
      </c>
      <c r="B377" s="39">
        <v>384</v>
      </c>
      <c r="C377" s="12" t="s">
        <v>472</v>
      </c>
      <c r="D377" s="12" t="s">
        <v>784</v>
      </c>
      <c r="E377" s="13">
        <v>1023392905</v>
      </c>
      <c r="F377" s="14"/>
      <c r="G377" s="14">
        <v>2011</v>
      </c>
      <c r="H377" s="15">
        <f ca="1">IF(Tabla1[[#This Row],[FECHA DE NACIMIENTO]]="","",YEAR(NOW())-Tabla1[[#This Row],[FECHA DE NACIMIENTO]])</f>
        <v>15</v>
      </c>
      <c r="I377" s="12" t="s">
        <v>15</v>
      </c>
      <c r="J377" s="15" t="str">
        <f t="shared" si="10"/>
        <v>EX</v>
      </c>
      <c r="K377" s="15" t="str">
        <f>Tabla1[[#This Row],[FECHA DE NACIMIENTO]]&amp;J377</f>
        <v>2011EX</v>
      </c>
      <c r="L377" s="16" t="str">
        <f t="shared" si="11"/>
        <v>EXPERTOS 15 Y 16 AÑOS</v>
      </c>
      <c r="M377" s="12" t="s">
        <v>74</v>
      </c>
      <c r="N377" s="39">
        <v>384</v>
      </c>
      <c r="O377" s="19">
        <f>IFERROR(VLOOKUP(Tabla1[[#This Row],[NIVEL DE HABILIDAD]],CATEGORIAS!$M$3:$O$13,2,FALSE),"")</f>
        <v>85000</v>
      </c>
      <c r="P377" s="12"/>
      <c r="Q377" s="12"/>
    </row>
    <row r="378" spans="1:17" ht="18.75" x14ac:dyDescent="0.25">
      <c r="A378" s="11" t="str">
        <f>_xlfn.IFNA(_xlfn.XLOOKUP(Tabla1[[#This Row],[ID]],'BASE DE DATOS 2026'!$B$3:$B$554,'BASE DE DATOS 2026'!$N$3:$N$554),"")</f>
        <v/>
      </c>
      <c r="B378" s="38">
        <v>385</v>
      </c>
      <c r="C378" s="12" t="s">
        <v>436</v>
      </c>
      <c r="D378" s="12" t="s">
        <v>785</v>
      </c>
      <c r="E378" s="13">
        <v>1109191061</v>
      </c>
      <c r="F378" s="14"/>
      <c r="G378" s="14">
        <v>2009</v>
      </c>
      <c r="H378" s="15">
        <f ca="1">IF(Tabla1[[#This Row],[FECHA DE NACIMIENTO]]="","",YEAR(NOW())-Tabla1[[#This Row],[FECHA DE NACIMIENTO]])</f>
        <v>17</v>
      </c>
      <c r="I378" s="12" t="s">
        <v>15</v>
      </c>
      <c r="J378" s="15" t="str">
        <f t="shared" si="10"/>
        <v>EX</v>
      </c>
      <c r="K378" s="15" t="str">
        <f>Tabla1[[#This Row],[FECHA DE NACIMIENTO]]&amp;J378</f>
        <v>2009EX</v>
      </c>
      <c r="L378" s="16" t="str">
        <f t="shared" si="11"/>
        <v>EXPERTOS 17 AÑOS Y MAS</v>
      </c>
      <c r="M378" s="12" t="s">
        <v>74</v>
      </c>
      <c r="N378" s="38">
        <v>385</v>
      </c>
      <c r="O378" s="19">
        <f>IFERROR(VLOOKUP(Tabla1[[#This Row],[NIVEL DE HABILIDAD]],CATEGORIAS!$M$3:$O$13,2,FALSE),"")</f>
        <v>85000</v>
      </c>
      <c r="P378" s="12"/>
      <c r="Q378" s="12"/>
    </row>
    <row r="379" spans="1:17" ht="18.75" x14ac:dyDescent="0.25">
      <c r="A379" s="11">
        <f>_xlfn.IFNA(_xlfn.XLOOKUP(Tabla1[[#This Row],[ID]],'BASE DE DATOS 2026'!$B$3:$B$554,'BASE DE DATOS 2026'!$N$3:$N$554),"")</f>
        <v>386</v>
      </c>
      <c r="B379" s="39">
        <v>386</v>
      </c>
      <c r="C379" s="12" t="s">
        <v>312</v>
      </c>
      <c r="D379" s="12" t="s">
        <v>786</v>
      </c>
      <c r="E379" s="13">
        <v>1107868365</v>
      </c>
      <c r="F379" s="14"/>
      <c r="G379" s="14">
        <v>2012</v>
      </c>
      <c r="H379" s="15">
        <f ca="1">IF(Tabla1[[#This Row],[FECHA DE NACIMIENTO]]="","",YEAR(NOW())-Tabla1[[#This Row],[FECHA DE NACIMIENTO]])</f>
        <v>14</v>
      </c>
      <c r="I379" s="12" t="s">
        <v>15</v>
      </c>
      <c r="J379" s="15" t="str">
        <f t="shared" si="10"/>
        <v>EX</v>
      </c>
      <c r="K379" s="15" t="str">
        <f>Tabla1[[#This Row],[FECHA DE NACIMIENTO]]&amp;J379</f>
        <v>2012EX</v>
      </c>
      <c r="L379" s="16" t="str">
        <f t="shared" si="11"/>
        <v>EXPERTOS 13 Y 14 AÑOS</v>
      </c>
      <c r="M379" s="12" t="s">
        <v>41</v>
      </c>
      <c r="N379" s="39">
        <v>386</v>
      </c>
      <c r="O379" s="19">
        <f>IFERROR(VLOOKUP(Tabla1[[#This Row],[NIVEL DE HABILIDAD]],CATEGORIAS!$M$3:$O$13,2,FALSE),"")</f>
        <v>85000</v>
      </c>
      <c r="P379" s="12"/>
      <c r="Q379" s="12"/>
    </row>
    <row r="380" spans="1:17" ht="18.75" x14ac:dyDescent="0.25">
      <c r="A380" s="11" t="str">
        <f>_xlfn.IFNA(_xlfn.XLOOKUP(Tabla1[[#This Row],[ID]],'BASE DE DATOS 2026'!$B$3:$B$554,'BASE DE DATOS 2026'!$N$3:$N$554),"")</f>
        <v/>
      </c>
      <c r="B380" s="38">
        <v>387</v>
      </c>
      <c r="C380" s="12" t="s">
        <v>787</v>
      </c>
      <c r="D380" s="12" t="s">
        <v>788</v>
      </c>
      <c r="E380" s="13">
        <v>1117510363</v>
      </c>
      <c r="F380" s="14"/>
      <c r="G380" s="14">
        <v>2007</v>
      </c>
      <c r="H380" s="15">
        <f ca="1">IF(Tabla1[[#This Row],[FECHA DE NACIMIENTO]]="","",YEAR(NOW())-Tabla1[[#This Row],[FECHA DE NACIMIENTO]])</f>
        <v>19</v>
      </c>
      <c r="I380" s="12" t="s">
        <v>15</v>
      </c>
      <c r="J380" s="15" t="str">
        <f t="shared" si="10"/>
        <v>EX</v>
      </c>
      <c r="K380" s="15" t="str">
        <f>Tabla1[[#This Row],[FECHA DE NACIMIENTO]]&amp;J380</f>
        <v>2007EX</v>
      </c>
      <c r="L380" s="16" t="str">
        <f t="shared" si="11"/>
        <v>EXPERTOS 17 AÑOS Y MAS</v>
      </c>
      <c r="M380" s="12" t="s">
        <v>74</v>
      </c>
      <c r="N380" s="38">
        <v>387</v>
      </c>
      <c r="O380" s="19">
        <f>IFERROR(VLOOKUP(Tabla1[[#This Row],[NIVEL DE HABILIDAD]],CATEGORIAS!$M$3:$O$13,2,FALSE),"")</f>
        <v>85000</v>
      </c>
      <c r="P380" s="12"/>
      <c r="Q380" s="12"/>
    </row>
    <row r="381" spans="1:17" ht="18.75" x14ac:dyDescent="0.25">
      <c r="A381" s="11">
        <f>_xlfn.IFNA(_xlfn.XLOOKUP(Tabla1[[#This Row],[ID]],'BASE DE DATOS 2026'!$B$3:$B$554,'BASE DE DATOS 2026'!$N$3:$N$554),"")</f>
        <v>388</v>
      </c>
      <c r="B381" s="39">
        <v>388</v>
      </c>
      <c r="C381" s="65" t="s">
        <v>789</v>
      </c>
      <c r="D381" s="65" t="s">
        <v>790</v>
      </c>
      <c r="E381" s="47">
        <v>1105385978</v>
      </c>
      <c r="F381" s="14"/>
      <c r="G381" s="48">
        <v>2013</v>
      </c>
      <c r="H381" s="15">
        <f ca="1">IF(Tabla1[[#This Row],[FECHA DE NACIMIENTO]]="","",YEAR(NOW())-Tabla1[[#This Row],[FECHA DE NACIMIENTO]])</f>
        <v>13</v>
      </c>
      <c r="I381" s="65" t="s">
        <v>15</v>
      </c>
      <c r="J381" s="15" t="str">
        <f t="shared" si="10"/>
        <v>EX</v>
      </c>
      <c r="K381" s="15" t="str">
        <f>Tabla1[[#This Row],[FECHA DE NACIMIENTO]]&amp;J381</f>
        <v>2013EX</v>
      </c>
      <c r="L381" s="16" t="str">
        <f t="shared" si="11"/>
        <v>EXPERTOS 13 Y 14 AÑOS</v>
      </c>
      <c r="M381" s="65" t="s">
        <v>74</v>
      </c>
      <c r="N381" s="39">
        <v>388</v>
      </c>
      <c r="O381" s="19">
        <f>IFERROR(VLOOKUP(Tabla1[[#This Row],[NIVEL DE HABILIDAD]],CATEGORIAS!$M$3:$O$13,2,FALSE),"")</f>
        <v>85000</v>
      </c>
      <c r="P381" s="65"/>
      <c r="Q381" s="65"/>
    </row>
    <row r="382" spans="1:17" ht="18.75" x14ac:dyDescent="0.25">
      <c r="A382" s="11">
        <f>_xlfn.IFNA(_xlfn.XLOOKUP(Tabla1[[#This Row],[ID]],'BASE DE DATOS 2026'!$B$3:$B$554,'BASE DE DATOS 2026'!$N$3:$N$554),"")</f>
        <v>389</v>
      </c>
      <c r="B382" s="38">
        <v>389</v>
      </c>
      <c r="C382" s="65" t="s">
        <v>356</v>
      </c>
      <c r="D382" s="65" t="s">
        <v>791</v>
      </c>
      <c r="E382" s="47">
        <v>1061796145</v>
      </c>
      <c r="F382" s="14"/>
      <c r="G382" s="48">
        <v>2014</v>
      </c>
      <c r="H382" s="15">
        <f ca="1">IF(Tabla1[[#This Row],[FECHA DE NACIMIENTO]]="","",YEAR(NOW())-Tabla1[[#This Row],[FECHA DE NACIMIENTO]])</f>
        <v>12</v>
      </c>
      <c r="I382" s="65" t="s">
        <v>15</v>
      </c>
      <c r="J382" s="15" t="str">
        <f t="shared" si="10"/>
        <v>EX</v>
      </c>
      <c r="K382" s="15" t="str">
        <f>Tabla1[[#This Row],[FECHA DE NACIMIENTO]]&amp;J382</f>
        <v>2014EX</v>
      </c>
      <c r="L382" s="16" t="str">
        <f t="shared" si="11"/>
        <v>EXPERTOS 11 Y 12 AÑOS</v>
      </c>
      <c r="M382" s="65" t="s">
        <v>52</v>
      </c>
      <c r="N382" s="38">
        <v>389</v>
      </c>
      <c r="O382" s="19">
        <f>IFERROR(VLOOKUP(Tabla1[[#This Row],[NIVEL DE HABILIDAD]],CATEGORIAS!$M$3:$O$13,2,FALSE),"")</f>
        <v>85000</v>
      </c>
      <c r="P382" s="65"/>
      <c r="Q382" s="65"/>
    </row>
    <row r="383" spans="1:17" ht="18.75" x14ac:dyDescent="0.25">
      <c r="A383" s="11">
        <f>_xlfn.IFNA(_xlfn.XLOOKUP(Tabla1[[#This Row],[ID]],'BASE DE DATOS 2026'!$B$3:$B$554,'BASE DE DATOS 2026'!$N$3:$N$554),"")</f>
        <v>390</v>
      </c>
      <c r="B383" s="39">
        <v>390</v>
      </c>
      <c r="C383" s="12" t="s">
        <v>792</v>
      </c>
      <c r="D383" s="12" t="s">
        <v>793</v>
      </c>
      <c r="E383" s="13">
        <v>1105384726</v>
      </c>
      <c r="F383" s="14"/>
      <c r="G383" s="14">
        <v>2013</v>
      </c>
      <c r="H383" s="15">
        <f ca="1">IF(Tabla1[[#This Row],[FECHA DE NACIMIENTO]]="","",YEAR(NOW())-Tabla1[[#This Row],[FECHA DE NACIMIENTO]])</f>
        <v>13</v>
      </c>
      <c r="I383" s="12" t="s">
        <v>15</v>
      </c>
      <c r="J383" s="15" t="str">
        <f t="shared" si="10"/>
        <v>EX</v>
      </c>
      <c r="K383" s="15" t="str">
        <f>Tabla1[[#This Row],[FECHA DE NACIMIENTO]]&amp;J383</f>
        <v>2013EX</v>
      </c>
      <c r="L383" s="16" t="str">
        <f t="shared" si="11"/>
        <v>EXPERTOS 13 Y 14 AÑOS</v>
      </c>
      <c r="M383" s="12" t="s">
        <v>51</v>
      </c>
      <c r="N383" s="39">
        <v>390</v>
      </c>
      <c r="O383" s="19">
        <f>IFERROR(VLOOKUP(Tabla1[[#This Row],[NIVEL DE HABILIDAD]],CATEGORIAS!$M$3:$O$13,2,FALSE),"")</f>
        <v>85000</v>
      </c>
      <c r="P383" s="12"/>
      <c r="Q383" s="12"/>
    </row>
    <row r="384" spans="1:17" ht="18.75" x14ac:dyDescent="0.25">
      <c r="A384" s="11">
        <f>_xlfn.IFNA(_xlfn.XLOOKUP(Tabla1[[#This Row],[ID]],'BASE DE DATOS 2026'!$B$3:$B$554,'BASE DE DATOS 2026'!$N$3:$N$554),"")</f>
        <v>391</v>
      </c>
      <c r="B384" s="38">
        <v>391</v>
      </c>
      <c r="C384" s="12" t="s">
        <v>325</v>
      </c>
      <c r="D384" s="12" t="s">
        <v>794</v>
      </c>
      <c r="E384" s="13">
        <v>1110374982</v>
      </c>
      <c r="F384" s="14"/>
      <c r="G384" s="14">
        <v>2013</v>
      </c>
      <c r="H384" s="15">
        <f ca="1">IF(Tabla1[[#This Row],[FECHA DE NACIMIENTO]]="","",YEAR(NOW())-Tabla1[[#This Row],[FECHA DE NACIMIENTO]])</f>
        <v>13</v>
      </c>
      <c r="I384" s="12" t="s">
        <v>15</v>
      </c>
      <c r="J384" s="15" t="str">
        <f t="shared" si="10"/>
        <v>EX</v>
      </c>
      <c r="K384" s="15" t="str">
        <f>Tabla1[[#This Row],[FECHA DE NACIMIENTO]]&amp;J384</f>
        <v>2013EX</v>
      </c>
      <c r="L384" s="16" t="str">
        <f t="shared" si="11"/>
        <v>EXPERTOS 13 Y 14 AÑOS</v>
      </c>
      <c r="M384" s="12" t="s">
        <v>51</v>
      </c>
      <c r="N384" s="38">
        <v>391</v>
      </c>
      <c r="O384" s="19">
        <f>IFERROR(VLOOKUP(Tabla1[[#This Row],[NIVEL DE HABILIDAD]],CATEGORIAS!$M$3:$O$13,2,FALSE),"")</f>
        <v>85000</v>
      </c>
      <c r="P384" s="12"/>
      <c r="Q384" s="12"/>
    </row>
    <row r="385" spans="1:17" ht="18.75" x14ac:dyDescent="0.25">
      <c r="A385" s="11" t="str">
        <f>_xlfn.IFNA(_xlfn.XLOOKUP(Tabla1[[#This Row],[ID]],'BASE DE DATOS 2026'!$B$3:$B$554,'BASE DE DATOS 2026'!$N$3:$N$554),"")</f>
        <v/>
      </c>
      <c r="B385" s="39">
        <v>392</v>
      </c>
      <c r="C385" s="65" t="s">
        <v>795</v>
      </c>
      <c r="D385" s="65" t="s">
        <v>796</v>
      </c>
      <c r="E385" s="47">
        <v>1232791048</v>
      </c>
      <c r="F385" s="14"/>
      <c r="G385" s="48">
        <v>2015</v>
      </c>
      <c r="H385" s="15">
        <f ca="1">IF(Tabla1[[#This Row],[FECHA DE NACIMIENTO]]="","",YEAR(NOW())-Tabla1[[#This Row],[FECHA DE NACIMIENTO]])</f>
        <v>11</v>
      </c>
      <c r="I385" s="65" t="s">
        <v>15</v>
      </c>
      <c r="J385" s="15" t="str">
        <f t="shared" si="10"/>
        <v>EX</v>
      </c>
      <c r="K385" s="15" t="str">
        <f>Tabla1[[#This Row],[FECHA DE NACIMIENTO]]&amp;J385</f>
        <v>2015EX</v>
      </c>
      <c r="L385" s="16" t="str">
        <f t="shared" si="11"/>
        <v>EXPERTOS 11 Y 12 AÑOS</v>
      </c>
      <c r="M385" s="65" t="s">
        <v>51</v>
      </c>
      <c r="N385" s="39">
        <v>392</v>
      </c>
      <c r="O385" s="19">
        <f>IFERROR(VLOOKUP(Tabla1[[#This Row],[NIVEL DE HABILIDAD]],CATEGORIAS!$M$3:$O$13,2,FALSE),"")</f>
        <v>85000</v>
      </c>
      <c r="P385" s="65"/>
      <c r="Q385" s="65"/>
    </row>
    <row r="386" spans="1:17" ht="18.75" x14ac:dyDescent="0.25">
      <c r="A386" s="11">
        <f>_xlfn.IFNA(_xlfn.XLOOKUP(Tabla1[[#This Row],[ID]],'BASE DE DATOS 2026'!$B$3:$B$554,'BASE DE DATOS 2026'!$N$3:$N$554),"")</f>
        <v>393</v>
      </c>
      <c r="B386" s="38">
        <v>393</v>
      </c>
      <c r="C386" s="12" t="s">
        <v>378</v>
      </c>
      <c r="D386" s="12" t="s">
        <v>797</v>
      </c>
      <c r="E386" s="13">
        <v>1108650306</v>
      </c>
      <c r="F386" s="14"/>
      <c r="G386" s="14">
        <v>2017</v>
      </c>
      <c r="H386" s="15">
        <f ca="1">IF(Tabla1[[#This Row],[FECHA DE NACIMIENTO]]="","",YEAR(NOW())-Tabla1[[#This Row],[FECHA DE NACIMIENTO]])</f>
        <v>9</v>
      </c>
      <c r="I386" s="12" t="s">
        <v>15</v>
      </c>
      <c r="J386" s="15" t="str">
        <f t="shared" si="10"/>
        <v>EX</v>
      </c>
      <c r="K386" s="15" t="str">
        <f>Tabla1[[#This Row],[FECHA DE NACIMIENTO]]&amp;J386</f>
        <v>2017EX</v>
      </c>
      <c r="L386" s="16" t="str">
        <f t="shared" si="11"/>
        <v>EXPERTOS 9 Y 10 AÑOS</v>
      </c>
      <c r="M386" s="12" t="s">
        <v>51</v>
      </c>
      <c r="N386" s="38">
        <v>393</v>
      </c>
      <c r="O386" s="19">
        <f>IFERROR(VLOOKUP(Tabla1[[#This Row],[NIVEL DE HABILIDAD]],CATEGORIAS!$M$3:$O$13,2,FALSE),"")</f>
        <v>85000</v>
      </c>
      <c r="P386" s="12"/>
      <c r="Q386" s="12"/>
    </row>
    <row r="387" spans="1:17" ht="18.75" x14ac:dyDescent="0.25">
      <c r="A387" s="11">
        <f>_xlfn.IFNA(_xlfn.XLOOKUP(Tabla1[[#This Row],[ID]],'BASE DE DATOS 2026'!$B$3:$B$554,'BASE DE DATOS 2026'!$N$3:$N$554),"")</f>
        <v>394</v>
      </c>
      <c r="B387" s="39">
        <v>394</v>
      </c>
      <c r="C387" s="65" t="s">
        <v>798</v>
      </c>
      <c r="D387" s="65" t="s">
        <v>397</v>
      </c>
      <c r="E387" s="47">
        <v>1063814976</v>
      </c>
      <c r="F387" s="48"/>
      <c r="G387" s="48">
        <v>2013</v>
      </c>
      <c r="H387" s="15">
        <f ca="1">IF(Tabla1[[#This Row],[FECHA DE NACIMIENTO]]="","",YEAR(NOW())-Tabla1[[#This Row],[FECHA DE NACIMIENTO]])</f>
        <v>13</v>
      </c>
      <c r="I387" s="65" t="s">
        <v>15</v>
      </c>
      <c r="J387" s="15" t="str">
        <f t="shared" ref="J387:J450" si="12">VLOOKUP(I387,NH,2,0)</f>
        <v>EX</v>
      </c>
      <c r="K387" s="15" t="str">
        <f>Tabla1[[#This Row],[FECHA DE NACIMIENTO]]&amp;J387</f>
        <v>2013EX</v>
      </c>
      <c r="L387" s="16" t="str">
        <f t="shared" ref="L387:L450" si="13">IFERROR(VLOOKUP(K387,CATEGORIAS,2,0),"")</f>
        <v>EXPERTOS 13 Y 14 AÑOS</v>
      </c>
      <c r="M387" s="65" t="s">
        <v>111</v>
      </c>
      <c r="N387" s="39">
        <v>394</v>
      </c>
      <c r="O387" s="19">
        <f>IFERROR(VLOOKUP(Tabla1[[#This Row],[NIVEL DE HABILIDAD]],CATEGORIAS!$M$3:$O$13,2,FALSE),"")</f>
        <v>85000</v>
      </c>
      <c r="P387" s="65"/>
      <c r="Q387" s="65" t="s">
        <v>215</v>
      </c>
    </row>
    <row r="388" spans="1:17" ht="18.75" x14ac:dyDescent="0.25">
      <c r="A388" s="11" t="str">
        <f>_xlfn.IFNA(_xlfn.XLOOKUP(Tabla1[[#This Row],[ID]],'BASE DE DATOS 2026'!$B$3:$B$554,'BASE DE DATOS 2026'!$N$3:$N$554),"")</f>
        <v/>
      </c>
      <c r="B388" s="38">
        <v>395</v>
      </c>
      <c r="C388" s="12" t="s">
        <v>321</v>
      </c>
      <c r="D388" s="12" t="s">
        <v>799</v>
      </c>
      <c r="E388" s="13">
        <v>1110372955</v>
      </c>
      <c r="F388" s="14"/>
      <c r="G388" s="14">
        <v>2011</v>
      </c>
      <c r="H388" s="15">
        <f ca="1">IF(Tabla1[[#This Row],[FECHA DE NACIMIENTO]]="","",YEAR(NOW())-Tabla1[[#This Row],[FECHA DE NACIMIENTO]])</f>
        <v>15</v>
      </c>
      <c r="I388" s="12" t="s">
        <v>15</v>
      </c>
      <c r="J388" s="15" t="str">
        <f t="shared" si="12"/>
        <v>EX</v>
      </c>
      <c r="K388" s="15" t="str">
        <f>Tabla1[[#This Row],[FECHA DE NACIMIENTO]]&amp;J388</f>
        <v>2011EX</v>
      </c>
      <c r="L388" s="16" t="str">
        <f t="shared" si="13"/>
        <v>EXPERTOS 15 Y 16 AÑOS</v>
      </c>
      <c r="M388" s="12" t="s">
        <v>41</v>
      </c>
      <c r="N388" s="38">
        <v>395</v>
      </c>
      <c r="O388" s="19">
        <f>IFERROR(VLOOKUP(Tabla1[[#This Row],[NIVEL DE HABILIDAD]],CATEGORIAS!$M$3:$O$13,2,FALSE),"")</f>
        <v>85000</v>
      </c>
      <c r="P388" s="12"/>
      <c r="Q388" s="12"/>
    </row>
    <row r="389" spans="1:17" ht="18.75" x14ac:dyDescent="0.25">
      <c r="A389" s="11">
        <f>_xlfn.IFNA(_xlfn.XLOOKUP(Tabla1[[#This Row],[ID]],'BASE DE DATOS 2026'!$B$3:$B$554,'BASE DE DATOS 2026'!$N$3:$N$554),"")</f>
        <v>396</v>
      </c>
      <c r="B389" s="39">
        <v>396</v>
      </c>
      <c r="C389" s="65" t="s">
        <v>800</v>
      </c>
      <c r="D389" s="65" t="s">
        <v>801</v>
      </c>
      <c r="E389" s="47">
        <v>1109551188</v>
      </c>
      <c r="F389" s="14"/>
      <c r="G389" s="48">
        <v>2011</v>
      </c>
      <c r="H389" s="15">
        <f ca="1">IF(Tabla1[[#This Row],[FECHA DE NACIMIENTO]]="","",YEAR(NOW())-Tabla1[[#This Row],[FECHA DE NACIMIENTO]])</f>
        <v>15</v>
      </c>
      <c r="I389" s="65" t="s">
        <v>15</v>
      </c>
      <c r="J389" s="15" t="str">
        <f t="shared" si="12"/>
        <v>EX</v>
      </c>
      <c r="K389" s="15" t="str">
        <f>Tabla1[[#This Row],[FECHA DE NACIMIENTO]]&amp;J389</f>
        <v>2011EX</v>
      </c>
      <c r="L389" s="16" t="str">
        <f t="shared" si="13"/>
        <v>EXPERTOS 15 Y 16 AÑOS</v>
      </c>
      <c r="M389" s="65" t="s">
        <v>41</v>
      </c>
      <c r="N389" s="39">
        <v>396</v>
      </c>
      <c r="O389" s="19">
        <f>IFERROR(VLOOKUP(Tabla1[[#This Row],[NIVEL DE HABILIDAD]],CATEGORIAS!$M$3:$O$13,2,FALSE),"")</f>
        <v>85000</v>
      </c>
      <c r="P389" s="65"/>
      <c r="Q389" s="65"/>
    </row>
    <row r="390" spans="1:17" ht="18.75" x14ac:dyDescent="0.25">
      <c r="A390" s="11">
        <f>_xlfn.IFNA(_xlfn.XLOOKUP(Tabla1[[#This Row],[ID]],'BASE DE DATOS 2026'!$B$3:$B$554,'BASE DE DATOS 2026'!$N$3:$N$554),"")</f>
        <v>397</v>
      </c>
      <c r="B390" s="38">
        <v>397</v>
      </c>
      <c r="C390" s="65" t="s">
        <v>802</v>
      </c>
      <c r="D390" s="65" t="s">
        <v>803</v>
      </c>
      <c r="E390" s="47">
        <v>1107863901</v>
      </c>
      <c r="F390" s="14"/>
      <c r="G390" s="48">
        <v>2011</v>
      </c>
      <c r="H390" s="15">
        <f ca="1">IF(Tabla1[[#This Row],[FECHA DE NACIMIENTO]]="","",YEAR(NOW())-Tabla1[[#This Row],[FECHA DE NACIMIENTO]])</f>
        <v>15</v>
      </c>
      <c r="I390" s="65" t="s">
        <v>15</v>
      </c>
      <c r="J390" s="15" t="str">
        <f t="shared" si="12"/>
        <v>EX</v>
      </c>
      <c r="K390" s="15" t="str">
        <f>Tabla1[[#This Row],[FECHA DE NACIMIENTO]]&amp;J390</f>
        <v>2011EX</v>
      </c>
      <c r="L390" s="16" t="str">
        <f t="shared" si="13"/>
        <v>EXPERTOS 15 Y 16 AÑOS</v>
      </c>
      <c r="M390" s="65" t="s">
        <v>41</v>
      </c>
      <c r="N390" s="38">
        <v>397</v>
      </c>
      <c r="O390" s="19">
        <f>IFERROR(VLOOKUP(Tabla1[[#This Row],[NIVEL DE HABILIDAD]],CATEGORIAS!$M$3:$O$13,2,FALSE),"")</f>
        <v>85000</v>
      </c>
      <c r="P390" s="65"/>
      <c r="Q390" s="65"/>
    </row>
    <row r="391" spans="1:17" ht="18.75" x14ac:dyDescent="0.25">
      <c r="A391" s="11">
        <f>_xlfn.IFNA(_xlfn.XLOOKUP(Tabla1[[#This Row],[ID]],'BASE DE DATOS 2026'!$B$3:$B$554,'BASE DE DATOS 2026'!$N$3:$N$554),"")</f>
        <v>398</v>
      </c>
      <c r="B391" s="39">
        <v>398</v>
      </c>
      <c r="C391" s="65" t="s">
        <v>804</v>
      </c>
      <c r="D391" s="65" t="s">
        <v>805</v>
      </c>
      <c r="E391" s="47">
        <v>1111481539</v>
      </c>
      <c r="F391" s="14"/>
      <c r="G391" s="48">
        <v>2007</v>
      </c>
      <c r="H391" s="15">
        <f ca="1">IF(Tabla1[[#This Row],[FECHA DE NACIMIENTO]]="","",YEAR(NOW())-Tabla1[[#This Row],[FECHA DE NACIMIENTO]])</f>
        <v>19</v>
      </c>
      <c r="I391" s="65" t="s">
        <v>15</v>
      </c>
      <c r="J391" s="15" t="str">
        <f t="shared" si="12"/>
        <v>EX</v>
      </c>
      <c r="K391" s="15" t="str">
        <f>Tabla1[[#This Row],[FECHA DE NACIMIENTO]]&amp;J391</f>
        <v>2007EX</v>
      </c>
      <c r="L391" s="16" t="str">
        <f t="shared" si="13"/>
        <v>EXPERTOS 17 AÑOS Y MAS</v>
      </c>
      <c r="M391" s="65" t="s">
        <v>55</v>
      </c>
      <c r="N391" s="39">
        <v>398</v>
      </c>
      <c r="O391" s="19">
        <f>IFERROR(VLOOKUP(Tabla1[[#This Row],[NIVEL DE HABILIDAD]],CATEGORIAS!$M$3:$O$13,2,FALSE),"")</f>
        <v>85000</v>
      </c>
      <c r="P391" s="65"/>
      <c r="Q391" s="65"/>
    </row>
    <row r="392" spans="1:17" ht="18.75" x14ac:dyDescent="0.25">
      <c r="A392" s="11" t="str">
        <f>_xlfn.IFNA(_xlfn.XLOOKUP(Tabla1[[#This Row],[ID]],'BASE DE DATOS 2026'!$B$3:$B$554,'BASE DE DATOS 2026'!$N$3:$N$554),"")</f>
        <v/>
      </c>
      <c r="B392" s="38">
        <v>399</v>
      </c>
      <c r="C392" s="65" t="s">
        <v>806</v>
      </c>
      <c r="D392" s="65" t="s">
        <v>807</v>
      </c>
      <c r="E392" s="47">
        <v>1095182415</v>
      </c>
      <c r="F392" s="32"/>
      <c r="G392" s="48">
        <v>2016</v>
      </c>
      <c r="H392" s="15">
        <f ca="1">IF(Tabla1[[#This Row],[FECHA DE NACIMIENTO]]="","",YEAR(NOW())-Tabla1[[#This Row],[FECHA DE NACIMIENTO]])</f>
        <v>10</v>
      </c>
      <c r="I392" s="65" t="s">
        <v>15</v>
      </c>
      <c r="J392" s="15" t="str">
        <f t="shared" si="12"/>
        <v>EX</v>
      </c>
      <c r="K392" s="15" t="str">
        <f>Tabla1[[#This Row],[FECHA DE NACIMIENTO]]&amp;J392</f>
        <v>2016EX</v>
      </c>
      <c r="L392" s="16" t="str">
        <f t="shared" si="13"/>
        <v>EXPERTOS 9 Y 10 AÑOS</v>
      </c>
      <c r="M392" s="65" t="s">
        <v>83</v>
      </c>
      <c r="N392" s="38">
        <v>399</v>
      </c>
      <c r="O392" s="19">
        <f>IFERROR(VLOOKUP(Tabla1[[#This Row],[NIVEL DE HABILIDAD]],CATEGORIAS!$M$3:$O$13,2,FALSE),"")</f>
        <v>85000</v>
      </c>
      <c r="P392" s="65"/>
      <c r="Q392" s="65"/>
    </row>
    <row r="393" spans="1:17" ht="18.75" x14ac:dyDescent="0.25">
      <c r="A393" s="11" t="str">
        <f>_xlfn.IFNA(_xlfn.XLOOKUP(Tabla1[[#This Row],[ID]],'BASE DE DATOS 2026'!$B$3:$B$554,'BASE DE DATOS 2026'!$N$3:$N$554),"")</f>
        <v/>
      </c>
      <c r="B393" s="39">
        <v>400</v>
      </c>
      <c r="C393" s="33" t="s">
        <v>766</v>
      </c>
      <c r="D393" s="33" t="s">
        <v>808</v>
      </c>
      <c r="E393" s="34">
        <v>1114312909</v>
      </c>
      <c r="F393" s="32"/>
      <c r="G393" s="35">
        <v>2010</v>
      </c>
      <c r="H393" s="15">
        <f ca="1">IF(Tabla1[[#This Row],[FECHA DE NACIMIENTO]]="","",YEAR(NOW())-Tabla1[[#This Row],[FECHA DE NACIMIENTO]])</f>
        <v>16</v>
      </c>
      <c r="I393" s="33" t="s">
        <v>15</v>
      </c>
      <c r="J393" s="15" t="str">
        <f t="shared" si="12"/>
        <v>EX</v>
      </c>
      <c r="K393" s="15" t="str">
        <f>Tabla1[[#This Row],[FECHA DE NACIMIENTO]]&amp;J393</f>
        <v>2010EX</v>
      </c>
      <c r="L393" s="16" t="str">
        <f t="shared" si="13"/>
        <v>EXPERTOS 15 Y 16 AÑOS</v>
      </c>
      <c r="M393" s="33" t="s">
        <v>76</v>
      </c>
      <c r="N393" s="39">
        <v>400</v>
      </c>
      <c r="O393" s="19">
        <f>IFERROR(VLOOKUP(Tabla1[[#This Row],[NIVEL DE HABILIDAD]],CATEGORIAS!$M$3:$O$13,2,FALSE),"")</f>
        <v>85000</v>
      </c>
      <c r="P393" s="33"/>
      <c r="Q393" s="33"/>
    </row>
    <row r="394" spans="1:17" ht="18.75" x14ac:dyDescent="0.25">
      <c r="A394" s="11" t="str">
        <f>_xlfn.IFNA(_xlfn.XLOOKUP(Tabla1[[#This Row],[ID]],'BASE DE DATOS 2026'!$B$3:$B$554,'BASE DE DATOS 2026'!$N$3:$N$554),"")</f>
        <v/>
      </c>
      <c r="B394" s="38">
        <v>401</v>
      </c>
      <c r="C394" s="12" t="s">
        <v>356</v>
      </c>
      <c r="D394" s="12" t="s">
        <v>809</v>
      </c>
      <c r="E394" s="13">
        <v>1112155527</v>
      </c>
      <c r="F394" s="32"/>
      <c r="G394" s="32">
        <v>2010</v>
      </c>
      <c r="H394" s="15">
        <f ca="1">IF(Tabla1[[#This Row],[FECHA DE NACIMIENTO]]="","",YEAR(NOW())-Tabla1[[#This Row],[FECHA DE NACIMIENTO]])</f>
        <v>16</v>
      </c>
      <c r="I394" s="12" t="s">
        <v>15</v>
      </c>
      <c r="J394" s="15" t="str">
        <f t="shared" si="12"/>
        <v>EX</v>
      </c>
      <c r="K394" s="15" t="str">
        <f>Tabla1[[#This Row],[FECHA DE NACIMIENTO]]&amp;J394</f>
        <v>2010EX</v>
      </c>
      <c r="L394" s="16" t="str">
        <f t="shared" si="13"/>
        <v>EXPERTOS 15 Y 16 AÑOS</v>
      </c>
      <c r="M394" s="12" t="s">
        <v>76</v>
      </c>
      <c r="N394" s="38">
        <v>401</v>
      </c>
      <c r="O394" s="19">
        <f>IFERROR(VLOOKUP(Tabla1[[#This Row],[NIVEL DE HABILIDAD]],CATEGORIAS!$M$3:$O$13,2,FALSE),"")</f>
        <v>85000</v>
      </c>
      <c r="P394" s="12"/>
      <c r="Q394" s="12"/>
    </row>
    <row r="395" spans="1:17" ht="18.75" x14ac:dyDescent="0.25">
      <c r="A395" s="11">
        <f>_xlfn.IFNA(_xlfn.XLOOKUP(Tabla1[[#This Row],[ID]],'BASE DE DATOS 2026'!$B$3:$B$554,'BASE DE DATOS 2026'!$N$3:$N$554),"")</f>
        <v>402</v>
      </c>
      <c r="B395" s="39">
        <v>402</v>
      </c>
      <c r="C395" s="12" t="s">
        <v>810</v>
      </c>
      <c r="D395" s="12" t="s">
        <v>811</v>
      </c>
      <c r="E395" s="13">
        <v>1130622987</v>
      </c>
      <c r="F395" s="14"/>
      <c r="G395" s="14">
        <v>1989</v>
      </c>
      <c r="H395" s="15">
        <f ca="1">IF(Tabla1[[#This Row],[FECHA DE NACIMIENTO]]="","",YEAR(NOW())-Tabla1[[#This Row],[FECHA DE NACIMIENTO]])</f>
        <v>37</v>
      </c>
      <c r="I395" s="12" t="s">
        <v>72</v>
      </c>
      <c r="J395" s="15" t="str">
        <f t="shared" si="12"/>
        <v>SM</v>
      </c>
      <c r="K395" s="15" t="str">
        <f>Tabla1[[#This Row],[FECHA DE NACIMIENTO]]&amp;J395</f>
        <v>1989SM</v>
      </c>
      <c r="L395" s="16" t="str">
        <f t="shared" si="13"/>
        <v>SENIOR MASTER</v>
      </c>
      <c r="M395" s="12" t="s">
        <v>75</v>
      </c>
      <c r="N395" s="39">
        <v>402</v>
      </c>
      <c r="O395" s="19">
        <f>IFERROR(VLOOKUP(Tabla1[[#This Row],[NIVEL DE HABILIDAD]],CATEGORIAS!$M$3:$O$13,2,FALSE),"")</f>
        <v>85000</v>
      </c>
      <c r="P395" s="12"/>
      <c r="Q395" s="12"/>
    </row>
    <row r="396" spans="1:17" ht="18.75" x14ac:dyDescent="0.25">
      <c r="A396" s="11" t="str">
        <f>_xlfn.IFNA(_xlfn.XLOOKUP(Tabla1[[#This Row],[ID]],'BASE DE DATOS 2026'!$B$3:$B$554,'BASE DE DATOS 2026'!$N$3:$N$554),"")</f>
        <v/>
      </c>
      <c r="B396" s="38">
        <v>403</v>
      </c>
      <c r="C396" s="12" t="s">
        <v>812</v>
      </c>
      <c r="D396" s="12" t="s">
        <v>390</v>
      </c>
      <c r="E396" s="13">
        <v>1117495881</v>
      </c>
      <c r="F396" s="14"/>
      <c r="G396" s="14">
        <v>1987</v>
      </c>
      <c r="H396" s="15">
        <f ca="1">IF(Tabla1[[#This Row],[FECHA DE NACIMIENTO]]="","",YEAR(NOW())-Tabla1[[#This Row],[FECHA DE NACIMIENTO]])</f>
        <v>39</v>
      </c>
      <c r="I396" s="12" t="s">
        <v>72</v>
      </c>
      <c r="J396" s="15" t="str">
        <f t="shared" si="12"/>
        <v>SM</v>
      </c>
      <c r="K396" s="15" t="str">
        <f>Tabla1[[#This Row],[FECHA DE NACIMIENTO]]&amp;J396</f>
        <v>1987SM</v>
      </c>
      <c r="L396" s="16" t="str">
        <f t="shared" si="13"/>
        <v>SENIOR MASTER</v>
      </c>
      <c r="M396" s="12" t="s">
        <v>89</v>
      </c>
      <c r="N396" s="38">
        <v>403</v>
      </c>
      <c r="O396" s="19">
        <f>IFERROR(VLOOKUP(Tabla1[[#This Row],[NIVEL DE HABILIDAD]],CATEGORIAS!$M$3:$O$13,2,FALSE),"")</f>
        <v>85000</v>
      </c>
      <c r="P396" s="12"/>
      <c r="Q396" s="12"/>
    </row>
    <row r="397" spans="1:17" ht="18.75" x14ac:dyDescent="0.25">
      <c r="A397" s="11">
        <f>_xlfn.IFNA(_xlfn.XLOOKUP(Tabla1[[#This Row],[ID]],'BASE DE DATOS 2026'!$B$3:$B$554,'BASE DE DATOS 2026'!$N$3:$N$554),"")</f>
        <v>404</v>
      </c>
      <c r="B397" s="39">
        <v>404</v>
      </c>
      <c r="C397" s="12" t="s">
        <v>813</v>
      </c>
      <c r="D397" s="12" t="s">
        <v>814</v>
      </c>
      <c r="E397" s="13">
        <v>94418220</v>
      </c>
      <c r="F397" s="14"/>
      <c r="G397" s="14">
        <v>1973</v>
      </c>
      <c r="H397" s="15">
        <f ca="1">IF(Tabla1[[#This Row],[FECHA DE NACIMIENTO]]="","",YEAR(NOW())-Tabla1[[#This Row],[FECHA DE NACIMIENTO]])</f>
        <v>53</v>
      </c>
      <c r="I397" s="12" t="s">
        <v>72</v>
      </c>
      <c r="J397" s="15" t="str">
        <f t="shared" si="12"/>
        <v>SM</v>
      </c>
      <c r="K397" s="15" t="str">
        <f>Tabla1[[#This Row],[FECHA DE NACIMIENTO]]&amp;J397</f>
        <v>1973SM</v>
      </c>
      <c r="L397" s="16" t="str">
        <f t="shared" si="13"/>
        <v>SENIOR MASTER</v>
      </c>
      <c r="M397" s="12" t="s">
        <v>75</v>
      </c>
      <c r="N397" s="39">
        <v>404</v>
      </c>
      <c r="O397" s="19">
        <f>IFERROR(VLOOKUP(Tabla1[[#This Row],[NIVEL DE HABILIDAD]],CATEGORIAS!$M$3:$O$13,2,FALSE),"")</f>
        <v>85000</v>
      </c>
      <c r="P397" s="12"/>
      <c r="Q397" s="12"/>
    </row>
    <row r="398" spans="1:17" ht="18.75" x14ac:dyDescent="0.25">
      <c r="A398" s="11">
        <f>_xlfn.IFNA(_xlfn.XLOOKUP(Tabla1[[#This Row],[ID]],'BASE DE DATOS 2026'!$B$3:$B$554,'BASE DE DATOS 2026'!$N$3:$N$554),"")</f>
        <v>405</v>
      </c>
      <c r="B398" s="38">
        <v>405</v>
      </c>
      <c r="C398" s="65" t="s">
        <v>815</v>
      </c>
      <c r="D398" s="65" t="s">
        <v>816</v>
      </c>
      <c r="E398" s="47">
        <v>1130637713</v>
      </c>
      <c r="F398" s="14"/>
      <c r="G398" s="48">
        <v>1988</v>
      </c>
      <c r="H398" s="15">
        <f ca="1">IF(Tabla1[[#This Row],[FECHA DE NACIMIENTO]]="","",YEAR(NOW())-Tabla1[[#This Row],[FECHA DE NACIMIENTO]])</f>
        <v>38</v>
      </c>
      <c r="I398" s="65" t="s">
        <v>72</v>
      </c>
      <c r="J398" s="15" t="str">
        <f t="shared" si="12"/>
        <v>SM</v>
      </c>
      <c r="K398" s="15" t="str">
        <f>Tabla1[[#This Row],[FECHA DE NACIMIENTO]]&amp;J398</f>
        <v>1988SM</v>
      </c>
      <c r="L398" s="16" t="str">
        <f t="shared" si="13"/>
        <v>SENIOR MASTER</v>
      </c>
      <c r="M398" s="65" t="s">
        <v>75</v>
      </c>
      <c r="N398" s="38">
        <v>405</v>
      </c>
      <c r="O398" s="19">
        <f>IFERROR(VLOOKUP(Tabla1[[#This Row],[NIVEL DE HABILIDAD]],CATEGORIAS!$M$3:$O$13,2,FALSE),"")</f>
        <v>85000</v>
      </c>
      <c r="P398" s="65"/>
      <c r="Q398" s="65"/>
    </row>
    <row r="399" spans="1:17" ht="18.75" x14ac:dyDescent="0.25">
      <c r="A399" s="11">
        <f>_xlfn.IFNA(_xlfn.XLOOKUP(Tabla1[[#This Row],[ID]],'BASE DE DATOS 2026'!$B$3:$B$554,'BASE DE DATOS 2026'!$N$3:$N$554),"")</f>
        <v>406</v>
      </c>
      <c r="B399" s="39">
        <v>406</v>
      </c>
      <c r="C399" s="12" t="s">
        <v>705</v>
      </c>
      <c r="D399" s="12" t="s">
        <v>817</v>
      </c>
      <c r="E399" s="13">
        <v>1109549979</v>
      </c>
      <c r="F399" s="14"/>
      <c r="G399" s="48">
        <v>2010</v>
      </c>
      <c r="H399" s="15">
        <f ca="1">IF(Tabla1[[#This Row],[FECHA DE NACIMIENTO]]="","",YEAR(NOW())-Tabla1[[#This Row],[FECHA DE NACIMIENTO]])</f>
        <v>16</v>
      </c>
      <c r="I399" s="12" t="s">
        <v>9</v>
      </c>
      <c r="J399" s="15" t="str">
        <f t="shared" si="12"/>
        <v>OD</v>
      </c>
      <c r="K399" s="15" t="str">
        <f>Tabla1[[#This Row],[FECHA DE NACIMIENTO]]&amp;J399</f>
        <v>2010OD</v>
      </c>
      <c r="L399" s="16" t="str">
        <f t="shared" si="13"/>
        <v>OPEN DAMAS</v>
      </c>
      <c r="M399" s="12" t="s">
        <v>50</v>
      </c>
      <c r="N399" s="39">
        <v>406</v>
      </c>
      <c r="O399" s="19">
        <f>IFERROR(VLOOKUP(Tabla1[[#This Row],[NIVEL DE HABILIDAD]],CATEGORIAS!$M$3:$O$13,2,FALSE),"")</f>
        <v>85000</v>
      </c>
      <c r="P399" s="12"/>
      <c r="Q399" s="12"/>
    </row>
    <row r="400" spans="1:17" ht="18.75" x14ac:dyDescent="0.25">
      <c r="A400" s="11">
        <f>_xlfn.IFNA(_xlfn.XLOOKUP(Tabla1[[#This Row],[ID]],'BASE DE DATOS 2026'!$B$3:$B$554,'BASE DE DATOS 2026'!$N$3:$N$554),"")</f>
        <v>408</v>
      </c>
      <c r="B400" s="39">
        <v>408</v>
      </c>
      <c r="C400" s="65" t="s">
        <v>819</v>
      </c>
      <c r="D400" s="65" t="s">
        <v>820</v>
      </c>
      <c r="E400" s="47">
        <v>1110368690</v>
      </c>
      <c r="F400" s="14"/>
      <c r="G400" s="48">
        <v>2007</v>
      </c>
      <c r="H400" s="15">
        <f ca="1">IF(Tabla1[[#This Row],[FECHA DE NACIMIENTO]]="","",YEAR(NOW())-Tabla1[[#This Row],[FECHA DE NACIMIENTO]])</f>
        <v>19</v>
      </c>
      <c r="I400" s="65" t="s">
        <v>9</v>
      </c>
      <c r="J400" s="15" t="str">
        <f t="shared" si="12"/>
        <v>OD</v>
      </c>
      <c r="K400" s="15" t="str">
        <f>Tabla1[[#This Row],[FECHA DE NACIMIENTO]]&amp;J400</f>
        <v>2007OD</v>
      </c>
      <c r="L400" s="16" t="str">
        <f t="shared" si="13"/>
        <v>OPEN DAMAS</v>
      </c>
      <c r="M400" s="65" t="s">
        <v>41</v>
      </c>
      <c r="N400" s="39">
        <v>408</v>
      </c>
      <c r="O400" s="19">
        <f>IFERROR(VLOOKUP(Tabla1[[#This Row],[NIVEL DE HABILIDAD]],CATEGORIAS!$M$3:$O$13,2,FALSE),"")</f>
        <v>85000</v>
      </c>
      <c r="P400" s="65"/>
      <c r="Q400" s="65"/>
    </row>
    <row r="401" spans="1:17" ht="18.75" x14ac:dyDescent="0.25">
      <c r="A401" s="11" t="str">
        <f>_xlfn.IFNA(_xlfn.XLOOKUP(Tabla1[[#This Row],[ID]],'BASE DE DATOS 2026'!$B$3:$B$554,'BASE DE DATOS 2026'!$N$3:$N$554),"")</f>
        <v/>
      </c>
      <c r="B401" s="38">
        <v>409</v>
      </c>
      <c r="C401" s="12" t="s">
        <v>821</v>
      </c>
      <c r="D401" s="12" t="s">
        <v>822</v>
      </c>
      <c r="E401" s="13">
        <v>1097103562</v>
      </c>
      <c r="F401" s="14"/>
      <c r="G401" s="14">
        <v>2009</v>
      </c>
      <c r="H401" s="15">
        <f ca="1">IF(Tabla1[[#This Row],[FECHA DE NACIMIENTO]]="","",YEAR(NOW())-Tabla1[[#This Row],[FECHA DE NACIMIENTO]])</f>
        <v>17</v>
      </c>
      <c r="I401" s="12" t="s">
        <v>9</v>
      </c>
      <c r="J401" s="15" t="str">
        <f t="shared" si="12"/>
        <v>OD</v>
      </c>
      <c r="K401" s="15" t="str">
        <f>Tabla1[[#This Row],[FECHA DE NACIMIENTO]]&amp;J401</f>
        <v>2009OD</v>
      </c>
      <c r="L401" s="16" t="str">
        <f t="shared" si="13"/>
        <v>OPEN DAMAS</v>
      </c>
      <c r="M401" s="12" t="s">
        <v>45</v>
      </c>
      <c r="N401" s="38" t="s">
        <v>1153</v>
      </c>
      <c r="O401" s="19">
        <f>IFERROR(VLOOKUP(Tabla1[[#This Row],[NIVEL DE HABILIDAD]],CATEGORIAS!$M$3:$O$13,2,FALSE),"")</f>
        <v>85000</v>
      </c>
      <c r="P401" s="12"/>
      <c r="Q401" s="12"/>
    </row>
    <row r="402" spans="1:17" ht="18.75" x14ac:dyDescent="0.25">
      <c r="A402" s="11" t="str">
        <f>_xlfn.IFNA(_xlfn.XLOOKUP(Tabla1[[#This Row],[ID]],'BASE DE DATOS 2026'!$B$3:$B$554,'BASE DE DATOS 2026'!$N$3:$N$554),"")</f>
        <v/>
      </c>
      <c r="B402" s="39">
        <v>410</v>
      </c>
      <c r="C402" s="12" t="s">
        <v>279</v>
      </c>
      <c r="D402" s="12" t="s">
        <v>779</v>
      </c>
      <c r="E402" s="13">
        <v>1150686792</v>
      </c>
      <c r="F402" s="14"/>
      <c r="G402" s="14">
        <v>2009</v>
      </c>
      <c r="H402" s="15">
        <f ca="1">IF(Tabla1[[#This Row],[FECHA DE NACIMIENTO]]="","",YEAR(NOW())-Tabla1[[#This Row],[FECHA DE NACIMIENTO]])</f>
        <v>17</v>
      </c>
      <c r="I402" s="12" t="s">
        <v>9</v>
      </c>
      <c r="J402" s="15" t="str">
        <f t="shared" si="12"/>
        <v>OD</v>
      </c>
      <c r="K402" s="15" t="str">
        <f>Tabla1[[#This Row],[FECHA DE NACIMIENTO]]&amp;J402</f>
        <v>2009OD</v>
      </c>
      <c r="L402" s="16" t="str">
        <f t="shared" si="13"/>
        <v>OPEN DAMAS</v>
      </c>
      <c r="M402" s="12" t="s">
        <v>45</v>
      </c>
      <c r="N402" s="39">
        <v>410</v>
      </c>
      <c r="O402" s="19">
        <f>IFERROR(VLOOKUP(Tabla1[[#This Row],[NIVEL DE HABILIDAD]],CATEGORIAS!$M$3:$O$13,2,FALSE),"")</f>
        <v>85000</v>
      </c>
      <c r="P402" s="12"/>
      <c r="Q402" s="12"/>
    </row>
    <row r="403" spans="1:17" ht="18.75" x14ac:dyDescent="0.25">
      <c r="A403" s="11">
        <f>_xlfn.IFNA(_xlfn.XLOOKUP(Tabla1[[#This Row],[ID]],'BASE DE DATOS 2026'!$B$3:$B$554,'BASE DE DATOS 2026'!$N$3:$N$554),"")</f>
        <v>411</v>
      </c>
      <c r="B403" s="38">
        <v>411</v>
      </c>
      <c r="C403" s="65" t="s">
        <v>628</v>
      </c>
      <c r="D403" s="65" t="s">
        <v>473</v>
      </c>
      <c r="E403" s="47">
        <v>1109550184</v>
      </c>
      <c r="F403" s="14"/>
      <c r="G403" s="48">
        <v>2010</v>
      </c>
      <c r="H403" s="15">
        <f ca="1">IF(Tabla1[[#This Row],[FECHA DE NACIMIENTO]]="","",YEAR(NOW())-Tabla1[[#This Row],[FECHA DE NACIMIENTO]])</f>
        <v>16</v>
      </c>
      <c r="I403" s="65" t="s">
        <v>9</v>
      </c>
      <c r="J403" s="15" t="str">
        <f t="shared" si="12"/>
        <v>OD</v>
      </c>
      <c r="K403" s="15" t="str">
        <f>Tabla1[[#This Row],[FECHA DE NACIMIENTO]]&amp;J403</f>
        <v>2010OD</v>
      </c>
      <c r="L403" s="16" t="str">
        <f t="shared" si="13"/>
        <v>OPEN DAMAS</v>
      </c>
      <c r="M403" s="65" t="s">
        <v>76</v>
      </c>
      <c r="N403" s="38">
        <v>411</v>
      </c>
      <c r="O403" s="19">
        <f>IFERROR(VLOOKUP(Tabla1[[#This Row],[NIVEL DE HABILIDAD]],CATEGORIAS!$M$3:$O$13,2,FALSE),"")</f>
        <v>85000</v>
      </c>
      <c r="P403" s="65"/>
      <c r="Q403" s="65"/>
    </row>
    <row r="404" spans="1:17" ht="18.75" x14ac:dyDescent="0.25">
      <c r="A404" s="11">
        <f>_xlfn.IFNA(_xlfn.XLOOKUP(Tabla1[[#This Row],[ID]],'BASE DE DATOS 2026'!$B$3:$B$554,'BASE DE DATOS 2026'!$N$3:$N$554),"")</f>
        <v>412</v>
      </c>
      <c r="B404" s="39">
        <v>412</v>
      </c>
      <c r="C404" s="12" t="s">
        <v>301</v>
      </c>
      <c r="D404" s="12" t="s">
        <v>817</v>
      </c>
      <c r="E404" s="13">
        <v>1110296313</v>
      </c>
      <c r="F404" s="14"/>
      <c r="G404" s="14">
        <v>2008</v>
      </c>
      <c r="H404" s="15">
        <f ca="1">IF(Tabla1[[#This Row],[FECHA DE NACIMIENTO]]="","",YEAR(NOW())-Tabla1[[#This Row],[FECHA DE NACIMIENTO]])</f>
        <v>18</v>
      </c>
      <c r="I404" s="12" t="s">
        <v>10</v>
      </c>
      <c r="J404" s="15" t="str">
        <f t="shared" si="12"/>
        <v>OV</v>
      </c>
      <c r="K404" s="15" t="str">
        <f>Tabla1[[#This Row],[FECHA DE NACIMIENTO]]&amp;J404</f>
        <v>2008OV</v>
      </c>
      <c r="L404" s="16" t="str">
        <f t="shared" si="13"/>
        <v>OPEN VARONES</v>
      </c>
      <c r="M404" s="12" t="s">
        <v>50</v>
      </c>
      <c r="N404" s="39">
        <v>412</v>
      </c>
      <c r="O404" s="19">
        <f>IFERROR(VLOOKUP(Tabla1[[#This Row],[NIVEL DE HABILIDAD]],CATEGORIAS!$M$3:$O$13,2,FALSE),"")</f>
        <v>85000</v>
      </c>
      <c r="P404" s="12"/>
      <c r="Q404" s="12"/>
    </row>
    <row r="405" spans="1:17" ht="18.75" x14ac:dyDescent="0.25">
      <c r="A405" s="11" t="str">
        <f>_xlfn.IFNA(_xlfn.XLOOKUP(Tabla1[[#This Row],[ID]],'BASE DE DATOS 2026'!$B$3:$B$554,'BASE DE DATOS 2026'!$N$3:$N$554),"")</f>
        <v/>
      </c>
      <c r="B405" s="38">
        <v>413</v>
      </c>
      <c r="C405" s="12" t="s">
        <v>823</v>
      </c>
      <c r="D405" s="12" t="s">
        <v>824</v>
      </c>
      <c r="E405" s="13">
        <v>1150684774</v>
      </c>
      <c r="F405" s="14"/>
      <c r="G405" s="14">
        <v>2008</v>
      </c>
      <c r="H405" s="15">
        <f ca="1">IF(Tabla1[[#This Row],[FECHA DE NACIMIENTO]]="","",YEAR(NOW())-Tabla1[[#This Row],[FECHA DE NACIMIENTO]])</f>
        <v>18</v>
      </c>
      <c r="I405" s="12" t="s">
        <v>10</v>
      </c>
      <c r="J405" s="15" t="str">
        <f t="shared" si="12"/>
        <v>OV</v>
      </c>
      <c r="K405" s="15" t="str">
        <f>Tabla1[[#This Row],[FECHA DE NACIMIENTO]]&amp;J405</f>
        <v>2008OV</v>
      </c>
      <c r="L405" s="16" t="str">
        <f t="shared" si="13"/>
        <v>OPEN VARONES</v>
      </c>
      <c r="M405" s="12" t="s">
        <v>50</v>
      </c>
      <c r="N405" s="38">
        <v>413</v>
      </c>
      <c r="O405" s="19">
        <f>IFERROR(VLOOKUP(Tabla1[[#This Row],[NIVEL DE HABILIDAD]],CATEGORIAS!$M$3:$O$13,2,FALSE),"")</f>
        <v>85000</v>
      </c>
      <c r="P405" s="12"/>
      <c r="Q405" s="12"/>
    </row>
    <row r="406" spans="1:17" ht="18.75" x14ac:dyDescent="0.25">
      <c r="A406" s="11">
        <f>_xlfn.IFNA(_xlfn.XLOOKUP(Tabla1[[#This Row],[ID]],'BASE DE DATOS 2026'!$B$3:$B$554,'BASE DE DATOS 2026'!$N$3:$N$554),"")</f>
        <v>414</v>
      </c>
      <c r="B406" s="39">
        <v>414</v>
      </c>
      <c r="C406" s="12" t="s">
        <v>825</v>
      </c>
      <c r="D406" s="12" t="s">
        <v>718</v>
      </c>
      <c r="E406" s="13">
        <v>1082913538</v>
      </c>
      <c r="F406" s="14"/>
      <c r="G406" s="14">
        <v>2008</v>
      </c>
      <c r="H406" s="15">
        <f ca="1">IF(Tabla1[[#This Row],[FECHA DE NACIMIENTO]]="","",YEAR(NOW())-Tabla1[[#This Row],[FECHA DE NACIMIENTO]])</f>
        <v>18</v>
      </c>
      <c r="I406" s="12" t="s">
        <v>10</v>
      </c>
      <c r="J406" s="15" t="str">
        <f t="shared" si="12"/>
        <v>OV</v>
      </c>
      <c r="K406" s="15" t="str">
        <f>Tabla1[[#This Row],[FECHA DE NACIMIENTO]]&amp;J406</f>
        <v>2008OV</v>
      </c>
      <c r="L406" s="16" t="str">
        <f t="shared" si="13"/>
        <v>OPEN VARONES</v>
      </c>
      <c r="M406" s="12" t="s">
        <v>46</v>
      </c>
      <c r="N406" s="39">
        <v>414</v>
      </c>
      <c r="O406" s="19">
        <f>IFERROR(VLOOKUP(Tabla1[[#This Row],[NIVEL DE HABILIDAD]],CATEGORIAS!$M$3:$O$13,2,FALSE),"")</f>
        <v>85000</v>
      </c>
      <c r="P406" s="12"/>
      <c r="Q406" s="12"/>
    </row>
    <row r="407" spans="1:17" ht="18.75" x14ac:dyDescent="0.25">
      <c r="A407" s="11">
        <f>_xlfn.IFNA(_xlfn.XLOOKUP(Tabla1[[#This Row],[ID]],'BASE DE DATOS 2026'!$B$3:$B$554,'BASE DE DATOS 2026'!$N$3:$N$554),"")</f>
        <v>415</v>
      </c>
      <c r="B407" s="38">
        <v>415</v>
      </c>
      <c r="C407" s="12" t="s">
        <v>826</v>
      </c>
      <c r="D407" s="12" t="s">
        <v>827</v>
      </c>
      <c r="E407" s="13">
        <v>1105367832</v>
      </c>
      <c r="F407" s="14"/>
      <c r="G407" s="14">
        <v>2006</v>
      </c>
      <c r="H407" s="15">
        <f ca="1">IF(Tabla1[[#This Row],[FECHA DE NACIMIENTO]]="","",YEAR(NOW())-Tabla1[[#This Row],[FECHA DE NACIMIENTO]])</f>
        <v>20</v>
      </c>
      <c r="I407" s="12" t="s">
        <v>10</v>
      </c>
      <c r="J407" s="15" t="str">
        <f t="shared" si="12"/>
        <v>OV</v>
      </c>
      <c r="K407" s="15" t="str">
        <f>Tabla1[[#This Row],[FECHA DE NACIMIENTO]]&amp;J407</f>
        <v>2006OV</v>
      </c>
      <c r="L407" s="16" t="str">
        <f t="shared" si="13"/>
        <v>OPEN VARONES</v>
      </c>
      <c r="M407" s="12" t="s">
        <v>46</v>
      </c>
      <c r="N407" s="38">
        <v>415</v>
      </c>
      <c r="O407" s="19">
        <f>IFERROR(VLOOKUP(Tabla1[[#This Row],[NIVEL DE HABILIDAD]],CATEGORIAS!$M$3:$O$13,2,FALSE),"")</f>
        <v>85000</v>
      </c>
      <c r="P407" s="12"/>
      <c r="Q407" s="12"/>
    </row>
    <row r="408" spans="1:17" ht="18.75" x14ac:dyDescent="0.25">
      <c r="A408" s="11">
        <f>_xlfn.IFNA(_xlfn.XLOOKUP(Tabla1[[#This Row],[ID]],'BASE DE DATOS 2026'!$B$3:$B$554,'BASE DE DATOS 2026'!$N$3:$N$554),"")</f>
        <v>416</v>
      </c>
      <c r="B408" s="39">
        <v>416</v>
      </c>
      <c r="C408" s="12" t="s">
        <v>828</v>
      </c>
      <c r="D408" s="12" t="s">
        <v>829</v>
      </c>
      <c r="E408" s="13">
        <v>1107840316</v>
      </c>
      <c r="F408" s="14"/>
      <c r="G408" s="14">
        <v>2005</v>
      </c>
      <c r="H408" s="15">
        <f ca="1">IF(Tabla1[[#This Row],[FECHA DE NACIMIENTO]]="","",YEAR(NOW())-Tabla1[[#This Row],[FECHA DE NACIMIENTO]])</f>
        <v>21</v>
      </c>
      <c r="I408" s="12" t="s">
        <v>10</v>
      </c>
      <c r="J408" s="15" t="str">
        <f t="shared" si="12"/>
        <v>OV</v>
      </c>
      <c r="K408" s="15" t="str">
        <f>Tabla1[[#This Row],[FECHA DE NACIMIENTO]]&amp;J408</f>
        <v>2005OV</v>
      </c>
      <c r="L408" s="16" t="str">
        <f t="shared" si="13"/>
        <v>OPEN VARONES</v>
      </c>
      <c r="M408" s="12" t="s">
        <v>41</v>
      </c>
      <c r="N408" s="39">
        <v>416</v>
      </c>
      <c r="O408" s="19">
        <f>IFERROR(VLOOKUP(Tabla1[[#This Row],[NIVEL DE HABILIDAD]],CATEGORIAS!$M$3:$O$13,2,FALSE),"")</f>
        <v>85000</v>
      </c>
      <c r="P408" s="12"/>
      <c r="Q408" s="12"/>
    </row>
    <row r="409" spans="1:17" ht="18.75" x14ac:dyDescent="0.25">
      <c r="A409" s="11">
        <f>_xlfn.IFNA(_xlfn.XLOOKUP(Tabla1[[#This Row],[ID]],'BASE DE DATOS 2026'!$B$3:$B$554,'BASE DE DATOS 2026'!$N$3:$N$554),"")</f>
        <v>417</v>
      </c>
      <c r="B409" s="38">
        <v>417</v>
      </c>
      <c r="C409" s="12" t="s">
        <v>259</v>
      </c>
      <c r="D409" s="12" t="s">
        <v>830</v>
      </c>
      <c r="E409" s="13">
        <v>1109185692</v>
      </c>
      <c r="F409" s="14"/>
      <c r="G409" s="14">
        <v>2005</v>
      </c>
      <c r="H409" s="15">
        <f ca="1">IF(Tabla1[[#This Row],[FECHA DE NACIMIENTO]]="","",YEAR(NOW())-Tabla1[[#This Row],[FECHA DE NACIMIENTO]])</f>
        <v>21</v>
      </c>
      <c r="I409" s="12" t="s">
        <v>10</v>
      </c>
      <c r="J409" s="15" t="str">
        <f t="shared" si="12"/>
        <v>OV</v>
      </c>
      <c r="K409" s="15" t="str">
        <f>Tabla1[[#This Row],[FECHA DE NACIMIENTO]]&amp;J409</f>
        <v>2005OV</v>
      </c>
      <c r="L409" s="16" t="str">
        <f t="shared" si="13"/>
        <v>OPEN VARONES</v>
      </c>
      <c r="M409" s="12" t="s">
        <v>46</v>
      </c>
      <c r="N409" s="38">
        <v>417</v>
      </c>
      <c r="O409" s="19">
        <f>IFERROR(VLOOKUP(Tabla1[[#This Row],[NIVEL DE HABILIDAD]],CATEGORIAS!$M$3:$O$13,2,FALSE),"")</f>
        <v>85000</v>
      </c>
      <c r="P409" s="12"/>
      <c r="Q409" s="12"/>
    </row>
    <row r="410" spans="1:17" ht="18.75" x14ac:dyDescent="0.25">
      <c r="A410" s="11" t="str">
        <f>_xlfn.IFNA(_xlfn.XLOOKUP(Tabla1[[#This Row],[ID]],'BASE DE DATOS 2026'!$B$3:$B$554,'BASE DE DATOS 2026'!$N$3:$N$554),"")</f>
        <v/>
      </c>
      <c r="B410" s="39">
        <v>418</v>
      </c>
      <c r="C410" s="12" t="s">
        <v>831</v>
      </c>
      <c r="D410" s="12" t="s">
        <v>832</v>
      </c>
      <c r="E410" s="13">
        <v>7603589</v>
      </c>
      <c r="F410" s="14"/>
      <c r="G410" s="14">
        <v>1980</v>
      </c>
      <c r="H410" s="15">
        <f ca="1">IF(Tabla1[[#This Row],[FECHA DE NACIMIENTO]]="","",YEAR(NOW())-Tabla1[[#This Row],[FECHA DE NACIMIENTO]])</f>
        <v>46</v>
      </c>
      <c r="I410" s="12" t="s">
        <v>10</v>
      </c>
      <c r="J410" s="15" t="str">
        <f t="shared" si="12"/>
        <v>OV</v>
      </c>
      <c r="K410" s="15" t="str">
        <f>Tabla1[[#This Row],[FECHA DE NACIMIENTO]]&amp;J410</f>
        <v>1980OV</v>
      </c>
      <c r="L410" s="16" t="str">
        <f t="shared" si="13"/>
        <v/>
      </c>
      <c r="M410" s="12" t="s">
        <v>46</v>
      </c>
      <c r="N410" s="39">
        <v>418</v>
      </c>
      <c r="O410" s="19">
        <f>IFERROR(VLOOKUP(Tabla1[[#This Row],[NIVEL DE HABILIDAD]],CATEGORIAS!$M$3:$O$13,2,FALSE),"")</f>
        <v>85000</v>
      </c>
      <c r="P410" s="12"/>
      <c r="Q410" s="12"/>
    </row>
    <row r="411" spans="1:17" ht="18.75" x14ac:dyDescent="0.25">
      <c r="A411" s="11" t="str">
        <f>_xlfn.IFNA(_xlfn.XLOOKUP(Tabla1[[#This Row],[ID]],'BASE DE DATOS 2026'!$B$3:$B$554,'BASE DE DATOS 2026'!$N$3:$N$554),"")</f>
        <v/>
      </c>
      <c r="B411" s="38">
        <v>419</v>
      </c>
      <c r="C411" s="12" t="s">
        <v>833</v>
      </c>
      <c r="D411" s="12" t="s">
        <v>437</v>
      </c>
      <c r="E411" s="13">
        <v>5897966</v>
      </c>
      <c r="F411" s="14"/>
      <c r="G411" s="14">
        <v>1999</v>
      </c>
      <c r="H411" s="15">
        <f ca="1">IF(Tabla1[[#This Row],[FECHA DE NACIMIENTO]]="","",YEAR(NOW())-Tabla1[[#This Row],[FECHA DE NACIMIENTO]])</f>
        <v>27</v>
      </c>
      <c r="I411" s="12" t="s">
        <v>10</v>
      </c>
      <c r="J411" s="15" t="str">
        <f t="shared" si="12"/>
        <v>OV</v>
      </c>
      <c r="K411" s="15" t="str">
        <f>Tabla1[[#This Row],[FECHA DE NACIMIENTO]]&amp;J411</f>
        <v>1999OV</v>
      </c>
      <c r="L411" s="16" t="str">
        <f t="shared" si="13"/>
        <v>OPEN VARONES</v>
      </c>
      <c r="M411" s="12" t="s">
        <v>46</v>
      </c>
      <c r="N411" s="38">
        <v>419</v>
      </c>
      <c r="O411" s="19">
        <f>IFERROR(VLOOKUP(Tabla1[[#This Row],[NIVEL DE HABILIDAD]],CATEGORIAS!$M$3:$O$13,2,FALSE),"")</f>
        <v>85000</v>
      </c>
      <c r="P411" s="12"/>
      <c r="Q411" s="12"/>
    </row>
    <row r="412" spans="1:17" ht="18.75" x14ac:dyDescent="0.25">
      <c r="A412" s="11">
        <f>_xlfn.IFNA(_xlfn.XLOOKUP(Tabla1[[#This Row],[ID]],'BASE DE DATOS 2026'!$B$3:$B$554,'BASE DE DATOS 2026'!$N$3:$N$554),"")</f>
        <v>420</v>
      </c>
      <c r="B412" s="39">
        <v>420</v>
      </c>
      <c r="C412" s="12" t="s">
        <v>356</v>
      </c>
      <c r="D412" s="12" t="s">
        <v>834</v>
      </c>
      <c r="E412" s="13"/>
      <c r="F412" s="14"/>
      <c r="G412" s="14">
        <v>2008</v>
      </c>
      <c r="H412" s="15">
        <f ca="1">IF(Tabla1[[#This Row],[FECHA DE NACIMIENTO]]="","",YEAR(NOW())-Tabla1[[#This Row],[FECHA DE NACIMIENTO]])</f>
        <v>18</v>
      </c>
      <c r="I412" s="12" t="s">
        <v>10</v>
      </c>
      <c r="J412" s="15" t="str">
        <f t="shared" si="12"/>
        <v>OV</v>
      </c>
      <c r="K412" s="15" t="str">
        <f>Tabla1[[#This Row],[FECHA DE NACIMIENTO]]&amp;J412</f>
        <v>2008OV</v>
      </c>
      <c r="L412" s="16" t="str">
        <f t="shared" si="13"/>
        <v>OPEN VARONES</v>
      </c>
      <c r="M412" s="12" t="s">
        <v>167</v>
      </c>
      <c r="N412" s="39">
        <v>420</v>
      </c>
      <c r="O412" s="19">
        <f>IFERROR(VLOOKUP(Tabla1[[#This Row],[NIVEL DE HABILIDAD]],CATEGORIAS!$M$3:$O$13,2,FALSE),"")</f>
        <v>85000</v>
      </c>
      <c r="P412" s="12"/>
      <c r="Q412" s="12"/>
    </row>
    <row r="413" spans="1:17" ht="18.75" x14ac:dyDescent="0.25">
      <c r="A413" s="11">
        <f>_xlfn.IFNA(_xlfn.XLOOKUP(Tabla1[[#This Row],[ID]],'BASE DE DATOS 2026'!$B$3:$B$554,'BASE DE DATOS 2026'!$N$3:$N$554),"")</f>
        <v>421</v>
      </c>
      <c r="B413" s="38">
        <v>421</v>
      </c>
      <c r="C413" s="12" t="s">
        <v>835</v>
      </c>
      <c r="D413" s="12" t="s">
        <v>777</v>
      </c>
      <c r="E413" s="13">
        <v>1110291990</v>
      </c>
      <c r="F413" s="14"/>
      <c r="G413" s="14">
        <v>2006</v>
      </c>
      <c r="H413" s="15">
        <f ca="1">IF(Tabla1[[#This Row],[FECHA DE NACIMIENTO]]="","",YEAR(NOW())-Tabla1[[#This Row],[FECHA DE NACIMIENTO]])</f>
        <v>20</v>
      </c>
      <c r="I413" s="12" t="s">
        <v>10</v>
      </c>
      <c r="J413" s="15" t="str">
        <f t="shared" si="12"/>
        <v>OV</v>
      </c>
      <c r="K413" s="15" t="str">
        <f>Tabla1[[#This Row],[FECHA DE NACIMIENTO]]&amp;J413</f>
        <v>2006OV</v>
      </c>
      <c r="L413" s="16" t="str">
        <f t="shared" si="13"/>
        <v>OPEN VARONES</v>
      </c>
      <c r="M413" s="12" t="s">
        <v>45</v>
      </c>
      <c r="N413" s="38">
        <v>421</v>
      </c>
      <c r="O413" s="19">
        <f>IFERROR(VLOOKUP(Tabla1[[#This Row],[NIVEL DE HABILIDAD]],CATEGORIAS!$M$3:$O$13,2,FALSE),"")</f>
        <v>85000</v>
      </c>
      <c r="P413" s="12"/>
      <c r="Q413" s="12"/>
    </row>
    <row r="414" spans="1:17" ht="18.75" x14ac:dyDescent="0.25">
      <c r="A414" s="11" t="str">
        <f>_xlfn.IFNA(_xlfn.XLOOKUP(Tabla1[[#This Row],[ID]],'BASE DE DATOS 2026'!$B$3:$B$554,'BASE DE DATOS 2026'!$N$3:$N$554),"")</f>
        <v/>
      </c>
      <c r="B414" s="39">
        <v>422</v>
      </c>
      <c r="C414" s="65" t="s">
        <v>319</v>
      </c>
      <c r="D414" s="65" t="s">
        <v>836</v>
      </c>
      <c r="E414" s="47">
        <v>1109545391</v>
      </c>
      <c r="F414" s="48"/>
      <c r="G414" s="48">
        <v>2007</v>
      </c>
      <c r="H414" s="15">
        <f ca="1">IF(Tabla1[[#This Row],[FECHA DE NACIMIENTO]]="","",YEAR(NOW())-Tabla1[[#This Row],[FECHA DE NACIMIENTO]])</f>
        <v>19</v>
      </c>
      <c r="I414" s="65" t="s">
        <v>10</v>
      </c>
      <c r="J414" s="15" t="str">
        <f t="shared" si="12"/>
        <v>OV</v>
      </c>
      <c r="K414" s="15" t="str">
        <f>Tabla1[[#This Row],[FECHA DE NACIMIENTO]]&amp;J414</f>
        <v>2007OV</v>
      </c>
      <c r="L414" s="16" t="str">
        <f t="shared" si="13"/>
        <v>OPEN VARONES</v>
      </c>
      <c r="M414" s="65" t="s">
        <v>49</v>
      </c>
      <c r="N414" s="39">
        <v>422</v>
      </c>
      <c r="O414" s="19">
        <f>IFERROR(VLOOKUP(Tabla1[[#This Row],[NIVEL DE HABILIDAD]],CATEGORIAS!$M$3:$O$13,2,FALSE),"")</f>
        <v>85000</v>
      </c>
      <c r="P414" s="65"/>
      <c r="Q414" s="65"/>
    </row>
    <row r="415" spans="1:17" ht="18.75" x14ac:dyDescent="0.25">
      <c r="A415" s="11">
        <f>_xlfn.IFNA(_xlfn.XLOOKUP(Tabla1[[#This Row],[ID]],'BASE DE DATOS 2026'!$B$3:$B$554,'BASE DE DATOS 2026'!$N$3:$N$554),"")</f>
        <v>423</v>
      </c>
      <c r="B415" s="38">
        <v>423</v>
      </c>
      <c r="C415" s="12" t="s">
        <v>837</v>
      </c>
      <c r="D415" s="12" t="s">
        <v>838</v>
      </c>
      <c r="E415" s="13">
        <v>1059242512</v>
      </c>
      <c r="F415" s="14"/>
      <c r="G415" s="14">
        <v>2009</v>
      </c>
      <c r="H415" s="15">
        <f ca="1">IF(Tabla1[[#This Row],[FECHA DE NACIMIENTO]]="","",YEAR(NOW())-Tabla1[[#This Row],[FECHA DE NACIMIENTO]])</f>
        <v>17</v>
      </c>
      <c r="I415" s="12" t="s">
        <v>10</v>
      </c>
      <c r="J415" s="15" t="str">
        <f t="shared" si="12"/>
        <v>OV</v>
      </c>
      <c r="K415" s="15" t="str">
        <f>Tabla1[[#This Row],[FECHA DE NACIMIENTO]]&amp;J415</f>
        <v>2009OV</v>
      </c>
      <c r="L415" s="16" t="str">
        <f t="shared" si="13"/>
        <v>OPEN VARONES</v>
      </c>
      <c r="M415" s="12" t="s">
        <v>52</v>
      </c>
      <c r="N415" s="38">
        <v>423</v>
      </c>
      <c r="O415" s="19">
        <f>IFERROR(VLOOKUP(Tabla1[[#This Row],[NIVEL DE HABILIDAD]],CATEGORIAS!$M$3:$O$13,2,FALSE),"")</f>
        <v>85000</v>
      </c>
      <c r="P415" s="12"/>
      <c r="Q415" s="12"/>
    </row>
    <row r="416" spans="1:17" ht="18.75" x14ac:dyDescent="0.25">
      <c r="A416" s="11">
        <f>_xlfn.IFNA(_xlfn.XLOOKUP(Tabla1[[#This Row],[ID]],'BASE DE DATOS 2026'!$B$3:$B$554,'BASE DE DATOS 2026'!$N$3:$N$554),"")</f>
        <v>424</v>
      </c>
      <c r="B416" s="39">
        <v>424</v>
      </c>
      <c r="C416" s="65" t="s">
        <v>259</v>
      </c>
      <c r="D416" s="65" t="s">
        <v>839</v>
      </c>
      <c r="E416" s="47">
        <v>1105377357</v>
      </c>
      <c r="F416" s="14"/>
      <c r="G416" s="48">
        <v>2010</v>
      </c>
      <c r="H416" s="15">
        <f ca="1">IF(Tabla1[[#This Row],[FECHA DE NACIMIENTO]]="","",YEAR(NOW())-Tabla1[[#This Row],[FECHA DE NACIMIENTO]])</f>
        <v>16</v>
      </c>
      <c r="I416" s="65" t="s">
        <v>10</v>
      </c>
      <c r="J416" s="15" t="str">
        <f t="shared" si="12"/>
        <v>OV</v>
      </c>
      <c r="K416" s="15" t="str">
        <f>Tabla1[[#This Row],[FECHA DE NACIMIENTO]]&amp;J416</f>
        <v>2010OV</v>
      </c>
      <c r="L416" s="16" t="str">
        <f t="shared" si="13"/>
        <v>OPEN VARONES</v>
      </c>
      <c r="M416" s="65" t="s">
        <v>51</v>
      </c>
      <c r="N416" s="39">
        <v>424</v>
      </c>
      <c r="O416" s="19">
        <f>IFERROR(VLOOKUP(Tabla1[[#This Row],[NIVEL DE HABILIDAD]],CATEGORIAS!$M$3:$O$13,2,FALSE),"")</f>
        <v>85000</v>
      </c>
      <c r="P416" s="65"/>
      <c r="Q416" s="65"/>
    </row>
    <row r="417" spans="1:17" ht="18.75" x14ac:dyDescent="0.25">
      <c r="A417" s="11">
        <f>_xlfn.IFNA(_xlfn.XLOOKUP(Tabla1[[#This Row],[ID]],'BASE DE DATOS 2026'!$B$3:$B$554,'BASE DE DATOS 2026'!$N$3:$N$554),"")</f>
        <v>425</v>
      </c>
      <c r="B417" s="38">
        <v>425</v>
      </c>
      <c r="C417" s="12" t="s">
        <v>259</v>
      </c>
      <c r="D417" s="12" t="s">
        <v>840</v>
      </c>
      <c r="E417" s="13">
        <v>1112052045</v>
      </c>
      <c r="F417" s="14"/>
      <c r="G417" s="14">
        <v>2009</v>
      </c>
      <c r="H417" s="15">
        <f ca="1">IF(Tabla1[[#This Row],[FECHA DE NACIMIENTO]]="","",YEAR(NOW())-Tabla1[[#This Row],[FECHA DE NACIMIENTO]])</f>
        <v>17</v>
      </c>
      <c r="I417" s="12" t="s">
        <v>10</v>
      </c>
      <c r="J417" s="15" t="str">
        <f t="shared" si="12"/>
        <v>OV</v>
      </c>
      <c r="K417" s="15" t="str">
        <f>Tabla1[[#This Row],[FECHA DE NACIMIENTO]]&amp;J417</f>
        <v>2009OV</v>
      </c>
      <c r="L417" s="16" t="str">
        <f t="shared" si="13"/>
        <v>OPEN VARONES</v>
      </c>
      <c r="M417" s="12" t="s">
        <v>41</v>
      </c>
      <c r="N417" s="38">
        <v>425</v>
      </c>
      <c r="O417" s="19">
        <f>IFERROR(VLOOKUP(Tabla1[[#This Row],[NIVEL DE HABILIDAD]],CATEGORIAS!$M$3:$O$13,2,FALSE),"")</f>
        <v>85000</v>
      </c>
      <c r="P417" s="12"/>
      <c r="Q417" s="12"/>
    </row>
    <row r="418" spans="1:17" ht="18.75" x14ac:dyDescent="0.25">
      <c r="A418" s="11">
        <f>_xlfn.IFNA(_xlfn.XLOOKUP(Tabla1[[#This Row],[ID]],'BASE DE DATOS 2026'!$B$3:$B$554,'BASE DE DATOS 2026'!$N$3:$N$554),"")</f>
        <v>426</v>
      </c>
      <c r="B418" s="39">
        <v>426</v>
      </c>
      <c r="C418" s="12" t="s">
        <v>763</v>
      </c>
      <c r="D418" s="12" t="s">
        <v>841</v>
      </c>
      <c r="E418" s="13">
        <v>1111670420</v>
      </c>
      <c r="F418" s="14"/>
      <c r="G418" s="14">
        <v>2007</v>
      </c>
      <c r="H418" s="15">
        <f ca="1">IF(Tabla1[[#This Row],[FECHA DE NACIMIENTO]]="","",YEAR(NOW())-Tabla1[[#This Row],[FECHA DE NACIMIENTO]])</f>
        <v>19</v>
      </c>
      <c r="I418" s="12" t="s">
        <v>10</v>
      </c>
      <c r="J418" s="15" t="str">
        <f t="shared" si="12"/>
        <v>OV</v>
      </c>
      <c r="K418" s="15" t="str">
        <f>Tabla1[[#This Row],[FECHA DE NACIMIENTO]]&amp;J418</f>
        <v>2007OV</v>
      </c>
      <c r="L418" s="16" t="str">
        <f t="shared" si="13"/>
        <v>OPEN VARONES</v>
      </c>
      <c r="M418" s="12" t="s">
        <v>41</v>
      </c>
      <c r="N418" s="39">
        <v>426</v>
      </c>
      <c r="O418" s="19">
        <f>IFERROR(VLOOKUP(Tabla1[[#This Row],[NIVEL DE HABILIDAD]],CATEGORIAS!$M$3:$O$13,2,FALSE),"")</f>
        <v>85000</v>
      </c>
      <c r="P418" s="12"/>
      <c r="Q418" s="12"/>
    </row>
    <row r="419" spans="1:17" ht="18.75" x14ac:dyDescent="0.25">
      <c r="A419" s="11">
        <f>_xlfn.IFNA(_xlfn.XLOOKUP(Tabla1[[#This Row],[ID]],'BASE DE DATOS 2026'!$B$3:$B$554,'BASE DE DATOS 2026'!$N$3:$N$554),"")</f>
        <v>427</v>
      </c>
      <c r="B419" s="38">
        <v>427</v>
      </c>
      <c r="C419" s="65" t="s">
        <v>842</v>
      </c>
      <c r="D419" s="65" t="s">
        <v>843</v>
      </c>
      <c r="E419" s="47">
        <v>1080705583</v>
      </c>
      <c r="F419" s="14"/>
      <c r="G419" s="48">
        <v>2018</v>
      </c>
      <c r="H419" s="15">
        <f ca="1">IF(Tabla1[[#This Row],[FECHA DE NACIMIENTO]]="","",YEAR(NOW())-Tabla1[[#This Row],[FECHA DE NACIMIENTO]])</f>
        <v>8</v>
      </c>
      <c r="I419" s="65" t="s">
        <v>14</v>
      </c>
      <c r="J419" s="15" t="str">
        <f t="shared" si="12"/>
        <v>D</v>
      </c>
      <c r="K419" s="15" t="str">
        <f>Tabla1[[#This Row],[FECHA DE NACIMIENTO]]&amp;J419</f>
        <v>2018D</v>
      </c>
      <c r="L419" s="16" t="str">
        <f t="shared" si="13"/>
        <v>DAMAS 7 Y 8 AÑOS</v>
      </c>
      <c r="M419" s="65" t="s">
        <v>55</v>
      </c>
      <c r="N419" s="38">
        <v>427</v>
      </c>
      <c r="O419" s="19">
        <f>IFERROR(VLOOKUP(Tabla1[[#This Row],[NIVEL DE HABILIDAD]],CATEGORIAS!$M$3:$O$13,2,FALSE),"")</f>
        <v>85000</v>
      </c>
      <c r="P419" s="65"/>
      <c r="Q419" s="12"/>
    </row>
    <row r="420" spans="1:17" ht="18.75" x14ac:dyDescent="0.25">
      <c r="A420" s="11" t="str">
        <f>_xlfn.IFNA(_xlfn.XLOOKUP(Tabla1[[#This Row],[ID]],'BASE DE DATOS 2026'!$B$3:$B$554,'BASE DE DATOS 2026'!$N$3:$N$554),"")</f>
        <v/>
      </c>
      <c r="B420" s="39">
        <v>428</v>
      </c>
      <c r="C420" s="12" t="s">
        <v>844</v>
      </c>
      <c r="D420" s="12" t="s">
        <v>845</v>
      </c>
      <c r="E420" s="13" t="s">
        <v>846</v>
      </c>
      <c r="F420" s="14"/>
      <c r="G420" s="14">
        <v>2010</v>
      </c>
      <c r="H420" s="15">
        <f ca="1">IF(Tabla1[[#This Row],[FECHA DE NACIMIENTO]]="","",YEAR(NOW())-Tabla1[[#This Row],[FECHA DE NACIMIENTO]])</f>
        <v>16</v>
      </c>
      <c r="I420" s="12" t="s">
        <v>15</v>
      </c>
      <c r="J420" s="15" t="str">
        <f t="shared" si="12"/>
        <v>EX</v>
      </c>
      <c r="K420" s="15" t="str">
        <f>Tabla1[[#This Row],[FECHA DE NACIMIENTO]]&amp;J420</f>
        <v>2010EX</v>
      </c>
      <c r="L420" s="16" t="str">
        <f t="shared" si="13"/>
        <v>EXPERTOS 15 Y 16 AÑOS</v>
      </c>
      <c r="M420" s="12" t="s">
        <v>46</v>
      </c>
      <c r="N420" s="39">
        <v>428</v>
      </c>
      <c r="O420" s="19">
        <f>IFERROR(VLOOKUP(Tabla1[[#This Row],[NIVEL DE HABILIDAD]],CATEGORIAS!$M$3:$O$13,2,FALSE),"")</f>
        <v>85000</v>
      </c>
      <c r="P420" s="12"/>
      <c r="Q420" s="12"/>
    </row>
    <row r="421" spans="1:17" ht="18.75" x14ac:dyDescent="0.25">
      <c r="A421" s="11">
        <f>_xlfn.IFNA(_xlfn.XLOOKUP(Tabla1[[#This Row],[ID]],'BASE DE DATOS 2026'!$B$3:$B$554,'BASE DE DATOS 2026'!$N$3:$N$554),"")</f>
        <v>429</v>
      </c>
      <c r="B421" s="38">
        <v>429</v>
      </c>
      <c r="C421" s="12" t="s">
        <v>847</v>
      </c>
      <c r="D421" s="12" t="s">
        <v>848</v>
      </c>
      <c r="E421" s="13">
        <v>16774794</v>
      </c>
      <c r="F421" s="14"/>
      <c r="G421" s="14">
        <v>1970</v>
      </c>
      <c r="H421" s="15">
        <f ca="1">IF(Tabla1[[#This Row],[FECHA DE NACIMIENTO]]="","",YEAR(NOW())-Tabla1[[#This Row],[FECHA DE NACIMIENTO]])</f>
        <v>56</v>
      </c>
      <c r="I421" s="12" t="s">
        <v>72</v>
      </c>
      <c r="J421" s="15" t="str">
        <f t="shared" si="12"/>
        <v>SM</v>
      </c>
      <c r="K421" s="15" t="str">
        <f>Tabla1[[#This Row],[FECHA DE NACIMIENTO]]&amp;J421</f>
        <v>1970SM</v>
      </c>
      <c r="L421" s="16" t="str">
        <f t="shared" si="13"/>
        <v>SENIOR MASTER</v>
      </c>
      <c r="M421" s="12" t="s">
        <v>53</v>
      </c>
      <c r="N421" s="38">
        <v>429</v>
      </c>
      <c r="O421" s="19">
        <f>IFERROR(VLOOKUP(Tabla1[[#This Row],[NIVEL DE HABILIDAD]],CATEGORIAS!$M$3:$O$13,2,FALSE),"")</f>
        <v>85000</v>
      </c>
      <c r="P421" s="12"/>
      <c r="Q421" s="12"/>
    </row>
    <row r="422" spans="1:17" ht="18.75" x14ac:dyDescent="0.25">
      <c r="A422" s="11">
        <f>_xlfn.IFNA(_xlfn.XLOOKUP(Tabla1[[#This Row],[ID]],'BASE DE DATOS 2026'!$B$3:$B$554,'BASE DE DATOS 2026'!$N$3:$N$554),"")</f>
        <v>430</v>
      </c>
      <c r="B422" s="39">
        <v>430</v>
      </c>
      <c r="C422" s="12" t="s">
        <v>339</v>
      </c>
      <c r="D422" s="12" t="s">
        <v>849</v>
      </c>
      <c r="E422" s="13">
        <v>1130594175</v>
      </c>
      <c r="F422" s="14"/>
      <c r="G422" s="14">
        <v>1987</v>
      </c>
      <c r="H422" s="15">
        <f ca="1">IF(Tabla1[[#This Row],[FECHA DE NACIMIENTO]]="","",YEAR(NOW())-Tabla1[[#This Row],[FECHA DE NACIMIENTO]])</f>
        <v>39</v>
      </c>
      <c r="I422" s="12" t="s">
        <v>72</v>
      </c>
      <c r="J422" s="15" t="str">
        <f t="shared" si="12"/>
        <v>SM</v>
      </c>
      <c r="K422" s="15" t="str">
        <f>Tabla1[[#This Row],[FECHA DE NACIMIENTO]]&amp;J422</f>
        <v>1987SM</v>
      </c>
      <c r="L422" s="16" t="str">
        <f t="shared" si="13"/>
        <v>SENIOR MASTER</v>
      </c>
      <c r="M422" s="12" t="s">
        <v>53</v>
      </c>
      <c r="N422" s="39">
        <v>430</v>
      </c>
      <c r="O422" s="19">
        <f>IFERROR(VLOOKUP(Tabla1[[#This Row],[NIVEL DE HABILIDAD]],CATEGORIAS!$M$3:$O$13,2,FALSE),"")</f>
        <v>85000</v>
      </c>
      <c r="P422" s="12"/>
      <c r="Q422" s="12"/>
    </row>
    <row r="423" spans="1:17" ht="18.75" x14ac:dyDescent="0.25">
      <c r="A423" s="11">
        <f>_xlfn.IFNA(_xlfn.XLOOKUP(Tabla1[[#This Row],[ID]],'BASE DE DATOS 2026'!$B$3:$B$554,'BASE DE DATOS 2026'!$N$3:$N$554),"")</f>
        <v>431</v>
      </c>
      <c r="B423" s="38">
        <v>431</v>
      </c>
      <c r="C423" s="12" t="s">
        <v>291</v>
      </c>
      <c r="D423" s="12" t="s">
        <v>449</v>
      </c>
      <c r="E423" s="13">
        <v>1109558482</v>
      </c>
      <c r="F423" s="14"/>
      <c r="G423" s="14">
        <v>2015</v>
      </c>
      <c r="H423" s="15">
        <f ca="1">IF(Tabla1[[#This Row],[FECHA DE NACIMIENTO]]="","",YEAR(NOW())-Tabla1[[#This Row],[FECHA DE NACIMIENTO]])</f>
        <v>11</v>
      </c>
      <c r="I423" s="12" t="s">
        <v>14</v>
      </c>
      <c r="J423" s="15" t="str">
        <f t="shared" si="12"/>
        <v>D</v>
      </c>
      <c r="K423" s="15" t="str">
        <f>Tabla1[[#This Row],[FECHA DE NACIMIENTO]]&amp;J423</f>
        <v>2015D</v>
      </c>
      <c r="L423" s="16" t="str">
        <f t="shared" si="13"/>
        <v>DAMAS 11 Y 12 AÑOS</v>
      </c>
      <c r="M423" s="12" t="s">
        <v>168</v>
      </c>
      <c r="N423" s="38">
        <v>431</v>
      </c>
      <c r="O423" s="19">
        <f>IFERROR(VLOOKUP(Tabla1[[#This Row],[NIVEL DE HABILIDAD]],CATEGORIAS!$M$3:$O$13,2,FALSE),"")</f>
        <v>85000</v>
      </c>
      <c r="P423" s="12"/>
      <c r="Q423" s="12"/>
    </row>
    <row r="424" spans="1:17" ht="18.75" x14ac:dyDescent="0.25">
      <c r="A424" s="11" t="str">
        <f>_xlfn.IFNA(_xlfn.XLOOKUP(Tabla1[[#This Row],[ID]],'BASE DE DATOS 2026'!$B$3:$B$554,'BASE DE DATOS 2026'!$N$3:$N$554),"")</f>
        <v/>
      </c>
      <c r="B424" s="39">
        <v>432</v>
      </c>
      <c r="C424" s="12" t="s">
        <v>689</v>
      </c>
      <c r="D424" s="12" t="s">
        <v>850</v>
      </c>
      <c r="E424" s="13">
        <v>1107864287</v>
      </c>
      <c r="F424" s="14"/>
      <c r="G424" s="14">
        <v>2011</v>
      </c>
      <c r="H424" s="15">
        <f ca="1">IF(Tabla1[[#This Row],[FECHA DE NACIMIENTO]]="","",YEAR(NOW())-Tabla1[[#This Row],[FECHA DE NACIMIENTO]])</f>
        <v>15</v>
      </c>
      <c r="I424" s="12" t="s">
        <v>9</v>
      </c>
      <c r="J424" s="15" t="str">
        <f t="shared" si="12"/>
        <v>OD</v>
      </c>
      <c r="K424" s="15" t="str">
        <f>Tabla1[[#This Row],[FECHA DE NACIMIENTO]]&amp;J424</f>
        <v>2011OD</v>
      </c>
      <c r="L424" s="16" t="str">
        <f t="shared" si="13"/>
        <v>OPEN DAMAS</v>
      </c>
      <c r="M424" s="12" t="s">
        <v>51</v>
      </c>
      <c r="N424" s="39">
        <v>432</v>
      </c>
      <c r="O424" s="19">
        <f>IFERROR(VLOOKUP(Tabla1[[#This Row],[NIVEL DE HABILIDAD]],CATEGORIAS!$M$3:$O$13,2,FALSE),"")</f>
        <v>85000</v>
      </c>
      <c r="P424" s="12"/>
      <c r="Q424" s="12"/>
    </row>
    <row r="425" spans="1:17" ht="18.75" x14ac:dyDescent="0.25">
      <c r="A425" s="11">
        <f>_xlfn.IFNA(_xlfn.XLOOKUP(Tabla1[[#This Row],[ID]],'BASE DE DATOS 2026'!$B$3:$B$554,'BASE DE DATOS 2026'!$N$3:$N$554),"")</f>
        <v>433</v>
      </c>
      <c r="B425" s="38">
        <v>433</v>
      </c>
      <c r="C425" s="12" t="s">
        <v>383</v>
      </c>
      <c r="D425" s="12" t="s">
        <v>851</v>
      </c>
      <c r="E425" s="13">
        <v>1232791411</v>
      </c>
      <c r="F425" s="14"/>
      <c r="G425" s="14">
        <v>2015</v>
      </c>
      <c r="H425" s="15">
        <f ca="1">IF(Tabla1[[#This Row],[FECHA DE NACIMIENTO]]="","",YEAR(NOW())-Tabla1[[#This Row],[FECHA DE NACIMIENTO]])</f>
        <v>11</v>
      </c>
      <c r="I425" s="12" t="s">
        <v>14</v>
      </c>
      <c r="J425" s="15" t="str">
        <f t="shared" si="12"/>
        <v>D</v>
      </c>
      <c r="K425" s="15" t="str">
        <f>Tabla1[[#This Row],[FECHA DE NACIMIENTO]]&amp;J425</f>
        <v>2015D</v>
      </c>
      <c r="L425" s="16" t="str">
        <f t="shared" si="13"/>
        <v>DAMAS 11 Y 12 AÑOS</v>
      </c>
      <c r="M425" s="12" t="s">
        <v>51</v>
      </c>
      <c r="N425" s="38">
        <v>433</v>
      </c>
      <c r="O425" s="19">
        <f>IFERROR(VLOOKUP(Tabla1[[#This Row],[NIVEL DE HABILIDAD]],CATEGORIAS!$M$3:$O$13,2,FALSE),"")</f>
        <v>85000</v>
      </c>
      <c r="P425" s="12"/>
      <c r="Q425" s="12"/>
    </row>
    <row r="426" spans="1:17" ht="18.75" x14ac:dyDescent="0.25">
      <c r="A426" s="11">
        <f>_xlfn.IFNA(_xlfn.XLOOKUP(Tabla1[[#This Row],[ID]],'BASE DE DATOS 2026'!$B$3:$B$554,'BASE DE DATOS 2026'!$N$3:$N$554),"")</f>
        <v>434</v>
      </c>
      <c r="B426" s="39">
        <v>434</v>
      </c>
      <c r="C426" s="12" t="s">
        <v>364</v>
      </c>
      <c r="D426" s="12" t="s">
        <v>852</v>
      </c>
      <c r="E426" s="13">
        <v>1081278730</v>
      </c>
      <c r="F426" s="14"/>
      <c r="G426" s="14">
        <v>2008</v>
      </c>
      <c r="H426" s="15">
        <f ca="1">IF(Tabla1[[#This Row],[FECHA DE NACIMIENTO]]="","",YEAR(NOW())-Tabla1[[#This Row],[FECHA DE NACIMIENTO]])</f>
        <v>18</v>
      </c>
      <c r="I426" s="12" t="s">
        <v>10</v>
      </c>
      <c r="J426" s="15" t="str">
        <f t="shared" si="12"/>
        <v>OV</v>
      </c>
      <c r="K426" s="15" t="str">
        <f>Tabla1[[#This Row],[FECHA DE NACIMIENTO]]&amp;J426</f>
        <v>2008OV</v>
      </c>
      <c r="L426" s="16" t="str">
        <f t="shared" si="13"/>
        <v>OPEN VARONES</v>
      </c>
      <c r="M426" s="12" t="s">
        <v>108</v>
      </c>
      <c r="N426" s="39">
        <v>434</v>
      </c>
      <c r="O426" s="19">
        <f>IFERROR(VLOOKUP(Tabla1[[#This Row],[NIVEL DE HABILIDAD]],CATEGORIAS!$M$3:$O$13,2,FALSE),"")</f>
        <v>85000</v>
      </c>
      <c r="P426" s="12"/>
      <c r="Q426" s="12"/>
    </row>
    <row r="427" spans="1:17" ht="18.75" x14ac:dyDescent="0.25">
      <c r="A427" s="11">
        <f>_xlfn.IFNA(_xlfn.XLOOKUP(Tabla1[[#This Row],[ID]],'BASE DE DATOS 2026'!$B$3:$B$554,'BASE DE DATOS 2026'!$N$3:$N$554),"")</f>
        <v>435</v>
      </c>
      <c r="B427" s="38">
        <v>435</v>
      </c>
      <c r="C427" s="12" t="s">
        <v>853</v>
      </c>
      <c r="D427" s="12" t="s">
        <v>854</v>
      </c>
      <c r="E427" s="13">
        <v>1004548626</v>
      </c>
      <c r="F427" s="14"/>
      <c r="G427" s="14">
        <v>2003</v>
      </c>
      <c r="H427" s="15">
        <f ca="1">IF(Tabla1[[#This Row],[FECHA DE NACIMIENTO]]="","",YEAR(NOW())-Tabla1[[#This Row],[FECHA DE NACIMIENTO]])</f>
        <v>23</v>
      </c>
      <c r="I427" s="12" t="s">
        <v>10</v>
      </c>
      <c r="J427" s="15" t="str">
        <f t="shared" si="12"/>
        <v>OV</v>
      </c>
      <c r="K427" s="15" t="str">
        <f>Tabla1[[#This Row],[FECHA DE NACIMIENTO]]&amp;J427</f>
        <v>2003OV</v>
      </c>
      <c r="L427" s="16" t="str">
        <f t="shared" si="13"/>
        <v>OPEN VARONES</v>
      </c>
      <c r="M427" s="12" t="s">
        <v>108</v>
      </c>
      <c r="N427" s="38">
        <v>435</v>
      </c>
      <c r="O427" s="19">
        <f>IFERROR(VLOOKUP(Tabla1[[#This Row],[NIVEL DE HABILIDAD]],CATEGORIAS!$M$3:$O$13,2,FALSE),"")</f>
        <v>85000</v>
      </c>
      <c r="P427" s="12"/>
      <c r="Q427" s="12"/>
    </row>
    <row r="428" spans="1:17" ht="18.75" x14ac:dyDescent="0.25">
      <c r="A428" s="11">
        <f>_xlfn.IFNA(_xlfn.XLOOKUP(Tabla1[[#This Row],[ID]],'BASE DE DATOS 2026'!$B$3:$B$554,'BASE DE DATOS 2026'!$N$3:$N$554),"")</f>
        <v>436</v>
      </c>
      <c r="B428" s="39">
        <v>436</v>
      </c>
      <c r="C428" s="12" t="s">
        <v>285</v>
      </c>
      <c r="D428" s="12" t="s">
        <v>855</v>
      </c>
      <c r="E428" s="13">
        <v>1114551831</v>
      </c>
      <c r="F428" s="14"/>
      <c r="G428" s="14">
        <v>2016</v>
      </c>
      <c r="H428" s="15">
        <f ca="1">IF(Tabla1[[#This Row],[FECHA DE NACIMIENTO]]="","",YEAR(NOW())-Tabla1[[#This Row],[FECHA DE NACIMIENTO]])</f>
        <v>10</v>
      </c>
      <c r="I428" s="12" t="s">
        <v>14</v>
      </c>
      <c r="J428" s="15" t="str">
        <f t="shared" si="12"/>
        <v>D</v>
      </c>
      <c r="K428" s="15" t="str">
        <f>Tabla1[[#This Row],[FECHA DE NACIMIENTO]]&amp;J428</f>
        <v>2016D</v>
      </c>
      <c r="L428" s="16" t="str">
        <f t="shared" si="13"/>
        <v>DAMAS 9 Y 10 AÑOS</v>
      </c>
      <c r="M428" s="12" t="s">
        <v>44</v>
      </c>
      <c r="N428" s="39">
        <v>436</v>
      </c>
      <c r="O428" s="19">
        <f>IFERROR(VLOOKUP(Tabla1[[#This Row],[NIVEL DE HABILIDAD]],CATEGORIAS!$M$3:$O$13,2,FALSE),"")</f>
        <v>85000</v>
      </c>
      <c r="P428" s="12"/>
      <c r="Q428" s="12"/>
    </row>
    <row r="429" spans="1:17" ht="18.75" x14ac:dyDescent="0.25">
      <c r="A429" s="11">
        <f>_xlfn.IFNA(_xlfn.XLOOKUP(Tabla1[[#This Row],[ID]],'BASE DE DATOS 2026'!$B$3:$B$554,'BASE DE DATOS 2026'!$N$3:$N$554),"")</f>
        <v>437</v>
      </c>
      <c r="B429" s="38">
        <v>437</v>
      </c>
      <c r="C429" s="65" t="s">
        <v>275</v>
      </c>
      <c r="D429" s="65" t="s">
        <v>856</v>
      </c>
      <c r="E429" s="47">
        <v>1232799472</v>
      </c>
      <c r="F429" s="14"/>
      <c r="G429" s="48">
        <v>2017</v>
      </c>
      <c r="H429" s="15">
        <f ca="1">IF(Tabla1[[#This Row],[FECHA DE NACIMIENTO]]="","",YEAR(NOW())-Tabla1[[#This Row],[FECHA DE NACIMIENTO]])</f>
        <v>9</v>
      </c>
      <c r="I429" s="12" t="s">
        <v>15</v>
      </c>
      <c r="J429" s="15" t="str">
        <f t="shared" si="12"/>
        <v>EX</v>
      </c>
      <c r="K429" s="15" t="str">
        <f>Tabla1[[#This Row],[FECHA DE NACIMIENTO]]&amp;J429</f>
        <v>2017EX</v>
      </c>
      <c r="L429" s="16" t="str">
        <f t="shared" si="13"/>
        <v>EXPERTOS 9 Y 10 AÑOS</v>
      </c>
      <c r="M429" s="12" t="s">
        <v>77</v>
      </c>
      <c r="N429" s="38">
        <v>437</v>
      </c>
      <c r="O429" s="19">
        <f>IFERROR(VLOOKUP(Tabla1[[#This Row],[NIVEL DE HABILIDAD]],CATEGORIAS!$M$3:$O$13,2,FALSE),"")</f>
        <v>85000</v>
      </c>
      <c r="P429" s="65"/>
      <c r="Q429" s="65"/>
    </row>
    <row r="430" spans="1:17" ht="18.75" x14ac:dyDescent="0.25">
      <c r="A430" s="11" t="str">
        <f>_xlfn.IFNA(_xlfn.XLOOKUP(Tabla1[[#This Row],[ID]],'BASE DE DATOS 2026'!$B$3:$B$554,'BASE DE DATOS 2026'!$N$3:$N$554),"")</f>
        <v/>
      </c>
      <c r="B430" s="39">
        <v>438</v>
      </c>
      <c r="C430" s="12" t="s">
        <v>804</v>
      </c>
      <c r="D430" s="12" t="s">
        <v>857</v>
      </c>
      <c r="E430" s="13">
        <v>1232791646</v>
      </c>
      <c r="F430" s="14"/>
      <c r="G430" s="14">
        <v>2015</v>
      </c>
      <c r="H430" s="15">
        <f ca="1">IF(Tabla1[[#This Row],[FECHA DE NACIMIENTO]]="","",YEAR(NOW())-Tabla1[[#This Row],[FECHA DE NACIMIENTO]])</f>
        <v>11</v>
      </c>
      <c r="I430" s="12" t="s">
        <v>15</v>
      </c>
      <c r="J430" s="15" t="str">
        <f t="shared" si="12"/>
        <v>EX</v>
      </c>
      <c r="K430" s="15" t="str">
        <f>Tabla1[[#This Row],[FECHA DE NACIMIENTO]]&amp;J430</f>
        <v>2015EX</v>
      </c>
      <c r="L430" s="16" t="str">
        <f t="shared" si="13"/>
        <v>EXPERTOS 11 Y 12 AÑOS</v>
      </c>
      <c r="M430" s="12" t="s">
        <v>46</v>
      </c>
      <c r="N430" s="39">
        <v>438</v>
      </c>
      <c r="O430" s="19">
        <f>IFERROR(VLOOKUP(Tabla1[[#This Row],[NIVEL DE HABILIDAD]],CATEGORIAS!$M$3:$O$13,2,FALSE),"")</f>
        <v>85000</v>
      </c>
      <c r="P430" s="12"/>
      <c r="Q430" s="12"/>
    </row>
    <row r="431" spans="1:17" ht="18.75" x14ac:dyDescent="0.25">
      <c r="A431" s="11">
        <f>_xlfn.IFNA(_xlfn.XLOOKUP(Tabla1[[#This Row],[ID]],'BASE DE DATOS 2026'!$B$3:$B$554,'BASE DE DATOS 2026'!$N$3:$N$554),"")</f>
        <v>439</v>
      </c>
      <c r="B431" s="38">
        <v>439</v>
      </c>
      <c r="C431" s="12" t="s">
        <v>436</v>
      </c>
      <c r="D431" s="12" t="s">
        <v>858</v>
      </c>
      <c r="E431" s="13">
        <v>1150692850</v>
      </c>
      <c r="F431" s="14"/>
      <c r="G431" s="14">
        <v>2015</v>
      </c>
      <c r="H431" s="15">
        <f ca="1">IF(Tabla1[[#This Row],[FECHA DE NACIMIENTO]]="","",YEAR(NOW())-Tabla1[[#This Row],[FECHA DE NACIMIENTO]])</f>
        <v>11</v>
      </c>
      <c r="I431" s="12" t="s">
        <v>15</v>
      </c>
      <c r="J431" s="15" t="str">
        <f t="shared" si="12"/>
        <v>EX</v>
      </c>
      <c r="K431" s="15" t="str">
        <f>Tabla1[[#This Row],[FECHA DE NACIMIENTO]]&amp;J431</f>
        <v>2015EX</v>
      </c>
      <c r="L431" s="16" t="str">
        <f t="shared" si="13"/>
        <v>EXPERTOS 11 Y 12 AÑOS</v>
      </c>
      <c r="M431" s="12" t="s">
        <v>51</v>
      </c>
      <c r="N431" s="38">
        <v>439</v>
      </c>
      <c r="O431" s="19">
        <f>IFERROR(VLOOKUP(Tabla1[[#This Row],[NIVEL DE HABILIDAD]],CATEGORIAS!$M$3:$O$13,2,FALSE),"")</f>
        <v>85000</v>
      </c>
      <c r="P431" s="12"/>
      <c r="Q431" s="12"/>
    </row>
    <row r="432" spans="1:17" ht="18.75" x14ac:dyDescent="0.25">
      <c r="A432" s="11">
        <f>_xlfn.IFNA(_xlfn.XLOOKUP(Tabla1[[#This Row],[ID]],'BASE DE DATOS 2026'!$B$3:$B$554,'BASE DE DATOS 2026'!$N$3:$N$554),"")</f>
        <v>440</v>
      </c>
      <c r="B432" s="39">
        <v>440</v>
      </c>
      <c r="C432" s="65" t="s">
        <v>859</v>
      </c>
      <c r="D432" s="65" t="s">
        <v>860</v>
      </c>
      <c r="E432" s="47">
        <v>1061811093</v>
      </c>
      <c r="F432" s="14"/>
      <c r="G432" s="48">
        <v>2016</v>
      </c>
      <c r="H432" s="15">
        <f ca="1">IF(Tabla1[[#This Row],[FECHA DE NACIMIENTO]]="","",YEAR(NOW())-Tabla1[[#This Row],[FECHA DE NACIMIENTO]])</f>
        <v>10</v>
      </c>
      <c r="I432" s="65" t="s">
        <v>15</v>
      </c>
      <c r="J432" s="15" t="str">
        <f t="shared" si="12"/>
        <v>EX</v>
      </c>
      <c r="K432" s="15" t="str">
        <f>Tabla1[[#This Row],[FECHA DE NACIMIENTO]]&amp;J432</f>
        <v>2016EX</v>
      </c>
      <c r="L432" s="16" t="str">
        <f t="shared" si="13"/>
        <v>EXPERTOS 9 Y 10 AÑOS</v>
      </c>
      <c r="M432" s="65" t="s">
        <v>110</v>
      </c>
      <c r="N432" s="39">
        <v>440</v>
      </c>
      <c r="O432" s="19">
        <f>IFERROR(VLOOKUP(Tabla1[[#This Row],[NIVEL DE HABILIDAD]],CATEGORIAS!$M$3:$O$13,2,FALSE),"")</f>
        <v>85000</v>
      </c>
      <c r="P432" s="65"/>
      <c r="Q432" s="65"/>
    </row>
    <row r="433" spans="1:17" ht="18.75" x14ac:dyDescent="0.25">
      <c r="A433" s="11">
        <f>_xlfn.IFNA(_xlfn.XLOOKUP(Tabla1[[#This Row],[ID]],'BASE DE DATOS 2026'!$B$3:$B$554,'BASE DE DATOS 2026'!$N$3:$N$554),"")</f>
        <v>441</v>
      </c>
      <c r="B433" s="38">
        <v>441</v>
      </c>
      <c r="C433" s="12" t="s">
        <v>356</v>
      </c>
      <c r="D433" s="12" t="s">
        <v>861</v>
      </c>
      <c r="E433" s="13">
        <v>1105379007</v>
      </c>
      <c r="F433" s="14"/>
      <c r="G433" s="14">
        <v>2010</v>
      </c>
      <c r="H433" s="15">
        <f ca="1">IF(Tabla1[[#This Row],[FECHA DE NACIMIENTO]]="","",YEAR(NOW())-Tabla1[[#This Row],[FECHA DE NACIMIENTO]])</f>
        <v>16</v>
      </c>
      <c r="I433" s="12" t="s">
        <v>15</v>
      </c>
      <c r="J433" s="15" t="str">
        <f t="shared" si="12"/>
        <v>EX</v>
      </c>
      <c r="K433" s="15" t="str">
        <f>Tabla1[[#This Row],[FECHA DE NACIMIENTO]]&amp;J433</f>
        <v>2010EX</v>
      </c>
      <c r="L433" s="16" t="str">
        <f t="shared" si="13"/>
        <v>EXPERTOS 15 Y 16 AÑOS</v>
      </c>
      <c r="M433" s="12" t="s">
        <v>46</v>
      </c>
      <c r="N433" s="38">
        <v>441</v>
      </c>
      <c r="O433" s="19">
        <f>IFERROR(VLOOKUP(Tabla1[[#This Row],[NIVEL DE HABILIDAD]],CATEGORIAS!$M$3:$O$13,2,FALSE),"")</f>
        <v>85000</v>
      </c>
      <c r="P433" s="12"/>
      <c r="Q433" s="12"/>
    </row>
    <row r="434" spans="1:17" ht="18.75" x14ac:dyDescent="0.25">
      <c r="A434" s="11" t="str">
        <f>_xlfn.IFNA(_xlfn.XLOOKUP(Tabla1[[#This Row],[ID]],'BASE DE DATOS 2026'!$B$3:$B$554,'BASE DE DATOS 2026'!$N$3:$N$554),"")</f>
        <v/>
      </c>
      <c r="B434" s="39">
        <v>442</v>
      </c>
      <c r="C434" s="12" t="s">
        <v>259</v>
      </c>
      <c r="D434" s="12" t="s">
        <v>862</v>
      </c>
      <c r="E434" s="13">
        <v>1110296334</v>
      </c>
      <c r="F434" s="14"/>
      <c r="G434" s="14">
        <v>2008</v>
      </c>
      <c r="H434" s="15">
        <f ca="1">IF(Tabla1[[#This Row],[FECHA DE NACIMIENTO]]="","",YEAR(NOW())-Tabla1[[#This Row],[FECHA DE NACIMIENTO]])</f>
        <v>18</v>
      </c>
      <c r="I434" s="12" t="s">
        <v>15</v>
      </c>
      <c r="J434" s="15" t="str">
        <f t="shared" si="12"/>
        <v>EX</v>
      </c>
      <c r="K434" s="15" t="str">
        <f>Tabla1[[#This Row],[FECHA DE NACIMIENTO]]&amp;J434</f>
        <v>2008EX</v>
      </c>
      <c r="L434" s="16" t="str">
        <f t="shared" si="13"/>
        <v>EXPERTOS 17 AÑOS Y MAS</v>
      </c>
      <c r="M434" s="12" t="s">
        <v>89</v>
      </c>
      <c r="N434" s="39">
        <v>442</v>
      </c>
      <c r="O434" s="19">
        <f>IFERROR(VLOOKUP(Tabla1[[#This Row],[NIVEL DE HABILIDAD]],CATEGORIAS!$M$3:$O$13,2,FALSE),"")</f>
        <v>85000</v>
      </c>
      <c r="P434" s="12"/>
      <c r="Q434" s="12"/>
    </row>
    <row r="435" spans="1:17" ht="18.75" x14ac:dyDescent="0.25">
      <c r="A435" s="11" t="str">
        <f>_xlfn.IFNA(_xlfn.XLOOKUP(Tabla1[[#This Row],[ID]],'BASE DE DATOS 2026'!$B$3:$B$554,'BASE DE DATOS 2026'!$N$3:$N$554),"")</f>
        <v/>
      </c>
      <c r="B435" s="38">
        <v>443</v>
      </c>
      <c r="C435" s="12" t="s">
        <v>863</v>
      </c>
      <c r="D435" s="12" t="s">
        <v>864</v>
      </c>
      <c r="E435" s="13">
        <v>14895314</v>
      </c>
      <c r="F435" s="14"/>
      <c r="G435" s="14">
        <v>1971</v>
      </c>
      <c r="H435" s="15">
        <f ca="1">IF(Tabla1[[#This Row],[FECHA DE NACIMIENTO]]="","",YEAR(NOW())-Tabla1[[#This Row],[FECHA DE NACIMIENTO]])</f>
        <v>55</v>
      </c>
      <c r="I435" s="12" t="s">
        <v>72</v>
      </c>
      <c r="J435" s="15" t="str">
        <f t="shared" si="12"/>
        <v>SM</v>
      </c>
      <c r="K435" s="15" t="str">
        <f>Tabla1[[#This Row],[FECHA DE NACIMIENTO]]&amp;J435</f>
        <v>1971SM</v>
      </c>
      <c r="L435" s="16" t="str">
        <f t="shared" si="13"/>
        <v>SENIOR MASTER</v>
      </c>
      <c r="M435" s="12" t="s">
        <v>85</v>
      </c>
      <c r="N435" s="38">
        <v>443</v>
      </c>
      <c r="O435" s="19">
        <f>IFERROR(VLOOKUP(Tabla1[[#This Row],[NIVEL DE HABILIDAD]],CATEGORIAS!$M$3:$O$13,2,FALSE),"")</f>
        <v>85000</v>
      </c>
      <c r="P435" s="12"/>
      <c r="Q435" s="12"/>
    </row>
    <row r="436" spans="1:17" ht="18.75" x14ac:dyDescent="0.25">
      <c r="A436" s="11" t="str">
        <f>_xlfn.IFNA(_xlfn.XLOOKUP(Tabla1[[#This Row],[ID]],'BASE DE DATOS 2026'!$B$3:$B$554,'BASE DE DATOS 2026'!$N$3:$N$554),"")</f>
        <v/>
      </c>
      <c r="B436" s="39">
        <v>444</v>
      </c>
      <c r="C436" s="12" t="s">
        <v>556</v>
      </c>
      <c r="D436" s="12" t="s">
        <v>865</v>
      </c>
      <c r="E436" s="13">
        <v>1112390900</v>
      </c>
      <c r="F436" s="14"/>
      <c r="G436" s="14">
        <v>2006</v>
      </c>
      <c r="H436" s="15">
        <f ca="1">IF(Tabla1[[#This Row],[FECHA DE NACIMIENTO]]="","",YEAR(NOW())-Tabla1[[#This Row],[FECHA DE NACIMIENTO]])</f>
        <v>20</v>
      </c>
      <c r="I436" s="12" t="s">
        <v>15</v>
      </c>
      <c r="J436" s="15" t="str">
        <f t="shared" si="12"/>
        <v>EX</v>
      </c>
      <c r="K436" s="15" t="str">
        <f>Tabla1[[#This Row],[FECHA DE NACIMIENTO]]&amp;J436</f>
        <v>2006EX</v>
      </c>
      <c r="L436" s="16" t="str">
        <f t="shared" si="13"/>
        <v>EXPERTOS 17 AÑOS Y MAS</v>
      </c>
      <c r="M436" s="12" t="s">
        <v>76</v>
      </c>
      <c r="N436" s="39">
        <v>444</v>
      </c>
      <c r="O436" s="19">
        <f>IFERROR(VLOOKUP(Tabla1[[#This Row],[NIVEL DE HABILIDAD]],CATEGORIAS!$M$3:$O$13,2,FALSE),"")</f>
        <v>85000</v>
      </c>
      <c r="P436" s="12"/>
      <c r="Q436" s="12" t="s">
        <v>213</v>
      </c>
    </row>
    <row r="437" spans="1:17" ht="18.75" x14ac:dyDescent="0.25">
      <c r="A437" s="11" t="str">
        <f>_xlfn.IFNA(_xlfn.XLOOKUP(Tabla1[[#This Row],[ID]],'BASE DE DATOS 2026'!$B$3:$B$554,'BASE DE DATOS 2026'!$N$3:$N$554),"")</f>
        <v/>
      </c>
      <c r="B437" s="38">
        <v>445</v>
      </c>
      <c r="C437" s="12" t="s">
        <v>259</v>
      </c>
      <c r="D437" s="12" t="s">
        <v>590</v>
      </c>
      <c r="E437" s="13">
        <v>1112402690</v>
      </c>
      <c r="F437" s="14"/>
      <c r="G437" s="14">
        <v>2010</v>
      </c>
      <c r="H437" s="15">
        <f ca="1">IF(Tabla1[[#This Row],[FECHA DE NACIMIENTO]]="","",YEAR(NOW())-Tabla1[[#This Row],[FECHA DE NACIMIENTO]])</f>
        <v>16</v>
      </c>
      <c r="I437" s="12" t="s">
        <v>15</v>
      </c>
      <c r="J437" s="15" t="str">
        <f t="shared" si="12"/>
        <v>EX</v>
      </c>
      <c r="K437" s="15" t="str">
        <f>Tabla1[[#This Row],[FECHA DE NACIMIENTO]]&amp;J437</f>
        <v>2010EX</v>
      </c>
      <c r="L437" s="16" t="str">
        <f t="shared" si="13"/>
        <v>EXPERTOS 15 Y 16 AÑOS</v>
      </c>
      <c r="M437" s="12" t="s">
        <v>76</v>
      </c>
      <c r="N437" s="38">
        <v>445</v>
      </c>
      <c r="O437" s="19">
        <f>IFERROR(VLOOKUP(Tabla1[[#This Row],[NIVEL DE HABILIDAD]],CATEGORIAS!$M$3:$O$13,2,FALSE),"")</f>
        <v>85000</v>
      </c>
      <c r="P437" s="12"/>
      <c r="Q437" s="12"/>
    </row>
    <row r="438" spans="1:17" ht="18.75" x14ac:dyDescent="0.25">
      <c r="A438" s="11" t="str">
        <f>_xlfn.IFNA(_xlfn.XLOOKUP(Tabla1[[#This Row],[ID]],'BASE DE DATOS 2026'!$B$3:$B$554,'BASE DE DATOS 2026'!$N$3:$N$554),"")</f>
        <v/>
      </c>
      <c r="B438" s="39">
        <v>446</v>
      </c>
      <c r="C438" s="12" t="s">
        <v>837</v>
      </c>
      <c r="D438" s="12" t="s">
        <v>866</v>
      </c>
      <c r="E438" s="13">
        <v>1112158947</v>
      </c>
      <c r="F438" s="14"/>
      <c r="G438" s="14">
        <v>2015</v>
      </c>
      <c r="H438" s="15">
        <f ca="1">IF(Tabla1[[#This Row],[FECHA DE NACIMIENTO]]="","",YEAR(NOW())-Tabla1[[#This Row],[FECHA DE NACIMIENTO]])</f>
        <v>11</v>
      </c>
      <c r="I438" s="12" t="s">
        <v>15</v>
      </c>
      <c r="J438" s="15" t="str">
        <f t="shared" si="12"/>
        <v>EX</v>
      </c>
      <c r="K438" s="15" t="str">
        <f>Tabla1[[#This Row],[FECHA DE NACIMIENTO]]&amp;J438</f>
        <v>2015EX</v>
      </c>
      <c r="L438" s="16" t="str">
        <f t="shared" si="13"/>
        <v>EXPERTOS 11 Y 12 AÑOS</v>
      </c>
      <c r="M438" s="12" t="s">
        <v>76</v>
      </c>
      <c r="N438" s="39">
        <v>446</v>
      </c>
      <c r="O438" s="19">
        <f>IFERROR(VLOOKUP(Tabla1[[#This Row],[NIVEL DE HABILIDAD]],CATEGORIAS!$M$3:$O$13,2,FALSE),"")</f>
        <v>85000</v>
      </c>
      <c r="P438" s="12"/>
      <c r="Q438" s="12"/>
    </row>
    <row r="439" spans="1:17" ht="18.75" x14ac:dyDescent="0.25">
      <c r="A439" s="11" t="str">
        <f>_xlfn.IFNA(_xlfn.XLOOKUP(Tabla1[[#This Row],[ID]],'BASE DE DATOS 2026'!$B$3:$B$554,'BASE DE DATOS 2026'!$N$3:$N$554),"")</f>
        <v/>
      </c>
      <c r="B439" s="38">
        <v>447</v>
      </c>
      <c r="C439" s="65" t="s">
        <v>383</v>
      </c>
      <c r="D439" s="65" t="s">
        <v>867</v>
      </c>
      <c r="E439" s="47">
        <v>1116381707</v>
      </c>
      <c r="F439" s="14"/>
      <c r="G439" s="48">
        <v>2018</v>
      </c>
      <c r="H439" s="15">
        <f ca="1">IF(Tabla1[[#This Row],[FECHA DE NACIMIENTO]]="","",YEAR(NOW())-Tabla1[[#This Row],[FECHA DE NACIMIENTO]])</f>
        <v>8</v>
      </c>
      <c r="I439" s="65" t="s">
        <v>14</v>
      </c>
      <c r="J439" s="15" t="str">
        <f t="shared" si="12"/>
        <v>D</v>
      </c>
      <c r="K439" s="15" t="str">
        <f>Tabla1[[#This Row],[FECHA DE NACIMIENTO]]&amp;J439</f>
        <v>2018D</v>
      </c>
      <c r="L439" s="16" t="str">
        <f t="shared" si="13"/>
        <v>DAMAS 7 Y 8 AÑOS</v>
      </c>
      <c r="M439" s="65" t="s">
        <v>49</v>
      </c>
      <c r="N439" s="38">
        <v>447</v>
      </c>
      <c r="O439" s="19">
        <f>IFERROR(VLOOKUP(Tabla1[[#This Row],[NIVEL DE HABILIDAD]],CATEGORIAS!$M$3:$O$13,2,FALSE),"")</f>
        <v>85000</v>
      </c>
      <c r="P439" s="65"/>
      <c r="Q439" s="65"/>
    </row>
    <row r="440" spans="1:17" ht="18.75" x14ac:dyDescent="0.25">
      <c r="A440" s="11">
        <f>_xlfn.IFNA(_xlfn.XLOOKUP(Tabla1[[#This Row],[ID]],'BASE DE DATOS 2026'!$B$3:$B$554,'BASE DE DATOS 2026'!$N$3:$N$554),"")</f>
        <v>448</v>
      </c>
      <c r="B440" s="39">
        <v>448</v>
      </c>
      <c r="C440" s="12" t="s">
        <v>356</v>
      </c>
      <c r="D440" s="12" t="s">
        <v>868</v>
      </c>
      <c r="E440" s="13">
        <v>1109927939</v>
      </c>
      <c r="F440" s="14"/>
      <c r="G440" s="14">
        <v>2013</v>
      </c>
      <c r="H440" s="15">
        <f ca="1">IF(Tabla1[[#This Row],[FECHA DE NACIMIENTO]]="","",YEAR(NOW())-Tabla1[[#This Row],[FECHA DE NACIMIENTO]])</f>
        <v>13</v>
      </c>
      <c r="I440" s="12" t="s">
        <v>15</v>
      </c>
      <c r="J440" s="15" t="str">
        <f t="shared" si="12"/>
        <v>EX</v>
      </c>
      <c r="K440" s="15" t="str">
        <f>Tabla1[[#This Row],[FECHA DE NACIMIENTO]]&amp;J440</f>
        <v>2013EX</v>
      </c>
      <c r="L440" s="16" t="str">
        <f t="shared" si="13"/>
        <v>EXPERTOS 13 Y 14 AÑOS</v>
      </c>
      <c r="M440" s="12" t="s">
        <v>46</v>
      </c>
      <c r="N440" s="39">
        <v>448</v>
      </c>
      <c r="O440" s="19">
        <f>IFERROR(VLOOKUP(Tabla1[[#This Row],[NIVEL DE HABILIDAD]],CATEGORIAS!$M$3:$O$13,2,FALSE),"")</f>
        <v>85000</v>
      </c>
      <c r="P440" s="12"/>
      <c r="Q440" s="12"/>
    </row>
    <row r="441" spans="1:17" ht="18.75" x14ac:dyDescent="0.25">
      <c r="A441" s="11">
        <f>_xlfn.IFNA(_xlfn.XLOOKUP(Tabla1[[#This Row],[ID]],'BASE DE DATOS 2026'!$B$3:$B$554,'BASE DE DATOS 2026'!$N$3:$N$554),"")</f>
        <v>449</v>
      </c>
      <c r="B441" s="38">
        <v>449</v>
      </c>
      <c r="C441" s="12" t="s">
        <v>628</v>
      </c>
      <c r="D441" s="12" t="s">
        <v>393</v>
      </c>
      <c r="E441" s="13">
        <v>1109559181</v>
      </c>
      <c r="F441" s="14"/>
      <c r="G441" s="14">
        <v>2015</v>
      </c>
      <c r="H441" s="15">
        <f ca="1">IF(Tabla1[[#This Row],[FECHA DE NACIMIENTO]]="","",YEAR(NOW())-Tabla1[[#This Row],[FECHA DE NACIMIENTO]])</f>
        <v>11</v>
      </c>
      <c r="I441" s="12" t="s">
        <v>14</v>
      </c>
      <c r="J441" s="15" t="str">
        <f t="shared" si="12"/>
        <v>D</v>
      </c>
      <c r="K441" s="15" t="str">
        <f>Tabla1[[#This Row],[FECHA DE NACIMIENTO]]&amp;J441</f>
        <v>2015D</v>
      </c>
      <c r="L441" s="16" t="str">
        <f t="shared" si="13"/>
        <v>DAMAS 11 Y 12 AÑOS</v>
      </c>
      <c r="M441" s="12" t="s">
        <v>45</v>
      </c>
      <c r="N441" s="38">
        <v>449</v>
      </c>
      <c r="O441" s="19">
        <f>IFERROR(VLOOKUP(Tabla1[[#This Row],[NIVEL DE HABILIDAD]],CATEGORIAS!$M$3:$O$13,2,FALSE),"")</f>
        <v>85000</v>
      </c>
      <c r="P441" s="12"/>
      <c r="Q441" s="12"/>
    </row>
    <row r="442" spans="1:17" ht="18.75" x14ac:dyDescent="0.25">
      <c r="A442" s="11" t="str">
        <f>_xlfn.IFNA(_xlfn.XLOOKUP(Tabla1[[#This Row],[ID]],'BASE DE DATOS 2026'!$B$3:$B$554,'BASE DE DATOS 2026'!$N$3:$N$554),"")</f>
        <v/>
      </c>
      <c r="B442" s="39">
        <v>450</v>
      </c>
      <c r="C442" s="65" t="s">
        <v>869</v>
      </c>
      <c r="D442" s="65" t="s">
        <v>870</v>
      </c>
      <c r="E442" s="47">
        <v>1061742984</v>
      </c>
      <c r="F442" s="14"/>
      <c r="G442" s="48">
        <v>2009</v>
      </c>
      <c r="H442" s="15">
        <f ca="1">IF(Tabla1[[#This Row],[FECHA DE NACIMIENTO]]="","",YEAR(NOW())-Tabla1[[#This Row],[FECHA DE NACIMIENTO]])</f>
        <v>17</v>
      </c>
      <c r="I442" s="65" t="s">
        <v>15</v>
      </c>
      <c r="J442" s="15" t="str">
        <f t="shared" si="12"/>
        <v>EX</v>
      </c>
      <c r="K442" s="15" t="str">
        <f>Tabla1[[#This Row],[FECHA DE NACIMIENTO]]&amp;J442</f>
        <v>2009EX</v>
      </c>
      <c r="L442" s="16" t="str">
        <f t="shared" si="13"/>
        <v>EXPERTOS 17 AÑOS Y MAS</v>
      </c>
      <c r="M442" s="65" t="s">
        <v>111</v>
      </c>
      <c r="N442" s="39">
        <v>450</v>
      </c>
      <c r="O442" s="19">
        <f>IFERROR(VLOOKUP(Tabla1[[#This Row],[NIVEL DE HABILIDAD]],CATEGORIAS!$M$3:$O$13,2,FALSE),"")</f>
        <v>85000</v>
      </c>
      <c r="P442" s="65"/>
      <c r="Q442" s="65"/>
    </row>
    <row r="443" spans="1:17" ht="18.75" x14ac:dyDescent="0.25">
      <c r="A443" s="11" t="str">
        <f>_xlfn.IFNA(_xlfn.XLOOKUP(Tabla1[[#This Row],[ID]],'BASE DE DATOS 2026'!$B$3:$B$554,'BASE DE DATOS 2026'!$N$3:$N$554),"")</f>
        <v/>
      </c>
      <c r="B443" s="38">
        <v>451</v>
      </c>
      <c r="C443" s="12" t="s">
        <v>527</v>
      </c>
      <c r="D443" s="12" t="s">
        <v>871</v>
      </c>
      <c r="E443" s="13">
        <v>1125229941</v>
      </c>
      <c r="F443" s="14"/>
      <c r="G443" s="14">
        <v>2012</v>
      </c>
      <c r="H443" s="15">
        <f ca="1">IF(Tabla1[[#This Row],[FECHA DE NACIMIENTO]]="","",YEAR(NOW())-Tabla1[[#This Row],[FECHA DE NACIMIENTO]])</f>
        <v>14</v>
      </c>
      <c r="I443" s="12" t="s">
        <v>14</v>
      </c>
      <c r="J443" s="15" t="str">
        <f t="shared" si="12"/>
        <v>D</v>
      </c>
      <c r="K443" s="15" t="str">
        <f>Tabla1[[#This Row],[FECHA DE NACIMIENTO]]&amp;J443</f>
        <v>2012D</v>
      </c>
      <c r="L443" s="16" t="str">
        <f t="shared" si="13"/>
        <v>DAMAS 13 Y 14 AÑOS</v>
      </c>
      <c r="M443" s="12" t="s">
        <v>75</v>
      </c>
      <c r="N443" s="38">
        <v>451</v>
      </c>
      <c r="O443" s="19">
        <f>IFERROR(VLOOKUP(Tabla1[[#This Row],[NIVEL DE HABILIDAD]],CATEGORIAS!$M$3:$O$13,2,FALSE),"")</f>
        <v>85000</v>
      </c>
      <c r="P443" s="12"/>
      <c r="Q443" s="12"/>
    </row>
    <row r="444" spans="1:17" ht="18.75" x14ac:dyDescent="0.25">
      <c r="A444" s="11" t="str">
        <f>_xlfn.IFNA(_xlfn.XLOOKUP(Tabla1[[#This Row],[ID]],'BASE DE DATOS 2026'!$B$3:$B$554,'BASE DE DATOS 2026'!$N$3:$N$554),"")</f>
        <v/>
      </c>
      <c r="B444" s="39">
        <v>452</v>
      </c>
      <c r="C444" s="12" t="s">
        <v>872</v>
      </c>
      <c r="D444" s="12" t="s">
        <v>873</v>
      </c>
      <c r="E444" s="13">
        <v>14839066</v>
      </c>
      <c r="F444" s="14"/>
      <c r="G444" s="14">
        <v>1980</v>
      </c>
      <c r="H444" s="15">
        <f ca="1">IF(Tabla1[[#This Row],[FECHA DE NACIMIENTO]]="","",YEAR(NOW())-Tabla1[[#This Row],[FECHA DE NACIMIENTO]])</f>
        <v>46</v>
      </c>
      <c r="I444" s="12" t="s">
        <v>72</v>
      </c>
      <c r="J444" s="15" t="str">
        <f t="shared" si="12"/>
        <v>SM</v>
      </c>
      <c r="K444" s="15" t="str">
        <f>Tabla1[[#This Row],[FECHA DE NACIMIENTO]]&amp;J444</f>
        <v>1980SM</v>
      </c>
      <c r="L444" s="16" t="str">
        <f t="shared" si="13"/>
        <v>SENIOR MASTER</v>
      </c>
      <c r="M444" s="12" t="s">
        <v>75</v>
      </c>
      <c r="N444" s="39">
        <v>452</v>
      </c>
      <c r="O444" s="19">
        <f>IFERROR(VLOOKUP(Tabla1[[#This Row],[NIVEL DE HABILIDAD]],CATEGORIAS!$M$3:$O$13,2,FALSE),"")</f>
        <v>85000</v>
      </c>
      <c r="P444" s="12"/>
      <c r="Q444" s="12"/>
    </row>
    <row r="445" spans="1:17" ht="18.75" x14ac:dyDescent="0.25">
      <c r="A445" s="11">
        <f>_xlfn.IFNA(_xlfn.XLOOKUP(Tabla1[[#This Row],[ID]],'BASE DE DATOS 2026'!$B$3:$B$554,'BASE DE DATOS 2026'!$N$3:$N$554),"")</f>
        <v>453</v>
      </c>
      <c r="B445" s="38">
        <v>453</v>
      </c>
      <c r="C445" s="12" t="s">
        <v>874</v>
      </c>
      <c r="D445" s="12" t="s">
        <v>875</v>
      </c>
      <c r="E445" s="13">
        <v>1109924786</v>
      </c>
      <c r="F445" s="14"/>
      <c r="G445" s="14">
        <v>2011</v>
      </c>
      <c r="H445" s="15">
        <f ca="1">IF(Tabla1[[#This Row],[FECHA DE NACIMIENTO]]="","",YEAR(NOW())-Tabla1[[#This Row],[FECHA DE NACIMIENTO]])</f>
        <v>15</v>
      </c>
      <c r="I445" s="12" t="s">
        <v>9</v>
      </c>
      <c r="J445" s="15" t="str">
        <f t="shared" si="12"/>
        <v>OD</v>
      </c>
      <c r="K445" s="15" t="str">
        <f>Tabla1[[#This Row],[FECHA DE NACIMIENTO]]&amp;J445</f>
        <v>2011OD</v>
      </c>
      <c r="L445" s="16" t="str">
        <f t="shared" si="13"/>
        <v>OPEN DAMAS</v>
      </c>
      <c r="M445" s="12" t="s">
        <v>74</v>
      </c>
      <c r="N445" s="38">
        <v>453</v>
      </c>
      <c r="O445" s="19">
        <f>IFERROR(VLOOKUP(Tabla1[[#This Row],[NIVEL DE HABILIDAD]],CATEGORIAS!$M$3:$O$13,2,FALSE),"")</f>
        <v>85000</v>
      </c>
      <c r="P445" s="12"/>
      <c r="Q445" s="12"/>
    </row>
    <row r="446" spans="1:17" ht="18.75" x14ac:dyDescent="0.25">
      <c r="A446" s="11">
        <f>_xlfn.IFNA(_xlfn.XLOOKUP(Tabla1[[#This Row],[ID]],'BASE DE DATOS 2026'!$B$3:$B$554,'BASE DE DATOS 2026'!$N$3:$N$554),"")</f>
        <v>454</v>
      </c>
      <c r="B446" s="39">
        <v>454</v>
      </c>
      <c r="C446" s="12" t="s">
        <v>876</v>
      </c>
      <c r="D446" s="12" t="s">
        <v>877</v>
      </c>
      <c r="E446" s="13">
        <v>166783730</v>
      </c>
      <c r="F446" s="14"/>
      <c r="G446" s="14">
        <v>1969</v>
      </c>
      <c r="H446" s="15">
        <f ca="1">IF(Tabla1[[#This Row],[FECHA DE NACIMIENTO]]="","",YEAR(NOW())-Tabla1[[#This Row],[FECHA DE NACIMIENTO]])</f>
        <v>57</v>
      </c>
      <c r="I446" s="12" t="s">
        <v>72</v>
      </c>
      <c r="J446" s="15" t="str">
        <f t="shared" si="12"/>
        <v>SM</v>
      </c>
      <c r="K446" s="15" t="str">
        <f>Tabla1[[#This Row],[FECHA DE NACIMIENTO]]&amp;J446</f>
        <v>1969SM</v>
      </c>
      <c r="L446" s="16" t="str">
        <f t="shared" si="13"/>
        <v>SENIOR MASTER</v>
      </c>
      <c r="M446" s="12" t="s">
        <v>112</v>
      </c>
      <c r="N446" s="39">
        <v>454</v>
      </c>
      <c r="O446" s="19">
        <f>IFERROR(VLOOKUP(Tabla1[[#This Row],[NIVEL DE HABILIDAD]],CATEGORIAS!$M$3:$O$13,2,FALSE),"")</f>
        <v>85000</v>
      </c>
      <c r="P446" s="12"/>
      <c r="Q446" s="12"/>
    </row>
    <row r="447" spans="1:17" ht="18.75" x14ac:dyDescent="0.25">
      <c r="A447" s="11" t="str">
        <f>_xlfn.IFNA(_xlfn.XLOOKUP(Tabla1[[#This Row],[ID]],'BASE DE DATOS 2026'!$B$3:$B$554,'BASE DE DATOS 2026'!$N$3:$N$554),"")</f>
        <v/>
      </c>
      <c r="B447" s="38">
        <v>455</v>
      </c>
      <c r="C447" s="65" t="s">
        <v>878</v>
      </c>
      <c r="D447" s="65" t="s">
        <v>879</v>
      </c>
      <c r="E447" s="47">
        <v>1063811734</v>
      </c>
      <c r="F447" s="14"/>
      <c r="G447" s="48">
        <v>2010</v>
      </c>
      <c r="H447" s="15">
        <f ca="1">IF(Tabla1[[#This Row],[FECHA DE NACIMIENTO]]="","",YEAR(NOW())-Tabla1[[#This Row],[FECHA DE NACIMIENTO]])</f>
        <v>16</v>
      </c>
      <c r="I447" s="65" t="s">
        <v>15</v>
      </c>
      <c r="J447" s="15" t="str">
        <f t="shared" si="12"/>
        <v>EX</v>
      </c>
      <c r="K447" s="15" t="str">
        <f>Tabla1[[#This Row],[FECHA DE NACIMIENTO]]&amp;J447</f>
        <v>2010EX</v>
      </c>
      <c r="L447" s="16" t="str">
        <f t="shared" si="13"/>
        <v>EXPERTOS 15 Y 16 AÑOS</v>
      </c>
      <c r="M447" s="65" t="s">
        <v>111</v>
      </c>
      <c r="N447" s="38">
        <v>455</v>
      </c>
      <c r="O447" s="19">
        <f>IFERROR(VLOOKUP(Tabla1[[#This Row],[NIVEL DE HABILIDAD]],CATEGORIAS!$M$3:$O$13,2,FALSE),"")</f>
        <v>85000</v>
      </c>
      <c r="P447" s="65"/>
      <c r="Q447" s="65"/>
    </row>
    <row r="448" spans="1:17" ht="18.75" x14ac:dyDescent="0.25">
      <c r="A448" s="11">
        <f>_xlfn.IFNA(_xlfn.XLOOKUP(Tabla1[[#This Row],[ID]],'BASE DE DATOS 2026'!$B$3:$B$554,'BASE DE DATOS 2026'!$N$3:$N$554),"")</f>
        <v>456</v>
      </c>
      <c r="B448" s="39">
        <v>456</v>
      </c>
      <c r="C448" s="46" t="s">
        <v>550</v>
      </c>
      <c r="D448" s="46" t="s">
        <v>880</v>
      </c>
      <c r="E448" s="47" t="s">
        <v>881</v>
      </c>
      <c r="F448" s="48"/>
      <c r="G448" s="48">
        <v>2010</v>
      </c>
      <c r="H448" s="15">
        <f ca="1">IF(Tabla1[[#This Row],[FECHA DE NACIMIENTO]]="","",YEAR(NOW())-Tabla1[[#This Row],[FECHA DE NACIMIENTO]])</f>
        <v>16</v>
      </c>
      <c r="I448" s="12" t="s">
        <v>15</v>
      </c>
      <c r="J448" s="15" t="str">
        <f t="shared" si="12"/>
        <v>EX</v>
      </c>
      <c r="K448" s="15" t="str">
        <f>Tabla1[[#This Row],[FECHA DE NACIMIENTO]]&amp;J448</f>
        <v>2010EX</v>
      </c>
      <c r="L448" s="16" t="str">
        <f t="shared" si="13"/>
        <v>EXPERTOS 15 Y 16 AÑOS</v>
      </c>
      <c r="M448" s="12" t="s">
        <v>46</v>
      </c>
      <c r="N448" s="39">
        <v>456</v>
      </c>
      <c r="O448" s="19">
        <f>IFERROR(VLOOKUP(Tabla1[[#This Row],[NIVEL DE HABILIDAD]],CATEGORIAS!$M$3:$O$13,2,FALSE),"")</f>
        <v>85000</v>
      </c>
      <c r="P448" s="12"/>
      <c r="Q448" s="12"/>
    </row>
    <row r="449" spans="1:17" ht="18.75" x14ac:dyDescent="0.25">
      <c r="A449" s="11">
        <f>_xlfn.IFNA(_xlfn.XLOOKUP(Tabla1[[#This Row],[ID]],'BASE DE DATOS 2026'!$B$3:$B$554,'BASE DE DATOS 2026'!$N$3:$N$554),"")</f>
        <v>457</v>
      </c>
      <c r="B449" s="38">
        <v>457</v>
      </c>
      <c r="C449" s="12" t="s">
        <v>882</v>
      </c>
      <c r="D449" s="12" t="s">
        <v>883</v>
      </c>
      <c r="E449" s="13">
        <v>1109929122</v>
      </c>
      <c r="F449" s="14"/>
      <c r="G449" s="14">
        <v>2013</v>
      </c>
      <c r="H449" s="15">
        <f ca="1">IF(Tabla1[[#This Row],[FECHA DE NACIMIENTO]]="","",YEAR(NOW())-Tabla1[[#This Row],[FECHA DE NACIMIENTO]])</f>
        <v>13</v>
      </c>
      <c r="I449" s="12" t="s">
        <v>15</v>
      </c>
      <c r="J449" s="15" t="str">
        <f t="shared" si="12"/>
        <v>EX</v>
      </c>
      <c r="K449" s="15" t="str">
        <f>Tabla1[[#This Row],[FECHA DE NACIMIENTO]]&amp;J449</f>
        <v>2013EX</v>
      </c>
      <c r="L449" s="16" t="str">
        <f t="shared" si="13"/>
        <v>EXPERTOS 13 Y 14 AÑOS</v>
      </c>
      <c r="M449" s="12" t="s">
        <v>46</v>
      </c>
      <c r="N449" s="38">
        <v>457</v>
      </c>
      <c r="O449" s="19">
        <f>IFERROR(VLOOKUP(Tabla1[[#This Row],[NIVEL DE HABILIDAD]],CATEGORIAS!$M$3:$O$13,2,FALSE),"")</f>
        <v>85000</v>
      </c>
      <c r="P449" s="12"/>
      <c r="Q449" s="12"/>
    </row>
    <row r="450" spans="1:17" ht="18.75" x14ac:dyDescent="0.25">
      <c r="A450" s="11">
        <f>_xlfn.IFNA(_xlfn.XLOOKUP(Tabla1[[#This Row],[ID]],'BASE DE DATOS 2026'!$B$3:$B$554,'BASE DE DATOS 2026'!$N$3:$N$554),"")</f>
        <v>458</v>
      </c>
      <c r="B450" s="39">
        <v>458</v>
      </c>
      <c r="C450" s="12" t="s">
        <v>884</v>
      </c>
      <c r="D450" s="12" t="s">
        <v>885</v>
      </c>
      <c r="E450" s="13">
        <v>1030021649</v>
      </c>
      <c r="F450" s="14"/>
      <c r="G450" s="14">
        <v>2011</v>
      </c>
      <c r="H450" s="15">
        <f ca="1">IF(Tabla1[[#This Row],[FECHA DE NACIMIENTO]]="","",YEAR(NOW())-Tabla1[[#This Row],[FECHA DE NACIMIENTO]])</f>
        <v>15</v>
      </c>
      <c r="I450" s="12" t="s">
        <v>9</v>
      </c>
      <c r="J450" s="15" t="str">
        <f t="shared" si="12"/>
        <v>OD</v>
      </c>
      <c r="K450" s="15" t="str">
        <f>Tabla1[[#This Row],[FECHA DE NACIMIENTO]]&amp;J450</f>
        <v>2011OD</v>
      </c>
      <c r="L450" s="16" t="str">
        <f t="shared" si="13"/>
        <v>OPEN DAMAS</v>
      </c>
      <c r="M450" s="12" t="s">
        <v>50</v>
      </c>
      <c r="N450" s="39">
        <v>458</v>
      </c>
      <c r="O450" s="19">
        <f>IFERROR(VLOOKUP(Tabla1[[#This Row],[NIVEL DE HABILIDAD]],CATEGORIAS!$M$3:$O$13,2,FALSE),"")</f>
        <v>85000</v>
      </c>
      <c r="P450" s="12"/>
      <c r="Q450" s="12"/>
    </row>
    <row r="451" spans="1:17" ht="18.75" x14ac:dyDescent="0.25">
      <c r="A451" s="11">
        <f>_xlfn.IFNA(_xlfn.XLOOKUP(Tabla1[[#This Row],[ID]],'BASE DE DATOS 2026'!$B$3:$B$554,'BASE DE DATOS 2026'!$N$3:$N$554),"")</f>
        <v>459</v>
      </c>
      <c r="B451" s="38">
        <v>459</v>
      </c>
      <c r="C451" s="12" t="s">
        <v>886</v>
      </c>
      <c r="D451" s="12" t="s">
        <v>887</v>
      </c>
      <c r="E451" s="13">
        <v>1110297733</v>
      </c>
      <c r="F451" s="14"/>
      <c r="G451" s="14">
        <v>2009</v>
      </c>
      <c r="H451" s="15">
        <f ca="1">IF(Tabla1[[#This Row],[FECHA DE NACIMIENTO]]="","",YEAR(NOW())-Tabla1[[#This Row],[FECHA DE NACIMIENTO]])</f>
        <v>17</v>
      </c>
      <c r="I451" s="12" t="s">
        <v>9</v>
      </c>
      <c r="J451" s="15" t="str">
        <f t="shared" ref="J451:J514" si="14">VLOOKUP(I451,NH,2,0)</f>
        <v>OD</v>
      </c>
      <c r="K451" s="15" t="str">
        <f>Tabla1[[#This Row],[FECHA DE NACIMIENTO]]&amp;J451</f>
        <v>2009OD</v>
      </c>
      <c r="L451" s="16" t="str">
        <f t="shared" ref="L451:L514" si="15">IFERROR(VLOOKUP(K451,CATEGORIAS,2,0),"")</f>
        <v>OPEN DAMAS</v>
      </c>
      <c r="M451" s="12" t="s">
        <v>50</v>
      </c>
      <c r="N451" s="38">
        <v>459</v>
      </c>
      <c r="O451" s="19">
        <f>IFERROR(VLOOKUP(Tabla1[[#This Row],[NIVEL DE HABILIDAD]],CATEGORIAS!$M$3:$O$13,2,FALSE),"")</f>
        <v>85000</v>
      </c>
      <c r="P451" s="12"/>
      <c r="Q451" s="12"/>
    </row>
    <row r="452" spans="1:17" ht="18.75" x14ac:dyDescent="0.25">
      <c r="A452" s="11" t="str">
        <f>_xlfn.IFNA(_xlfn.XLOOKUP(Tabla1[[#This Row],[ID]],'BASE DE DATOS 2026'!$B$3:$B$554,'BASE DE DATOS 2026'!$N$3:$N$554),"")</f>
        <v/>
      </c>
      <c r="B452" s="39">
        <v>460</v>
      </c>
      <c r="C452" s="12" t="s">
        <v>888</v>
      </c>
      <c r="D452" s="12" t="s">
        <v>889</v>
      </c>
      <c r="E452" s="13">
        <v>1014482989</v>
      </c>
      <c r="F452" s="14"/>
      <c r="G452" s="14">
        <v>2009</v>
      </c>
      <c r="H452" s="15">
        <f ca="1">IF(Tabla1[[#This Row],[FECHA DE NACIMIENTO]]="","",YEAR(NOW())-Tabla1[[#This Row],[FECHA DE NACIMIENTO]])</f>
        <v>17</v>
      </c>
      <c r="I452" s="12" t="s">
        <v>15</v>
      </c>
      <c r="J452" s="15" t="str">
        <f t="shared" si="14"/>
        <v>EX</v>
      </c>
      <c r="K452" s="15" t="str">
        <f>Tabla1[[#This Row],[FECHA DE NACIMIENTO]]&amp;J452</f>
        <v>2009EX</v>
      </c>
      <c r="L452" s="16" t="str">
        <f t="shared" si="15"/>
        <v>EXPERTOS 17 AÑOS Y MAS</v>
      </c>
      <c r="M452" s="12" t="s">
        <v>49</v>
      </c>
      <c r="N452" s="39">
        <v>460</v>
      </c>
      <c r="O452" s="19">
        <f>IFERROR(VLOOKUP(Tabla1[[#This Row],[NIVEL DE HABILIDAD]],CATEGORIAS!$M$3:$O$13,2,FALSE),"")</f>
        <v>85000</v>
      </c>
      <c r="P452" s="12"/>
      <c r="Q452" s="12"/>
    </row>
    <row r="453" spans="1:17" ht="18.75" x14ac:dyDescent="0.25">
      <c r="A453" s="11">
        <f>_xlfn.IFNA(_xlfn.XLOOKUP(Tabla1[[#This Row],[ID]],'BASE DE DATOS 2026'!$B$3:$B$554,'BASE DE DATOS 2026'!$N$3:$N$554),"")</f>
        <v>461</v>
      </c>
      <c r="B453" s="38">
        <v>461</v>
      </c>
      <c r="C453" s="65" t="s">
        <v>890</v>
      </c>
      <c r="D453" s="65" t="s">
        <v>891</v>
      </c>
      <c r="E453" s="47">
        <v>94473971</v>
      </c>
      <c r="F453" s="14"/>
      <c r="G453" s="48">
        <v>1978</v>
      </c>
      <c r="H453" s="15">
        <f ca="1">IF(Tabla1[[#This Row],[FECHA DE NACIMIENTO]]="","",YEAR(NOW())-Tabla1[[#This Row],[FECHA DE NACIMIENTO]])</f>
        <v>48</v>
      </c>
      <c r="I453" s="65" t="s">
        <v>72</v>
      </c>
      <c r="J453" s="15" t="str">
        <f t="shared" si="14"/>
        <v>SM</v>
      </c>
      <c r="K453" s="15" t="str">
        <f>Tabla1[[#This Row],[FECHA DE NACIMIENTO]]&amp;J453</f>
        <v>1978SM</v>
      </c>
      <c r="L453" s="16" t="str">
        <f t="shared" si="15"/>
        <v>SENIOR MASTER</v>
      </c>
      <c r="M453" s="65" t="s">
        <v>85</v>
      </c>
      <c r="N453" s="38">
        <v>461</v>
      </c>
      <c r="O453" s="19">
        <f>IFERROR(VLOOKUP(Tabla1[[#This Row],[NIVEL DE HABILIDAD]],CATEGORIAS!$M$3:$O$13,2,FALSE),"")</f>
        <v>85000</v>
      </c>
      <c r="P453" s="65"/>
      <c r="Q453" s="65"/>
    </row>
    <row r="454" spans="1:17" ht="18.75" x14ac:dyDescent="0.25">
      <c r="A454" s="11" t="str">
        <f>_xlfn.IFNA(_xlfn.XLOOKUP(Tabla1[[#This Row],[ID]],'BASE DE DATOS 2026'!$B$3:$B$554,'BASE DE DATOS 2026'!$N$3:$N$554),"")</f>
        <v/>
      </c>
      <c r="B454" s="39">
        <v>462</v>
      </c>
      <c r="C454" s="12" t="s">
        <v>892</v>
      </c>
      <c r="D454" s="12" t="s">
        <v>893</v>
      </c>
      <c r="E454" s="13">
        <v>76332978</v>
      </c>
      <c r="F454" s="14"/>
      <c r="G454" s="14">
        <v>1979</v>
      </c>
      <c r="H454" s="15">
        <f ca="1">IF(Tabla1[[#This Row],[FECHA DE NACIMIENTO]]="","",YEAR(NOW())-Tabla1[[#This Row],[FECHA DE NACIMIENTO]])</f>
        <v>47</v>
      </c>
      <c r="I454" s="12" t="s">
        <v>72</v>
      </c>
      <c r="J454" s="15" t="str">
        <f t="shared" si="14"/>
        <v>SM</v>
      </c>
      <c r="K454" s="15" t="str">
        <f>Tabla1[[#This Row],[FECHA DE NACIMIENTO]]&amp;J454</f>
        <v>1979SM</v>
      </c>
      <c r="L454" s="16" t="str">
        <f t="shared" si="15"/>
        <v>SENIOR MASTER</v>
      </c>
      <c r="M454" s="12" t="s">
        <v>85</v>
      </c>
      <c r="N454" s="39">
        <v>462</v>
      </c>
      <c r="O454" s="19">
        <f>IFERROR(VLOOKUP(Tabla1[[#This Row],[NIVEL DE HABILIDAD]],CATEGORIAS!$M$3:$O$13,2,FALSE),"")</f>
        <v>85000</v>
      </c>
      <c r="P454" s="12"/>
      <c r="Q454" s="12"/>
    </row>
    <row r="455" spans="1:17" ht="18.75" x14ac:dyDescent="0.25">
      <c r="A455" s="11">
        <f>_xlfn.IFNA(_xlfn.XLOOKUP(Tabla1[[#This Row],[ID]],'BASE DE DATOS 2026'!$B$3:$B$554,'BASE DE DATOS 2026'!$N$3:$N$554),"")</f>
        <v>463</v>
      </c>
      <c r="B455" s="38">
        <v>463</v>
      </c>
      <c r="C455" s="12" t="s">
        <v>236</v>
      </c>
      <c r="D455" s="12" t="s">
        <v>894</v>
      </c>
      <c r="E455" s="13">
        <v>1127244291</v>
      </c>
      <c r="F455" s="14"/>
      <c r="G455" s="14">
        <v>2010</v>
      </c>
      <c r="H455" s="15">
        <f ca="1">IF(Tabla1[[#This Row],[FECHA DE NACIMIENTO]]="","",YEAR(NOW())-Tabla1[[#This Row],[FECHA DE NACIMIENTO]])</f>
        <v>16</v>
      </c>
      <c r="I455" s="12" t="s">
        <v>15</v>
      </c>
      <c r="J455" s="15" t="str">
        <f t="shared" si="14"/>
        <v>EX</v>
      </c>
      <c r="K455" s="15" t="str">
        <f>Tabla1[[#This Row],[FECHA DE NACIMIENTO]]&amp;J455</f>
        <v>2010EX</v>
      </c>
      <c r="L455" s="16" t="str">
        <f t="shared" si="15"/>
        <v>EXPERTOS 15 Y 16 AÑOS</v>
      </c>
      <c r="M455" s="12" t="s">
        <v>46</v>
      </c>
      <c r="N455" s="38">
        <v>463</v>
      </c>
      <c r="O455" s="19">
        <f>IFERROR(VLOOKUP(Tabla1[[#This Row],[NIVEL DE HABILIDAD]],CATEGORIAS!$M$3:$O$13,2,FALSE),"")</f>
        <v>85000</v>
      </c>
      <c r="P455" s="12"/>
      <c r="Q455" s="12"/>
    </row>
    <row r="456" spans="1:17" ht="18.75" x14ac:dyDescent="0.25">
      <c r="A456" s="11">
        <f>_xlfn.IFNA(_xlfn.XLOOKUP(Tabla1[[#This Row],[ID]],'BASE DE DATOS 2026'!$B$3:$B$554,'BASE DE DATOS 2026'!$N$3:$N$554),"")</f>
        <v>464</v>
      </c>
      <c r="B456" s="39">
        <v>464</v>
      </c>
      <c r="C456" s="12" t="s">
        <v>895</v>
      </c>
      <c r="D456" s="12" t="s">
        <v>896</v>
      </c>
      <c r="E456" s="13">
        <v>1080068198</v>
      </c>
      <c r="F456" s="14"/>
      <c r="G456" s="14">
        <v>2018</v>
      </c>
      <c r="H456" s="15">
        <f ca="1">IF(Tabla1[[#This Row],[FECHA DE NACIMIENTO]]="","",YEAR(NOW())-Tabla1[[#This Row],[FECHA DE NACIMIENTO]])</f>
        <v>8</v>
      </c>
      <c r="I456" s="12" t="s">
        <v>15</v>
      </c>
      <c r="J456" s="15" t="str">
        <f t="shared" si="14"/>
        <v>EX</v>
      </c>
      <c r="K456" s="15" t="str">
        <f>Tabla1[[#This Row],[FECHA DE NACIMIENTO]]&amp;J456</f>
        <v>2018EX</v>
      </c>
      <c r="L456" s="16" t="str">
        <f t="shared" si="15"/>
        <v>EXPERTOS 8 AÑOS Y MENOS</v>
      </c>
      <c r="M456" s="12" t="s">
        <v>111</v>
      </c>
      <c r="N456" s="39">
        <v>464</v>
      </c>
      <c r="O456" s="19">
        <f>IFERROR(VLOOKUP(Tabla1[[#This Row],[NIVEL DE HABILIDAD]],CATEGORIAS!$M$3:$O$13,2,FALSE),"")</f>
        <v>85000</v>
      </c>
      <c r="P456" s="12"/>
      <c r="Q456" s="12"/>
    </row>
    <row r="457" spans="1:17" ht="18.75" x14ac:dyDescent="0.25">
      <c r="A457" s="11">
        <f>_xlfn.IFNA(_xlfn.XLOOKUP(Tabla1[[#This Row],[ID]],'BASE DE DATOS 2026'!$B$3:$B$554,'BASE DE DATOS 2026'!$N$3:$N$554),"")</f>
        <v>465</v>
      </c>
      <c r="B457" s="38">
        <v>465</v>
      </c>
      <c r="C457" s="65" t="s">
        <v>275</v>
      </c>
      <c r="D457" s="65" t="s">
        <v>897</v>
      </c>
      <c r="E457" s="47">
        <v>1114160948</v>
      </c>
      <c r="F457" s="14"/>
      <c r="G457" s="48">
        <v>2015</v>
      </c>
      <c r="H457" s="15">
        <f ca="1">IF(Tabla1[[#This Row],[FECHA DE NACIMIENTO]]="","",YEAR(NOW())-Tabla1[[#This Row],[FECHA DE NACIMIENTO]])</f>
        <v>11</v>
      </c>
      <c r="I457" s="65" t="s">
        <v>15</v>
      </c>
      <c r="J457" s="15" t="str">
        <f t="shared" si="14"/>
        <v>EX</v>
      </c>
      <c r="K457" s="15" t="str">
        <f>Tabla1[[#This Row],[FECHA DE NACIMIENTO]]&amp;J457</f>
        <v>2015EX</v>
      </c>
      <c r="L457" s="16" t="str">
        <f t="shared" si="15"/>
        <v>EXPERTOS 11 Y 12 AÑOS</v>
      </c>
      <c r="M457" s="65" t="s">
        <v>70</v>
      </c>
      <c r="N457" s="38">
        <v>465</v>
      </c>
      <c r="O457" s="19">
        <f>IFERROR(VLOOKUP(Tabla1[[#This Row],[NIVEL DE HABILIDAD]],CATEGORIAS!$M$3:$O$13,2,FALSE),"")</f>
        <v>85000</v>
      </c>
      <c r="P457" s="65"/>
      <c r="Q457" s="65"/>
    </row>
    <row r="458" spans="1:17" ht="18.75" x14ac:dyDescent="0.25">
      <c r="A458" s="11">
        <f>_xlfn.IFNA(_xlfn.XLOOKUP(Tabla1[[#This Row],[ID]],'BASE DE DATOS 2026'!$B$3:$B$554,'BASE DE DATOS 2026'!$N$3:$N$554),"")</f>
        <v>466</v>
      </c>
      <c r="B458" s="39">
        <v>466</v>
      </c>
      <c r="C458" s="12" t="s">
        <v>301</v>
      </c>
      <c r="D458" s="12" t="s">
        <v>897</v>
      </c>
      <c r="E458" s="13">
        <v>1114162282</v>
      </c>
      <c r="F458" s="14"/>
      <c r="G458" s="14">
        <v>2017</v>
      </c>
      <c r="H458" s="15">
        <f ca="1">IF(Tabla1[[#This Row],[FECHA DE NACIMIENTO]]="","",YEAR(NOW())-Tabla1[[#This Row],[FECHA DE NACIMIENTO]])</f>
        <v>9</v>
      </c>
      <c r="I458" s="12" t="s">
        <v>15</v>
      </c>
      <c r="J458" s="15" t="str">
        <f t="shared" si="14"/>
        <v>EX</v>
      </c>
      <c r="K458" s="15" t="str">
        <f>Tabla1[[#This Row],[FECHA DE NACIMIENTO]]&amp;J458</f>
        <v>2017EX</v>
      </c>
      <c r="L458" s="16" t="str">
        <f t="shared" si="15"/>
        <v>EXPERTOS 9 Y 10 AÑOS</v>
      </c>
      <c r="M458" s="12" t="s">
        <v>70</v>
      </c>
      <c r="N458" s="39">
        <v>466</v>
      </c>
      <c r="O458" s="19">
        <f>IFERROR(VLOOKUP(Tabla1[[#This Row],[NIVEL DE HABILIDAD]],CATEGORIAS!$M$3:$O$13,2,FALSE),"")</f>
        <v>85000</v>
      </c>
      <c r="P458" s="12"/>
      <c r="Q458" s="12"/>
    </row>
    <row r="459" spans="1:17" ht="18.75" x14ac:dyDescent="0.25">
      <c r="A459" s="11">
        <f>_xlfn.IFNA(_xlfn.XLOOKUP(Tabla1[[#This Row],[ID]],'BASE DE DATOS 2026'!$B$3:$B$554,'BASE DE DATOS 2026'!$N$3:$N$554),"")</f>
        <v>467</v>
      </c>
      <c r="B459" s="38">
        <v>467</v>
      </c>
      <c r="C459" s="12" t="s">
        <v>455</v>
      </c>
      <c r="D459" s="12" t="s">
        <v>864</v>
      </c>
      <c r="E459" s="13">
        <v>1113867527</v>
      </c>
      <c r="F459" s="14"/>
      <c r="G459" s="14">
        <v>2015</v>
      </c>
      <c r="H459" s="15">
        <f ca="1">IF(Tabla1[[#This Row],[FECHA DE NACIMIENTO]]="","",YEAR(NOW())-Tabla1[[#This Row],[FECHA DE NACIMIENTO]])</f>
        <v>11</v>
      </c>
      <c r="I459" s="12" t="s">
        <v>14</v>
      </c>
      <c r="J459" s="15" t="str">
        <f t="shared" si="14"/>
        <v>D</v>
      </c>
      <c r="K459" s="15" t="str">
        <f>Tabla1[[#This Row],[FECHA DE NACIMIENTO]]&amp;J459</f>
        <v>2015D</v>
      </c>
      <c r="L459" s="16" t="str">
        <f t="shared" si="15"/>
        <v>DAMAS 11 Y 12 AÑOS</v>
      </c>
      <c r="M459" s="12" t="s">
        <v>70</v>
      </c>
      <c r="N459" s="38">
        <v>467</v>
      </c>
      <c r="O459" s="19">
        <f>IFERROR(VLOOKUP(Tabla1[[#This Row],[NIVEL DE HABILIDAD]],CATEGORIAS!$M$3:$O$13,2,FALSE),"")</f>
        <v>85000</v>
      </c>
      <c r="P459" s="12"/>
      <c r="Q459" s="12"/>
    </row>
    <row r="460" spans="1:17" ht="18.75" x14ac:dyDescent="0.25">
      <c r="A460" s="11">
        <f>_xlfn.IFNA(_xlfn.XLOOKUP(Tabla1[[#This Row],[ID]],'BASE DE DATOS 2026'!$B$3:$B$554,'BASE DE DATOS 2026'!$N$3:$N$554),"")</f>
        <v>468</v>
      </c>
      <c r="B460" s="39">
        <v>468</v>
      </c>
      <c r="C460" s="12" t="s">
        <v>429</v>
      </c>
      <c r="D460" s="12" t="s">
        <v>898</v>
      </c>
      <c r="E460" s="47">
        <v>1089940663</v>
      </c>
      <c r="F460" s="14"/>
      <c r="G460" s="14">
        <v>2016</v>
      </c>
      <c r="H460" s="15">
        <f ca="1">IF(Tabla1[[#This Row],[FECHA DE NACIMIENTO]]="","",YEAR(NOW())-Tabla1[[#This Row],[FECHA DE NACIMIENTO]])</f>
        <v>10</v>
      </c>
      <c r="I460" s="12" t="s">
        <v>15</v>
      </c>
      <c r="J460" s="15" t="str">
        <f t="shared" si="14"/>
        <v>EX</v>
      </c>
      <c r="K460" s="15" t="str">
        <f>Tabla1[[#This Row],[FECHA DE NACIMIENTO]]&amp;J460</f>
        <v>2016EX</v>
      </c>
      <c r="L460" s="16" t="str">
        <f t="shared" si="15"/>
        <v>EXPERTOS 9 Y 10 AÑOS</v>
      </c>
      <c r="M460" s="12" t="s">
        <v>70</v>
      </c>
      <c r="N460" s="39">
        <v>468</v>
      </c>
      <c r="O460" s="19">
        <f>IFERROR(VLOOKUP(Tabla1[[#This Row],[NIVEL DE HABILIDAD]],CATEGORIAS!$M$3:$O$13,2,FALSE),"")</f>
        <v>85000</v>
      </c>
      <c r="P460" s="12"/>
      <c r="Q460" s="12"/>
    </row>
    <row r="461" spans="1:17" ht="18.75" x14ac:dyDescent="0.25">
      <c r="A461" s="11" t="str">
        <f>_xlfn.IFNA(_xlfn.XLOOKUP(Tabla1[[#This Row],[ID]],'BASE DE DATOS 2026'!$B$3:$B$554,'BASE DE DATOS 2026'!$N$3:$N$554),"")</f>
        <v/>
      </c>
      <c r="B461" s="38">
        <v>469</v>
      </c>
      <c r="C461" s="12" t="s">
        <v>899</v>
      </c>
      <c r="D461" s="12" t="s">
        <v>900</v>
      </c>
      <c r="E461" s="13">
        <v>6103892</v>
      </c>
      <c r="F461" s="14"/>
      <c r="G461" s="14">
        <v>1979</v>
      </c>
      <c r="H461" s="15">
        <f ca="1">IF(Tabla1[[#This Row],[FECHA DE NACIMIENTO]]="","",YEAR(NOW())-Tabla1[[#This Row],[FECHA DE NACIMIENTO]])</f>
        <v>47</v>
      </c>
      <c r="I461" s="12" t="s">
        <v>72</v>
      </c>
      <c r="J461" s="15" t="str">
        <f t="shared" si="14"/>
        <v>SM</v>
      </c>
      <c r="K461" s="15" t="str">
        <f>Tabla1[[#This Row],[FECHA DE NACIMIENTO]]&amp;J461</f>
        <v>1979SM</v>
      </c>
      <c r="L461" s="16" t="str">
        <f t="shared" si="15"/>
        <v>SENIOR MASTER</v>
      </c>
      <c r="M461" s="12" t="s">
        <v>180</v>
      </c>
      <c r="N461" s="38">
        <v>469</v>
      </c>
      <c r="O461" s="19">
        <f>IFERROR(VLOOKUP(Tabla1[[#This Row],[NIVEL DE HABILIDAD]],CATEGORIAS!$M$3:$O$13,2,FALSE),"")</f>
        <v>85000</v>
      </c>
      <c r="P461" s="12"/>
      <c r="Q461" s="12"/>
    </row>
    <row r="462" spans="1:17" ht="18.75" x14ac:dyDescent="0.25">
      <c r="A462" s="11" t="str">
        <f>_xlfn.IFNA(_xlfn.XLOOKUP(Tabla1[[#This Row],[ID]],'BASE DE DATOS 2026'!$B$3:$B$554,'BASE DE DATOS 2026'!$N$3:$N$554),"")</f>
        <v/>
      </c>
      <c r="B462" s="39">
        <v>470</v>
      </c>
      <c r="C462" s="65" t="s">
        <v>872</v>
      </c>
      <c r="D462" s="65" t="s">
        <v>901</v>
      </c>
      <c r="E462" s="47">
        <v>1113693490</v>
      </c>
      <c r="F462" s="14"/>
      <c r="G462" s="48">
        <v>1998</v>
      </c>
      <c r="H462" s="15">
        <f ca="1">IF(Tabla1[[#This Row],[FECHA DE NACIMIENTO]]="","",YEAR(NOW())-Tabla1[[#This Row],[FECHA DE NACIMIENTO]])</f>
        <v>28</v>
      </c>
      <c r="I462" s="65" t="s">
        <v>10</v>
      </c>
      <c r="J462" s="15" t="str">
        <f t="shared" si="14"/>
        <v>OV</v>
      </c>
      <c r="K462" s="15" t="str">
        <f>Tabla1[[#This Row],[FECHA DE NACIMIENTO]]&amp;J462</f>
        <v>1998OV</v>
      </c>
      <c r="L462" s="16" t="str">
        <f t="shared" si="15"/>
        <v>OPEN VARONES</v>
      </c>
      <c r="M462" s="65" t="s">
        <v>51</v>
      </c>
      <c r="N462" s="39">
        <v>470</v>
      </c>
      <c r="O462" s="19">
        <f>IFERROR(VLOOKUP(Tabla1[[#This Row],[NIVEL DE HABILIDAD]],CATEGORIAS!$M$3:$O$13,2,FALSE),"")</f>
        <v>85000</v>
      </c>
      <c r="P462" s="65"/>
      <c r="Q462" s="65" t="s">
        <v>216</v>
      </c>
    </row>
    <row r="463" spans="1:17" ht="18.75" x14ac:dyDescent="0.25">
      <c r="A463" s="11">
        <f>_xlfn.IFNA(_xlfn.XLOOKUP(Tabla1[[#This Row],[ID]],'BASE DE DATOS 2026'!$B$3:$B$554,'BASE DE DATOS 2026'!$N$3:$N$554),"")</f>
        <v>471</v>
      </c>
      <c r="B463" s="38">
        <v>471</v>
      </c>
      <c r="C463" s="65" t="s">
        <v>902</v>
      </c>
      <c r="D463" s="65" t="s">
        <v>903</v>
      </c>
      <c r="E463" s="47">
        <v>1110046442</v>
      </c>
      <c r="F463" s="14"/>
      <c r="G463" s="48">
        <v>2008</v>
      </c>
      <c r="H463" s="15">
        <f ca="1">IF(Tabla1[[#This Row],[FECHA DE NACIMIENTO]]="","",YEAR(NOW())-Tabla1[[#This Row],[FECHA DE NACIMIENTO]])</f>
        <v>18</v>
      </c>
      <c r="I463" s="65" t="s">
        <v>9</v>
      </c>
      <c r="J463" s="15" t="str">
        <f t="shared" si="14"/>
        <v>OD</v>
      </c>
      <c r="K463" s="15" t="str">
        <f>Tabla1[[#This Row],[FECHA DE NACIMIENTO]]&amp;J463</f>
        <v>2008OD</v>
      </c>
      <c r="L463" s="16" t="str">
        <f t="shared" si="15"/>
        <v>OPEN DAMAS</v>
      </c>
      <c r="M463" s="65" t="s">
        <v>51</v>
      </c>
      <c r="N463" s="38">
        <v>471</v>
      </c>
      <c r="O463" s="19">
        <f>IFERROR(VLOOKUP(Tabla1[[#This Row],[NIVEL DE HABILIDAD]],CATEGORIAS!$M$3:$O$13,2,FALSE),"")</f>
        <v>85000</v>
      </c>
      <c r="P463" s="65"/>
      <c r="Q463" s="65"/>
    </row>
    <row r="464" spans="1:17" ht="18.75" x14ac:dyDescent="0.25">
      <c r="A464" s="11" t="str">
        <f>_xlfn.IFNA(_xlfn.XLOOKUP(Tabla1[[#This Row],[ID]],'BASE DE DATOS 2026'!$B$3:$B$554,'BASE DE DATOS 2026'!$N$3:$N$554),"")</f>
        <v/>
      </c>
      <c r="B464" s="39">
        <v>472</v>
      </c>
      <c r="C464" s="12" t="s">
        <v>904</v>
      </c>
      <c r="D464" s="12" t="s">
        <v>905</v>
      </c>
      <c r="E464" s="13"/>
      <c r="F464" s="14"/>
      <c r="G464" s="14">
        <v>2001</v>
      </c>
      <c r="H464" s="15">
        <f ca="1">IF(Tabla1[[#This Row],[FECHA DE NACIMIENTO]]="","",YEAR(NOW())-Tabla1[[#This Row],[FECHA DE NACIMIENTO]])</f>
        <v>25</v>
      </c>
      <c r="I464" s="12" t="s">
        <v>10</v>
      </c>
      <c r="J464" s="15" t="str">
        <f t="shared" si="14"/>
        <v>OV</v>
      </c>
      <c r="K464" s="15" t="str">
        <f>Tabla1[[#This Row],[FECHA DE NACIMIENTO]]&amp;J464</f>
        <v>2001OV</v>
      </c>
      <c r="L464" s="16" t="str">
        <f t="shared" si="15"/>
        <v>OPEN VARONES</v>
      </c>
      <c r="M464" s="12" t="s">
        <v>51</v>
      </c>
      <c r="N464" s="39">
        <v>472</v>
      </c>
      <c r="O464" s="19">
        <f>IFERROR(VLOOKUP(Tabla1[[#This Row],[NIVEL DE HABILIDAD]],CATEGORIAS!$M$3:$O$13,2,FALSE),"")</f>
        <v>85000</v>
      </c>
      <c r="P464" s="12"/>
      <c r="Q464" s="12"/>
    </row>
    <row r="465" spans="1:17" ht="18.75" x14ac:dyDescent="0.25">
      <c r="A465" s="11" t="str">
        <f>_xlfn.IFNA(_xlfn.XLOOKUP(Tabla1[[#This Row],[ID]],'BASE DE DATOS 2026'!$B$3:$B$554,'BASE DE DATOS 2026'!$N$3:$N$554),"")</f>
        <v/>
      </c>
      <c r="B465" s="38">
        <v>473</v>
      </c>
      <c r="C465" s="12" t="s">
        <v>325</v>
      </c>
      <c r="D465" s="12" t="s">
        <v>906</v>
      </c>
      <c r="E465" s="13">
        <v>1108645528</v>
      </c>
      <c r="F465" s="14"/>
      <c r="G465" s="14">
        <v>2009</v>
      </c>
      <c r="H465" s="15">
        <f ca="1">IF(Tabla1[[#This Row],[FECHA DE NACIMIENTO]]="","",YEAR(NOW())-Tabla1[[#This Row],[FECHA DE NACIMIENTO]])</f>
        <v>17</v>
      </c>
      <c r="I465" s="12" t="s">
        <v>15</v>
      </c>
      <c r="J465" s="15" t="str">
        <f t="shared" si="14"/>
        <v>EX</v>
      </c>
      <c r="K465" s="15" t="str">
        <f>Tabla1[[#This Row],[FECHA DE NACIMIENTO]]&amp;J465</f>
        <v>2009EX</v>
      </c>
      <c r="L465" s="16" t="str">
        <f t="shared" si="15"/>
        <v>EXPERTOS 17 AÑOS Y MAS</v>
      </c>
      <c r="M465" s="12" t="s">
        <v>74</v>
      </c>
      <c r="N465" s="38">
        <v>473</v>
      </c>
      <c r="O465" s="19">
        <f>IFERROR(VLOOKUP(Tabla1[[#This Row],[NIVEL DE HABILIDAD]],CATEGORIAS!$M$3:$O$13,2,FALSE),"")</f>
        <v>85000</v>
      </c>
      <c r="P465" s="12"/>
      <c r="Q465" s="12"/>
    </row>
    <row r="466" spans="1:17" ht="18.75" x14ac:dyDescent="0.25">
      <c r="A466" s="11" t="str">
        <f>_xlfn.IFNA(_xlfn.XLOOKUP(Tabla1[[#This Row],[ID]],'BASE DE DATOS 2026'!$B$3:$B$554,'BASE DE DATOS 2026'!$N$3:$N$554),"")</f>
        <v/>
      </c>
      <c r="B466" s="39">
        <v>474</v>
      </c>
      <c r="C466" s="12" t="s">
        <v>907</v>
      </c>
      <c r="D466" s="12" t="s">
        <v>908</v>
      </c>
      <c r="E466" s="13">
        <v>1014980461</v>
      </c>
      <c r="F466" s="14"/>
      <c r="G466" s="14">
        <v>2006</v>
      </c>
      <c r="H466" s="15">
        <f ca="1">IF(Tabla1[[#This Row],[FECHA DE NACIMIENTO]]="","",YEAR(NOW())-Tabla1[[#This Row],[FECHA DE NACIMIENTO]])</f>
        <v>20</v>
      </c>
      <c r="I466" s="12" t="s">
        <v>10</v>
      </c>
      <c r="J466" s="15" t="str">
        <f t="shared" si="14"/>
        <v>OV</v>
      </c>
      <c r="K466" s="15" t="str">
        <f>Tabla1[[#This Row],[FECHA DE NACIMIENTO]]&amp;J466</f>
        <v>2006OV</v>
      </c>
      <c r="L466" s="16" t="str">
        <f t="shared" si="15"/>
        <v>OPEN VARONES</v>
      </c>
      <c r="M466" s="12" t="s">
        <v>52</v>
      </c>
      <c r="N466" s="39">
        <v>474</v>
      </c>
      <c r="O466" s="19">
        <f>IFERROR(VLOOKUP(Tabla1[[#This Row],[NIVEL DE HABILIDAD]],CATEGORIAS!$M$3:$O$13,2,FALSE),"")</f>
        <v>85000</v>
      </c>
      <c r="P466" s="12"/>
      <c r="Q466" s="12"/>
    </row>
    <row r="467" spans="1:17" ht="18.75" x14ac:dyDescent="0.25">
      <c r="A467" s="11">
        <f>_xlfn.IFNA(_xlfn.XLOOKUP(Tabla1[[#This Row],[ID]],'BASE DE DATOS 2026'!$B$3:$B$554,'BASE DE DATOS 2026'!$N$3:$N$554),"")</f>
        <v>475</v>
      </c>
      <c r="B467" s="38">
        <v>475</v>
      </c>
      <c r="C467" s="12" t="s">
        <v>909</v>
      </c>
      <c r="D467" s="12" t="s">
        <v>910</v>
      </c>
      <c r="E467" s="13">
        <v>1061722843</v>
      </c>
      <c r="F467" s="14"/>
      <c r="G467" s="14">
        <v>2007</v>
      </c>
      <c r="H467" s="15">
        <f ca="1">IF(Tabla1[[#This Row],[FECHA DE NACIMIENTO]]="","",YEAR(NOW())-Tabla1[[#This Row],[FECHA DE NACIMIENTO]])</f>
        <v>19</v>
      </c>
      <c r="I467" s="12" t="s">
        <v>15</v>
      </c>
      <c r="J467" s="15" t="str">
        <f t="shared" si="14"/>
        <v>EX</v>
      </c>
      <c r="K467" s="15" t="str">
        <f>Tabla1[[#This Row],[FECHA DE NACIMIENTO]]&amp;J467</f>
        <v>2007EX</v>
      </c>
      <c r="L467" s="16" t="str">
        <f t="shared" si="15"/>
        <v>EXPERTOS 17 AÑOS Y MAS</v>
      </c>
      <c r="M467" s="12" t="s">
        <v>52</v>
      </c>
      <c r="N467" s="38">
        <v>475</v>
      </c>
      <c r="O467" s="19">
        <f>IFERROR(VLOOKUP(Tabla1[[#This Row],[NIVEL DE HABILIDAD]],CATEGORIAS!$M$3:$O$13,2,FALSE),"")</f>
        <v>85000</v>
      </c>
      <c r="P467" s="12"/>
      <c r="Q467" s="12"/>
    </row>
    <row r="468" spans="1:17" ht="18.75" x14ac:dyDescent="0.25">
      <c r="A468" s="11">
        <f>_xlfn.IFNA(_xlfn.XLOOKUP(Tabla1[[#This Row],[ID]],'BASE DE DATOS 2026'!$B$3:$B$554,'BASE DE DATOS 2026'!$N$3:$N$554),"")</f>
        <v>476</v>
      </c>
      <c r="B468" s="39">
        <v>476</v>
      </c>
      <c r="C468" s="12" t="s">
        <v>356</v>
      </c>
      <c r="D468" s="12" t="s">
        <v>911</v>
      </c>
      <c r="E468" s="13">
        <v>1107049855</v>
      </c>
      <c r="F468" s="14"/>
      <c r="G468" s="14">
        <v>2006</v>
      </c>
      <c r="H468" s="15">
        <f ca="1">IF(Tabla1[[#This Row],[FECHA DE NACIMIENTO]]="","",YEAR(NOW())-Tabla1[[#This Row],[FECHA DE NACIMIENTO]])</f>
        <v>20</v>
      </c>
      <c r="I468" s="12" t="s">
        <v>178</v>
      </c>
      <c r="J468" s="15" t="e">
        <f t="shared" si="14"/>
        <v>#N/A</v>
      </c>
      <c r="K468" s="15" t="e">
        <f>Tabla1[[#This Row],[FECHA DE NACIMIENTO]]&amp;J468</f>
        <v>#N/A</v>
      </c>
      <c r="L468" s="16" t="str">
        <f t="shared" si="15"/>
        <v/>
      </c>
      <c r="M468" s="12" t="s">
        <v>45</v>
      </c>
      <c r="N468" s="39">
        <v>476</v>
      </c>
      <c r="O468" s="19" t="str">
        <f>IFERROR(VLOOKUP(Tabla1[[#This Row],[NIVEL DE HABILIDAD]],CATEGORIAS!$M$3:$O$13,2,FALSE),"")</f>
        <v/>
      </c>
      <c r="P468" s="12"/>
      <c r="Q468" s="12"/>
    </row>
    <row r="469" spans="1:17" ht="18.75" x14ac:dyDescent="0.25">
      <c r="A469" s="11" t="str">
        <f>_xlfn.IFNA(_xlfn.XLOOKUP(Tabla1[[#This Row],[ID]],'BASE DE DATOS 2026'!$B$3:$B$554,'BASE DE DATOS 2026'!$N$3:$N$554),"")</f>
        <v/>
      </c>
      <c r="B469" s="38">
        <v>477</v>
      </c>
      <c r="C469" s="12" t="s">
        <v>912</v>
      </c>
      <c r="D469" s="12" t="s">
        <v>913</v>
      </c>
      <c r="E469" s="13">
        <v>1113623035</v>
      </c>
      <c r="F469" s="14"/>
      <c r="G469" s="14">
        <v>1986</v>
      </c>
      <c r="H469" s="15">
        <f ca="1">IF(Tabla1[[#This Row],[FECHA DE NACIMIENTO]]="","",YEAR(NOW())-Tabla1[[#This Row],[FECHA DE NACIMIENTO]])</f>
        <v>40</v>
      </c>
      <c r="I469" s="12" t="s">
        <v>178</v>
      </c>
      <c r="J469" s="15" t="e">
        <f t="shared" si="14"/>
        <v>#N/A</v>
      </c>
      <c r="K469" s="15" t="e">
        <f>Tabla1[[#This Row],[FECHA DE NACIMIENTO]]&amp;J469</f>
        <v>#N/A</v>
      </c>
      <c r="L469" s="16" t="str">
        <f t="shared" si="15"/>
        <v/>
      </c>
      <c r="M469" s="12" t="s">
        <v>44</v>
      </c>
      <c r="N469" s="38">
        <v>477</v>
      </c>
      <c r="O469" s="19" t="str">
        <f>IFERROR(VLOOKUP(Tabla1[[#This Row],[NIVEL DE HABILIDAD]],CATEGORIAS!$M$3:$O$13,2,FALSE),"")</f>
        <v/>
      </c>
      <c r="P469" s="12"/>
      <c r="Q469" s="12"/>
    </row>
    <row r="470" spans="1:17" ht="18.75" x14ac:dyDescent="0.25">
      <c r="A470" s="11" t="str">
        <f>_xlfn.IFNA(_xlfn.XLOOKUP(Tabla1[[#This Row],[ID]],'BASE DE DATOS 2026'!$B$3:$B$554,'BASE DE DATOS 2026'!$N$3:$N$554),"")</f>
        <v/>
      </c>
      <c r="B470" s="39">
        <v>478</v>
      </c>
      <c r="C470" s="12" t="s">
        <v>914</v>
      </c>
      <c r="D470" s="12" t="s">
        <v>915</v>
      </c>
      <c r="E470" s="13">
        <v>1110295235</v>
      </c>
      <c r="F470" s="14"/>
      <c r="G470" s="14">
        <v>2007</v>
      </c>
      <c r="H470" s="15">
        <f ca="1">IF(Tabla1[[#This Row],[FECHA DE NACIMIENTO]]="","",YEAR(NOW())-Tabla1[[#This Row],[FECHA DE NACIMIENTO]])</f>
        <v>19</v>
      </c>
      <c r="I470" s="12" t="s">
        <v>178</v>
      </c>
      <c r="J470" s="15" t="e">
        <f t="shared" si="14"/>
        <v>#N/A</v>
      </c>
      <c r="K470" s="15" t="e">
        <f>Tabla1[[#This Row],[FECHA DE NACIMIENTO]]&amp;J470</f>
        <v>#N/A</v>
      </c>
      <c r="L470" s="16" t="str">
        <f t="shared" si="15"/>
        <v/>
      </c>
      <c r="M470" s="12" t="s">
        <v>51</v>
      </c>
      <c r="N470" s="39">
        <v>478</v>
      </c>
      <c r="O470" s="19" t="str">
        <f>IFERROR(VLOOKUP(Tabla1[[#This Row],[NIVEL DE HABILIDAD]],CATEGORIAS!$M$3:$O$13,2,FALSE),"")</f>
        <v/>
      </c>
      <c r="P470" s="12"/>
      <c r="Q470" s="12"/>
    </row>
    <row r="471" spans="1:17" ht="18.75" x14ac:dyDescent="0.25">
      <c r="A471" s="11" t="str">
        <f>_xlfn.IFNA(_xlfn.XLOOKUP(Tabla1[[#This Row],[ID]],'BASE DE DATOS 2026'!$B$3:$B$554,'BASE DE DATOS 2026'!$N$3:$N$554),"")</f>
        <v/>
      </c>
      <c r="B471" s="38">
        <v>479</v>
      </c>
      <c r="C471" s="65" t="s">
        <v>550</v>
      </c>
      <c r="D471" s="65" t="s">
        <v>916</v>
      </c>
      <c r="E471" s="47">
        <v>1006011260</v>
      </c>
      <c r="F471" s="14"/>
      <c r="G471" s="48">
        <v>2003</v>
      </c>
      <c r="H471" s="15">
        <f ca="1">IF(Tabla1[[#This Row],[FECHA DE NACIMIENTO]]="","",YEAR(NOW())-Tabla1[[#This Row],[FECHA DE NACIMIENTO]])</f>
        <v>23</v>
      </c>
      <c r="I471" s="65" t="s">
        <v>178</v>
      </c>
      <c r="J471" s="15" t="e">
        <f t="shared" si="14"/>
        <v>#N/A</v>
      </c>
      <c r="K471" s="15" t="e">
        <f>Tabla1[[#This Row],[FECHA DE NACIMIENTO]]&amp;J471</f>
        <v>#N/A</v>
      </c>
      <c r="L471" s="16" t="str">
        <f t="shared" si="15"/>
        <v/>
      </c>
      <c r="M471" s="65" t="s">
        <v>51</v>
      </c>
      <c r="N471" s="38">
        <v>479</v>
      </c>
      <c r="O471" s="19" t="str">
        <f>IFERROR(VLOOKUP(Tabla1[[#This Row],[NIVEL DE HABILIDAD]],CATEGORIAS!$M$3:$O$13,2,FALSE),"")</f>
        <v/>
      </c>
      <c r="P471" s="65"/>
      <c r="Q471" s="65"/>
    </row>
    <row r="472" spans="1:17" ht="18.75" x14ac:dyDescent="0.25">
      <c r="A472" s="11">
        <f>_xlfn.IFNA(_xlfn.XLOOKUP(Tabla1[[#This Row],[ID]],'BASE DE DATOS 2026'!$B$3:$B$554,'BASE DE DATOS 2026'!$N$3:$N$554),"")</f>
        <v>480</v>
      </c>
      <c r="B472" s="39">
        <v>480</v>
      </c>
      <c r="C472" s="65" t="s">
        <v>325</v>
      </c>
      <c r="D472" s="65" t="s">
        <v>917</v>
      </c>
      <c r="E472" s="47">
        <v>1149936219</v>
      </c>
      <c r="F472" s="14"/>
      <c r="G472" s="48">
        <v>2009</v>
      </c>
      <c r="H472" s="15">
        <f ca="1">IF(Tabla1[[#This Row],[FECHA DE NACIMIENTO]]="","",YEAR(NOW())-Tabla1[[#This Row],[FECHA DE NACIMIENTO]])</f>
        <v>17</v>
      </c>
      <c r="I472" s="65" t="s">
        <v>178</v>
      </c>
      <c r="J472" s="15" t="e">
        <f t="shared" si="14"/>
        <v>#N/A</v>
      </c>
      <c r="K472" s="15" t="e">
        <f>Tabla1[[#This Row],[FECHA DE NACIMIENTO]]&amp;J472</f>
        <v>#N/A</v>
      </c>
      <c r="L472" s="16" t="str">
        <f t="shared" si="15"/>
        <v/>
      </c>
      <c r="M472" s="65" t="s">
        <v>51</v>
      </c>
      <c r="N472" s="39">
        <v>480</v>
      </c>
      <c r="O472" s="19" t="str">
        <f>IFERROR(VLOOKUP(Tabla1[[#This Row],[NIVEL DE HABILIDAD]],CATEGORIAS!$M$3:$O$13,2,FALSE),"")</f>
        <v/>
      </c>
      <c r="P472" s="65"/>
      <c r="Q472" s="65"/>
    </row>
    <row r="473" spans="1:17" ht="18.75" x14ac:dyDescent="0.25">
      <c r="A473" s="11" t="str">
        <f>_xlfn.IFNA(_xlfn.XLOOKUP(Tabla1[[#This Row],[ID]],'BASE DE DATOS 2026'!$B$3:$B$554,'BASE DE DATOS 2026'!$N$3:$N$554),"")</f>
        <v/>
      </c>
      <c r="B473" s="38">
        <v>481</v>
      </c>
      <c r="C473" s="65" t="s">
        <v>918</v>
      </c>
      <c r="D473" s="65" t="s">
        <v>919</v>
      </c>
      <c r="E473" s="47">
        <v>1085272545</v>
      </c>
      <c r="F473" s="14"/>
      <c r="G473" s="48">
        <v>2005</v>
      </c>
      <c r="H473" s="15">
        <f ca="1">IF(Tabla1[[#This Row],[FECHA DE NACIMIENTO]]="","",YEAR(NOW())-Tabla1[[#This Row],[FECHA DE NACIMIENTO]])</f>
        <v>21</v>
      </c>
      <c r="I473" s="65" t="s">
        <v>178</v>
      </c>
      <c r="J473" s="15" t="e">
        <f t="shared" si="14"/>
        <v>#N/A</v>
      </c>
      <c r="K473" s="15" t="e">
        <f>Tabla1[[#This Row],[FECHA DE NACIMIENTO]]&amp;J473</f>
        <v>#N/A</v>
      </c>
      <c r="L473" s="16" t="str">
        <f t="shared" si="15"/>
        <v/>
      </c>
      <c r="M473" s="65" t="s">
        <v>51</v>
      </c>
      <c r="N473" s="38">
        <v>481</v>
      </c>
      <c r="O473" s="19" t="str">
        <f>IFERROR(VLOOKUP(Tabla1[[#This Row],[NIVEL DE HABILIDAD]],CATEGORIAS!$M$3:$O$13,2,FALSE),"")</f>
        <v/>
      </c>
      <c r="P473" s="65"/>
      <c r="Q473" s="65"/>
    </row>
    <row r="474" spans="1:17" ht="18.75" x14ac:dyDescent="0.25">
      <c r="A474" s="11" t="str">
        <f>_xlfn.IFNA(_xlfn.XLOOKUP(Tabla1[[#This Row],[ID]],'BASE DE DATOS 2026'!$B$3:$B$554,'BASE DE DATOS 2026'!$N$3:$N$554),"")</f>
        <v/>
      </c>
      <c r="B474" s="39">
        <v>482</v>
      </c>
      <c r="C474" s="65" t="s">
        <v>920</v>
      </c>
      <c r="D474" s="65" t="s">
        <v>921</v>
      </c>
      <c r="E474" s="47">
        <v>89007669</v>
      </c>
      <c r="F474" s="14"/>
      <c r="G474" s="48">
        <v>1977</v>
      </c>
      <c r="H474" s="15">
        <f ca="1">IF(Tabla1[[#This Row],[FECHA DE NACIMIENTO]]="","",YEAR(NOW())-Tabla1[[#This Row],[FECHA DE NACIMIENTO]])</f>
        <v>49</v>
      </c>
      <c r="I474" s="65" t="s">
        <v>72</v>
      </c>
      <c r="J474" s="15" t="str">
        <f t="shared" si="14"/>
        <v>SM</v>
      </c>
      <c r="K474" s="15" t="str">
        <f>Tabla1[[#This Row],[FECHA DE NACIMIENTO]]&amp;J474</f>
        <v>1977SM</v>
      </c>
      <c r="L474" s="16" t="str">
        <f t="shared" si="15"/>
        <v>SENIOR MASTER</v>
      </c>
      <c r="M474" s="65" t="s">
        <v>85</v>
      </c>
      <c r="N474" s="39">
        <v>482</v>
      </c>
      <c r="O474" s="19">
        <f>IFERROR(VLOOKUP(Tabla1[[#This Row],[NIVEL DE HABILIDAD]],CATEGORIAS!$M$3:$O$13,2,FALSE),"")</f>
        <v>85000</v>
      </c>
      <c r="P474" s="65"/>
      <c r="Q474" s="65"/>
    </row>
    <row r="475" spans="1:17" ht="18.75" x14ac:dyDescent="0.25">
      <c r="A475" s="11" t="str">
        <f>_xlfn.IFNA(_xlfn.XLOOKUP(Tabla1[[#This Row],[ID]],'BASE DE DATOS 2026'!$B$3:$B$554,'BASE DE DATOS 2026'!$N$3:$N$554),"")</f>
        <v/>
      </c>
      <c r="B475" s="38">
        <v>483</v>
      </c>
      <c r="C475" s="12" t="s">
        <v>922</v>
      </c>
      <c r="D475" s="12" t="s">
        <v>923</v>
      </c>
      <c r="E475" s="13">
        <v>1007914525</v>
      </c>
      <c r="F475" s="14"/>
      <c r="G475" s="14">
        <v>2001</v>
      </c>
      <c r="H475" s="15">
        <f ca="1">IF(Tabla1[[#This Row],[FECHA DE NACIMIENTO]]="","",YEAR(NOW())-Tabla1[[#This Row],[FECHA DE NACIMIENTO]])</f>
        <v>25</v>
      </c>
      <c r="I475" s="12" t="s">
        <v>15</v>
      </c>
      <c r="J475" s="15" t="str">
        <f t="shared" si="14"/>
        <v>EX</v>
      </c>
      <c r="K475" s="15" t="str">
        <f>Tabla1[[#This Row],[FECHA DE NACIMIENTO]]&amp;J475</f>
        <v>2001EX</v>
      </c>
      <c r="L475" s="16" t="str">
        <f t="shared" si="15"/>
        <v>EXPERTOS 17 AÑOS Y MAS</v>
      </c>
      <c r="M475" s="12" t="s">
        <v>46</v>
      </c>
      <c r="N475" s="38">
        <v>483</v>
      </c>
      <c r="O475" s="19">
        <f>IFERROR(VLOOKUP(Tabla1[[#This Row],[NIVEL DE HABILIDAD]],CATEGORIAS!$M$3:$O$13,2,FALSE),"")</f>
        <v>85000</v>
      </c>
      <c r="P475" s="12"/>
      <c r="Q475" s="12"/>
    </row>
    <row r="476" spans="1:17" ht="18.75" x14ac:dyDescent="0.25">
      <c r="A476" s="11" t="str">
        <f>_xlfn.IFNA(_xlfn.XLOOKUP(Tabla1[[#This Row],[ID]],'BASE DE DATOS 2026'!$B$3:$B$554,'BASE DE DATOS 2026'!$N$3:$N$554),"")</f>
        <v/>
      </c>
      <c r="B476" s="39">
        <v>484</v>
      </c>
      <c r="C476" s="65" t="s">
        <v>354</v>
      </c>
      <c r="D476" s="65" t="s">
        <v>924</v>
      </c>
      <c r="E476" s="47">
        <v>1030140855</v>
      </c>
      <c r="F476" s="14"/>
      <c r="G476" s="48">
        <v>2009</v>
      </c>
      <c r="H476" s="15">
        <f ca="1">IF(Tabla1[[#This Row],[FECHA DE NACIMIENTO]]="","",YEAR(NOW())-Tabla1[[#This Row],[FECHA DE NACIMIENTO]])</f>
        <v>17</v>
      </c>
      <c r="I476" s="65" t="s">
        <v>15</v>
      </c>
      <c r="J476" s="15" t="str">
        <f t="shared" si="14"/>
        <v>EX</v>
      </c>
      <c r="K476" s="15" t="str">
        <f>Tabla1[[#This Row],[FECHA DE NACIMIENTO]]&amp;J476</f>
        <v>2009EX</v>
      </c>
      <c r="L476" s="16" t="str">
        <f t="shared" si="15"/>
        <v>EXPERTOS 17 AÑOS Y MAS</v>
      </c>
      <c r="M476" s="12" t="s">
        <v>74</v>
      </c>
      <c r="N476" s="39">
        <v>484</v>
      </c>
      <c r="O476" s="19">
        <f>IFERROR(VLOOKUP(Tabla1[[#This Row],[NIVEL DE HABILIDAD]],CATEGORIAS!$M$3:$O$13,2,FALSE),"")</f>
        <v>85000</v>
      </c>
      <c r="P476" s="65"/>
      <c r="Q476" s="65"/>
    </row>
    <row r="477" spans="1:17" ht="18.75" x14ac:dyDescent="0.25">
      <c r="A477" s="11">
        <f>_xlfn.IFNA(_xlfn.XLOOKUP(Tabla1[[#This Row],[ID]],'BASE DE DATOS 2026'!$B$3:$B$554,'BASE DE DATOS 2026'!$N$3:$N$554),"")</f>
        <v>485</v>
      </c>
      <c r="B477" s="38">
        <v>485</v>
      </c>
      <c r="C477" s="12" t="s">
        <v>301</v>
      </c>
      <c r="D477" s="12" t="s">
        <v>925</v>
      </c>
      <c r="E477" s="13"/>
      <c r="F477" s="14"/>
      <c r="G477" s="14">
        <v>2017</v>
      </c>
      <c r="H477" s="15">
        <f ca="1">IF(Tabla1[[#This Row],[FECHA DE NACIMIENTO]]="","",YEAR(NOW())-Tabla1[[#This Row],[FECHA DE NACIMIENTO]])</f>
        <v>9</v>
      </c>
      <c r="I477" s="12" t="s">
        <v>15</v>
      </c>
      <c r="J477" s="15" t="str">
        <f t="shared" si="14"/>
        <v>EX</v>
      </c>
      <c r="K477" s="15" t="str">
        <f>Tabla1[[#This Row],[FECHA DE NACIMIENTO]]&amp;J477</f>
        <v>2017EX</v>
      </c>
      <c r="L477" s="16" t="str">
        <f t="shared" si="15"/>
        <v>EXPERTOS 9 Y 10 AÑOS</v>
      </c>
      <c r="M477" s="12" t="s">
        <v>110</v>
      </c>
      <c r="N477" s="38">
        <v>485</v>
      </c>
      <c r="O477" s="19">
        <f>IFERROR(VLOOKUP(Tabla1[[#This Row],[NIVEL DE HABILIDAD]],CATEGORIAS!$M$3:$O$13,2,FALSE),"")</f>
        <v>85000</v>
      </c>
      <c r="P477" s="12"/>
      <c r="Q477" s="12"/>
    </row>
    <row r="478" spans="1:17" ht="18.75" x14ac:dyDescent="0.25">
      <c r="A478" s="11">
        <f>_xlfn.IFNA(_xlfn.XLOOKUP(Tabla1[[#This Row],[ID]],'BASE DE DATOS 2026'!$B$3:$B$554,'BASE DE DATOS 2026'!$N$3:$N$554),"")</f>
        <v>486</v>
      </c>
      <c r="B478" s="39">
        <v>486</v>
      </c>
      <c r="C478" s="65" t="s">
        <v>709</v>
      </c>
      <c r="D478" s="65" t="s">
        <v>926</v>
      </c>
      <c r="E478" s="47">
        <v>1107856863</v>
      </c>
      <c r="F478" s="14"/>
      <c r="G478" s="48">
        <v>2009</v>
      </c>
      <c r="H478" s="15">
        <f ca="1">IF(Tabla1[[#This Row],[FECHA DE NACIMIENTO]]="","",YEAR(NOW())-Tabla1[[#This Row],[FECHA DE NACIMIENTO]])</f>
        <v>17</v>
      </c>
      <c r="I478" s="65" t="s">
        <v>9</v>
      </c>
      <c r="J478" s="15" t="str">
        <f t="shared" si="14"/>
        <v>OD</v>
      </c>
      <c r="K478" s="15" t="str">
        <f>Tabla1[[#This Row],[FECHA DE NACIMIENTO]]&amp;J478</f>
        <v>2009OD</v>
      </c>
      <c r="L478" s="16" t="str">
        <f t="shared" si="15"/>
        <v>OPEN DAMAS</v>
      </c>
      <c r="M478" s="65" t="s">
        <v>46</v>
      </c>
      <c r="N478" s="39">
        <v>486</v>
      </c>
      <c r="O478" s="19">
        <f>IFERROR(VLOOKUP(Tabla1[[#This Row],[NIVEL DE HABILIDAD]],CATEGORIAS!$M$3:$O$13,2,FALSE),"")</f>
        <v>85000</v>
      </c>
      <c r="P478" s="65"/>
      <c r="Q478" s="65"/>
    </row>
    <row r="479" spans="1:17" ht="18.75" x14ac:dyDescent="0.25">
      <c r="A479" s="11" t="str">
        <f>_xlfn.IFNA(_xlfn.XLOOKUP(Tabla1[[#This Row],[ID]],'BASE DE DATOS 2026'!$B$3:$B$554,'BASE DE DATOS 2026'!$N$3:$N$554),"")</f>
        <v/>
      </c>
      <c r="B479" s="38">
        <v>487</v>
      </c>
      <c r="C479" s="65" t="s">
        <v>760</v>
      </c>
      <c r="D479" s="65" t="s">
        <v>927</v>
      </c>
      <c r="E479" s="47"/>
      <c r="F479" s="14"/>
      <c r="G479" s="48">
        <v>2003</v>
      </c>
      <c r="H479" s="15">
        <f ca="1">IF(Tabla1[[#This Row],[FECHA DE NACIMIENTO]]="","",YEAR(NOW())-Tabla1[[#This Row],[FECHA DE NACIMIENTO]])</f>
        <v>23</v>
      </c>
      <c r="I479" s="65" t="s">
        <v>10</v>
      </c>
      <c r="J479" s="15" t="str">
        <f t="shared" si="14"/>
        <v>OV</v>
      </c>
      <c r="K479" s="15" t="str">
        <f>Tabla1[[#This Row],[FECHA DE NACIMIENTO]]&amp;J479</f>
        <v>2003OV</v>
      </c>
      <c r="L479" s="16" t="str">
        <f t="shared" si="15"/>
        <v>OPEN VARONES</v>
      </c>
      <c r="M479" s="65" t="s">
        <v>52</v>
      </c>
      <c r="N479" s="38">
        <v>487</v>
      </c>
      <c r="O479" s="19">
        <f>IFERROR(VLOOKUP(Tabla1[[#This Row],[NIVEL DE HABILIDAD]],CATEGORIAS!$M$3:$O$13,2,FALSE),"")</f>
        <v>85000</v>
      </c>
      <c r="P479" s="65"/>
      <c r="Q479" s="12"/>
    </row>
    <row r="480" spans="1:17" ht="18.75" x14ac:dyDescent="0.25">
      <c r="A480" s="11" t="str">
        <f>_xlfn.IFNA(_xlfn.XLOOKUP(Tabla1[[#This Row],[ID]],'BASE DE DATOS 2026'!$B$3:$B$554,'BASE DE DATOS 2026'!$N$3:$N$554),"")</f>
        <v/>
      </c>
      <c r="B480" s="39">
        <v>488</v>
      </c>
      <c r="C480" s="12" t="s">
        <v>928</v>
      </c>
      <c r="D480" s="12" t="s">
        <v>929</v>
      </c>
      <c r="E480" s="13">
        <v>1120571216</v>
      </c>
      <c r="F480" s="14"/>
      <c r="G480" s="14">
        <v>2009</v>
      </c>
      <c r="H480" s="15">
        <f ca="1">IF(Tabla1[[#This Row],[FECHA DE NACIMIENTO]]="","",YEAR(NOW())-Tabla1[[#This Row],[FECHA DE NACIMIENTO]])</f>
        <v>17</v>
      </c>
      <c r="I480" s="12" t="s">
        <v>9</v>
      </c>
      <c r="J480" s="15" t="str">
        <f t="shared" si="14"/>
        <v>OD</v>
      </c>
      <c r="K480" s="15" t="str">
        <f>Tabla1[[#This Row],[FECHA DE NACIMIENTO]]&amp;J480</f>
        <v>2009OD</v>
      </c>
      <c r="L480" s="16" t="str">
        <f t="shared" si="15"/>
        <v>OPEN DAMAS</v>
      </c>
      <c r="M480" s="12" t="s">
        <v>46</v>
      </c>
      <c r="N480" s="39">
        <v>488</v>
      </c>
      <c r="O480" s="19">
        <f>IFERROR(VLOOKUP(Tabla1[[#This Row],[NIVEL DE HABILIDAD]],CATEGORIAS!$M$3:$O$13,2,FALSE),"")</f>
        <v>85000</v>
      </c>
      <c r="P480" s="12"/>
      <c r="Q480" s="12"/>
    </row>
    <row r="481" spans="1:17" ht="18.75" x14ac:dyDescent="0.25">
      <c r="A481" s="11" t="str">
        <f>_xlfn.IFNA(_xlfn.XLOOKUP(Tabla1[[#This Row],[ID]],'BASE DE DATOS 2026'!$B$3:$B$554,'BASE DE DATOS 2026'!$N$3:$N$554),"")</f>
        <v/>
      </c>
      <c r="B481" s="38">
        <v>489</v>
      </c>
      <c r="C481" s="12" t="s">
        <v>930</v>
      </c>
      <c r="D481" s="12" t="s">
        <v>931</v>
      </c>
      <c r="E481" s="13">
        <v>5207106</v>
      </c>
      <c r="F481" s="14"/>
      <c r="G481" s="14">
        <v>1980</v>
      </c>
      <c r="H481" s="15">
        <f ca="1">IF(Tabla1[[#This Row],[FECHA DE NACIMIENTO]]="","",YEAR(NOW())-Tabla1[[#This Row],[FECHA DE NACIMIENTO]])</f>
        <v>46</v>
      </c>
      <c r="I481" s="12" t="s">
        <v>72</v>
      </c>
      <c r="J481" s="15" t="str">
        <f t="shared" si="14"/>
        <v>SM</v>
      </c>
      <c r="K481" s="15" t="str">
        <f>Tabla1[[#This Row],[FECHA DE NACIMIENTO]]&amp;J481</f>
        <v>1980SM</v>
      </c>
      <c r="L481" s="16" t="str">
        <f t="shared" si="15"/>
        <v>SENIOR MASTER</v>
      </c>
      <c r="M481" s="12" t="s">
        <v>184</v>
      </c>
      <c r="N481" s="38">
        <v>489</v>
      </c>
      <c r="O481" s="19">
        <f>IFERROR(VLOOKUP(Tabla1[[#This Row],[NIVEL DE HABILIDAD]],CATEGORIAS!$M$3:$O$13,2,FALSE),"")</f>
        <v>85000</v>
      </c>
      <c r="P481" s="12"/>
      <c r="Q481" s="12"/>
    </row>
    <row r="482" spans="1:17" ht="18.75" x14ac:dyDescent="0.25">
      <c r="A482" s="11">
        <f>_xlfn.IFNA(_xlfn.XLOOKUP(Tabla1[[#This Row],[ID]],'BASE DE DATOS 2026'!$B$3:$B$554,'BASE DE DATOS 2026'!$N$3:$N$554),"")</f>
        <v>490</v>
      </c>
      <c r="B482" s="39">
        <v>490</v>
      </c>
      <c r="C482" s="65" t="s">
        <v>455</v>
      </c>
      <c r="D482" s="65" t="s">
        <v>932</v>
      </c>
      <c r="E482" s="47">
        <v>1110372303</v>
      </c>
      <c r="F482" s="14"/>
      <c r="G482" s="48">
        <v>2010</v>
      </c>
      <c r="H482" s="15">
        <f ca="1">IF(Tabla1[[#This Row],[FECHA DE NACIMIENTO]]="","",YEAR(NOW())-Tabla1[[#This Row],[FECHA DE NACIMIENTO]])</f>
        <v>16</v>
      </c>
      <c r="I482" s="12" t="s">
        <v>9</v>
      </c>
      <c r="J482" s="15" t="str">
        <f t="shared" si="14"/>
        <v>OD</v>
      </c>
      <c r="K482" s="15" t="str">
        <f>Tabla1[[#This Row],[FECHA DE NACIMIENTO]]&amp;J482</f>
        <v>2010OD</v>
      </c>
      <c r="L482" s="16" t="str">
        <f t="shared" si="15"/>
        <v>OPEN DAMAS</v>
      </c>
      <c r="M482" s="12" t="s">
        <v>41</v>
      </c>
      <c r="N482" s="39">
        <v>490</v>
      </c>
      <c r="O482" s="19">
        <f>IFERROR(VLOOKUP(Tabla1[[#This Row],[NIVEL DE HABILIDAD]],CATEGORIAS!$M$3:$O$13,2,FALSE),"")</f>
        <v>85000</v>
      </c>
      <c r="P482" s="65"/>
      <c r="Q482" s="65"/>
    </row>
    <row r="483" spans="1:17" ht="18.75" x14ac:dyDescent="0.25">
      <c r="A483" s="11">
        <f>_xlfn.IFNA(_xlfn.XLOOKUP(Tabla1[[#This Row],[ID]],'BASE DE DATOS 2026'!$B$3:$B$554,'BASE DE DATOS 2026'!$N$3:$N$554),"")</f>
        <v>491</v>
      </c>
      <c r="B483" s="38">
        <v>491</v>
      </c>
      <c r="C483" s="65" t="s">
        <v>364</v>
      </c>
      <c r="D483" s="65" t="s">
        <v>933</v>
      </c>
      <c r="E483" s="47">
        <v>1107849753</v>
      </c>
      <c r="F483" s="14"/>
      <c r="G483" s="48">
        <v>2007</v>
      </c>
      <c r="H483" s="15">
        <f ca="1">IF(Tabla1[[#This Row],[FECHA DE NACIMIENTO]]="","",YEAR(NOW())-Tabla1[[#This Row],[FECHA DE NACIMIENTO]])</f>
        <v>19</v>
      </c>
      <c r="I483" s="12" t="s">
        <v>10</v>
      </c>
      <c r="J483" s="15" t="str">
        <f t="shared" si="14"/>
        <v>OV</v>
      </c>
      <c r="K483" s="15" t="str">
        <f>Tabla1[[#This Row],[FECHA DE NACIMIENTO]]&amp;J483</f>
        <v>2007OV</v>
      </c>
      <c r="L483" s="16" t="str">
        <f t="shared" si="15"/>
        <v>OPEN VARONES</v>
      </c>
      <c r="M483" s="12" t="s">
        <v>82</v>
      </c>
      <c r="N483" s="38">
        <v>491</v>
      </c>
      <c r="O483" s="19">
        <f>IFERROR(VLOOKUP(Tabla1[[#This Row],[NIVEL DE HABILIDAD]],CATEGORIAS!$M$3:$O$13,2,FALSE),"")</f>
        <v>85000</v>
      </c>
      <c r="P483" s="65"/>
      <c r="Q483" s="65"/>
    </row>
    <row r="484" spans="1:17" ht="18.75" x14ac:dyDescent="0.25">
      <c r="A484" s="11" t="str">
        <f>_xlfn.IFNA(_xlfn.XLOOKUP(Tabla1[[#This Row],[ID]],'BASE DE DATOS 2026'!$B$3:$B$554,'BASE DE DATOS 2026'!$N$3:$N$554),"")</f>
        <v/>
      </c>
      <c r="B484" s="39">
        <v>492</v>
      </c>
      <c r="C484" s="65" t="s">
        <v>934</v>
      </c>
      <c r="D484" s="65" t="s">
        <v>935</v>
      </c>
      <c r="E484" s="47"/>
      <c r="F484" s="14"/>
      <c r="G484" s="48">
        <v>1980</v>
      </c>
      <c r="H484" s="15">
        <f ca="1">IF(Tabla1[[#This Row],[FECHA DE NACIMIENTO]]="","",YEAR(NOW())-Tabla1[[#This Row],[FECHA DE NACIMIENTO]])</f>
        <v>46</v>
      </c>
      <c r="I484" s="65" t="s">
        <v>72</v>
      </c>
      <c r="J484" s="15" t="str">
        <f t="shared" si="14"/>
        <v>SM</v>
      </c>
      <c r="K484" s="15" t="str">
        <f>Tabla1[[#This Row],[FECHA DE NACIMIENTO]]&amp;J484</f>
        <v>1980SM</v>
      </c>
      <c r="L484" s="16" t="str">
        <f t="shared" si="15"/>
        <v>SENIOR MASTER</v>
      </c>
      <c r="M484" s="12" t="s">
        <v>76</v>
      </c>
      <c r="N484" s="39">
        <v>492</v>
      </c>
      <c r="O484" s="19">
        <f>IFERROR(VLOOKUP(Tabla1[[#This Row],[NIVEL DE HABILIDAD]],CATEGORIAS!$M$3:$O$13,2,FALSE),"")</f>
        <v>85000</v>
      </c>
      <c r="P484" s="65"/>
      <c r="Q484" s="65"/>
    </row>
    <row r="485" spans="1:17" ht="18.75" x14ac:dyDescent="0.25">
      <c r="A485" s="11" t="str">
        <f>_xlfn.IFNA(_xlfn.XLOOKUP(Tabla1[[#This Row],[ID]],'BASE DE DATOS 2026'!$B$3:$B$554,'BASE DE DATOS 2026'!$N$3:$N$554),"")</f>
        <v/>
      </c>
      <c r="B485" s="38">
        <v>493</v>
      </c>
      <c r="C485" s="12" t="s">
        <v>356</v>
      </c>
      <c r="D485" s="12" t="s">
        <v>936</v>
      </c>
      <c r="E485" s="47">
        <v>1060592984</v>
      </c>
      <c r="F485" s="14"/>
      <c r="G485" s="48">
        <v>2011</v>
      </c>
      <c r="H485" s="15">
        <f ca="1">IF(Tabla1[[#This Row],[FECHA DE NACIMIENTO]]="","",YEAR(NOW())-Tabla1[[#This Row],[FECHA DE NACIMIENTO]])</f>
        <v>15</v>
      </c>
      <c r="I485" s="12" t="s">
        <v>15</v>
      </c>
      <c r="J485" s="15" t="str">
        <f t="shared" si="14"/>
        <v>EX</v>
      </c>
      <c r="K485" s="15" t="str">
        <f>Tabla1[[#This Row],[FECHA DE NACIMIENTO]]&amp;J485</f>
        <v>2011EX</v>
      </c>
      <c r="L485" s="16" t="str">
        <f t="shared" si="15"/>
        <v>EXPERTOS 15 Y 16 AÑOS</v>
      </c>
      <c r="M485" s="12" t="s">
        <v>79</v>
      </c>
      <c r="N485" s="38">
        <v>493</v>
      </c>
      <c r="O485" s="19">
        <f>IFERROR(VLOOKUP(Tabla1[[#This Row],[NIVEL DE HABILIDAD]],CATEGORIAS!$M$3:$O$13,2,FALSE),"")</f>
        <v>85000</v>
      </c>
      <c r="P485" s="65"/>
      <c r="Q485" s="65"/>
    </row>
    <row r="486" spans="1:17" ht="18.75" x14ac:dyDescent="0.25">
      <c r="A486" s="11" t="str">
        <f>_xlfn.IFNA(_xlfn.XLOOKUP(Tabla1[[#This Row],[ID]],'BASE DE DATOS 2026'!$B$3:$B$554,'BASE DE DATOS 2026'!$N$3:$N$554),"")</f>
        <v/>
      </c>
      <c r="B486" s="39">
        <v>495</v>
      </c>
      <c r="C486" s="65" t="s">
        <v>522</v>
      </c>
      <c r="D486" s="65" t="s">
        <v>937</v>
      </c>
      <c r="E486" s="47">
        <v>1059249435</v>
      </c>
      <c r="F486" s="14"/>
      <c r="G486" s="48">
        <v>2018</v>
      </c>
      <c r="H486" s="15">
        <f ca="1">IF(Tabla1[[#This Row],[FECHA DE NACIMIENTO]]="","",YEAR(NOW())-Tabla1[[#This Row],[FECHA DE NACIMIENTO]])</f>
        <v>8</v>
      </c>
      <c r="I486" s="12" t="s">
        <v>14</v>
      </c>
      <c r="J486" s="15" t="str">
        <f t="shared" si="14"/>
        <v>D</v>
      </c>
      <c r="K486" s="15" t="str">
        <f>Tabla1[[#This Row],[FECHA DE NACIMIENTO]]&amp;J486</f>
        <v>2018D</v>
      </c>
      <c r="L486" s="16" t="str">
        <f t="shared" si="15"/>
        <v>DAMAS 7 Y 8 AÑOS</v>
      </c>
      <c r="M486" s="12" t="s">
        <v>109</v>
      </c>
      <c r="N486" s="39">
        <v>495</v>
      </c>
      <c r="O486" s="19">
        <f>IFERROR(VLOOKUP(Tabla1[[#This Row],[NIVEL DE HABILIDAD]],CATEGORIAS!$M$3:$O$13,2,FALSE),"")</f>
        <v>85000</v>
      </c>
      <c r="P486" s="65"/>
      <c r="Q486" s="12"/>
    </row>
    <row r="487" spans="1:17" ht="18.75" x14ac:dyDescent="0.25">
      <c r="A487" s="11" t="str">
        <f>_xlfn.IFNA(_xlfn.XLOOKUP(Tabla1[[#This Row],[ID]],'BASE DE DATOS 2026'!$B$3:$B$554,'BASE DE DATOS 2026'!$N$3:$N$554),"")</f>
        <v/>
      </c>
      <c r="B487" s="39">
        <v>496</v>
      </c>
      <c r="C487" s="65" t="s">
        <v>1166</v>
      </c>
      <c r="D487" s="65" t="s">
        <v>1170</v>
      </c>
      <c r="E487" s="47"/>
      <c r="F487" s="48"/>
      <c r="G487" s="48">
        <v>1996</v>
      </c>
      <c r="H487" s="15">
        <f ca="1">IF(Tabla1[[#This Row],[FECHA DE NACIMIENTO]]="","",YEAR(NOW())-Tabla1[[#This Row],[FECHA DE NACIMIENTO]])</f>
        <v>30</v>
      </c>
      <c r="I487" s="65" t="s">
        <v>10</v>
      </c>
      <c r="J487" s="15" t="str">
        <f t="shared" si="14"/>
        <v>OV</v>
      </c>
      <c r="K487" s="15" t="str">
        <f>Tabla1[[#This Row],[FECHA DE NACIMIENTO]]&amp;J487</f>
        <v>1996OV</v>
      </c>
      <c r="L487" s="16" t="str">
        <f t="shared" si="15"/>
        <v/>
      </c>
      <c r="M487" s="65" t="s">
        <v>79</v>
      </c>
      <c r="N487" s="39">
        <v>496</v>
      </c>
      <c r="O487" s="19">
        <f>IFERROR(VLOOKUP(Tabla1[[#This Row],[NIVEL DE HABILIDAD]],CATEGORIAS!$M$3:$O$13,2,FALSE),"")</f>
        <v>85000</v>
      </c>
      <c r="P487" s="65"/>
      <c r="Q487" s="65"/>
    </row>
    <row r="488" spans="1:17" ht="18.75" x14ac:dyDescent="0.25">
      <c r="A488" s="11">
        <f>_xlfn.IFNA(_xlfn.XLOOKUP(Tabla1[[#This Row],[ID]],'BASE DE DATOS 2026'!$B$3:$B$554,'BASE DE DATOS 2026'!$N$3:$N$554),"")</f>
        <v>500</v>
      </c>
      <c r="B488" s="38">
        <v>500</v>
      </c>
      <c r="C488" s="65" t="s">
        <v>236</v>
      </c>
      <c r="D488" s="65" t="s">
        <v>1168</v>
      </c>
      <c r="E488" s="47"/>
      <c r="F488" s="14"/>
      <c r="G488" s="48">
        <v>2022</v>
      </c>
      <c r="H488" s="15">
        <f ca="1">IF(Tabla1[[#This Row],[FECHA DE NACIMIENTO]]="","",YEAR(NOW())-Tabla1[[#This Row],[FECHA DE NACIMIENTO]])</f>
        <v>4</v>
      </c>
      <c r="I488" s="12" t="s">
        <v>12</v>
      </c>
      <c r="J488" s="15" t="str">
        <f t="shared" si="14"/>
        <v>S</v>
      </c>
      <c r="K488" s="15" t="str">
        <f>Tabla1[[#This Row],[FECHA DE NACIMIENTO]]&amp;J488</f>
        <v>2022S</v>
      </c>
      <c r="L488" s="16" t="str">
        <f t="shared" si="15"/>
        <v>STRIDERS 4 AÑOS</v>
      </c>
      <c r="M488" s="12" t="s">
        <v>55</v>
      </c>
      <c r="N488" s="38">
        <v>500</v>
      </c>
      <c r="O488" s="19">
        <f>IFERROR(VLOOKUP(Tabla1[[#This Row],[NIVEL DE HABILIDAD]],CATEGORIAS!$M$3:$O$13,2,FALSE),"")</f>
        <v>85000</v>
      </c>
      <c r="P488" s="65"/>
      <c r="Q488" s="65"/>
    </row>
    <row r="489" spans="1:17" ht="18.75" x14ac:dyDescent="0.25">
      <c r="A489" s="11">
        <f>_xlfn.IFNA(_xlfn.XLOOKUP(Tabla1[[#This Row],[ID]],'BASE DE DATOS 2026'!$B$3:$B$554,'BASE DE DATOS 2026'!$N$3:$N$554),"")</f>
        <v>501</v>
      </c>
      <c r="B489" s="39">
        <v>501</v>
      </c>
      <c r="C489" s="65" t="s">
        <v>1164</v>
      </c>
      <c r="D489" s="65" t="s">
        <v>1169</v>
      </c>
      <c r="E489" s="47"/>
      <c r="F489" s="48"/>
      <c r="G489" s="48">
        <v>2022</v>
      </c>
      <c r="H489" s="15">
        <f ca="1">IF(Tabla1[[#This Row],[FECHA DE NACIMIENTO]]="","",YEAR(NOW())-Tabla1[[#This Row],[FECHA DE NACIMIENTO]])</f>
        <v>4</v>
      </c>
      <c r="I489" s="65" t="s">
        <v>12</v>
      </c>
      <c r="J489" s="15" t="str">
        <f t="shared" si="14"/>
        <v>S</v>
      </c>
      <c r="K489" s="15" t="str">
        <f>Tabla1[[#This Row],[FECHA DE NACIMIENTO]]&amp;J489</f>
        <v>2022S</v>
      </c>
      <c r="L489" s="16" t="str">
        <f t="shared" si="15"/>
        <v>STRIDERS 4 AÑOS</v>
      </c>
      <c r="M489" s="65" t="s">
        <v>55</v>
      </c>
      <c r="N489" s="39">
        <v>501</v>
      </c>
      <c r="O489" s="19">
        <f>IFERROR(VLOOKUP(Tabla1[[#This Row],[NIVEL DE HABILIDAD]],CATEGORIAS!$M$3:$O$13,2,FALSE),"")</f>
        <v>85000</v>
      </c>
      <c r="P489" s="65"/>
      <c r="Q489" s="65"/>
    </row>
    <row r="490" spans="1:17" ht="18.75" x14ac:dyDescent="0.25">
      <c r="A490" s="11">
        <f>_xlfn.IFNA(_xlfn.XLOOKUP(Tabla1[[#This Row],[ID]],'BASE DE DATOS 2026'!$B$3:$B$554,'BASE DE DATOS 2026'!$N$3:$N$554),"")</f>
        <v>502</v>
      </c>
      <c r="B490" s="39">
        <v>502</v>
      </c>
      <c r="C490" s="65" t="s">
        <v>1165</v>
      </c>
      <c r="D490" s="65" t="s">
        <v>296</v>
      </c>
      <c r="E490" s="47"/>
      <c r="F490" s="48"/>
      <c r="G490" s="48">
        <v>2021</v>
      </c>
      <c r="H490" s="15">
        <f ca="1">IF(Tabla1[[#This Row],[FECHA DE NACIMIENTO]]="","",YEAR(NOW())-Tabla1[[#This Row],[FECHA DE NACIMIENTO]])</f>
        <v>5</v>
      </c>
      <c r="I490" s="65" t="s">
        <v>12</v>
      </c>
      <c r="J490" s="15" t="str">
        <f t="shared" si="14"/>
        <v>S</v>
      </c>
      <c r="K490" s="15" t="str">
        <f>Tabla1[[#This Row],[FECHA DE NACIMIENTO]]&amp;J490</f>
        <v>2021S</v>
      </c>
      <c r="L490" s="16" t="str">
        <f t="shared" si="15"/>
        <v>STRIDERS 5 AÑOS</v>
      </c>
      <c r="M490" s="65" t="s">
        <v>55</v>
      </c>
      <c r="N490" s="39">
        <v>502</v>
      </c>
      <c r="O490" s="19">
        <f>IFERROR(VLOOKUP(Tabla1[[#This Row],[NIVEL DE HABILIDAD]],CATEGORIAS!$M$3:$O$13,2,FALSE),"")</f>
        <v>85000</v>
      </c>
      <c r="P490" s="65"/>
      <c r="Q490" s="65"/>
    </row>
    <row r="491" spans="1:17" ht="18.75" x14ac:dyDescent="0.25">
      <c r="A491" s="11">
        <f>_xlfn.IFNA(_xlfn.XLOOKUP(Tabla1[[#This Row],[ID]],'BASE DE DATOS 2026'!$B$3:$B$554,'BASE DE DATOS 2026'!$N$3:$N$554),"")</f>
        <v>555</v>
      </c>
      <c r="B491" s="38">
        <v>555</v>
      </c>
      <c r="C491" s="65" t="s">
        <v>556</v>
      </c>
      <c r="D491" s="65" t="s">
        <v>938</v>
      </c>
      <c r="E491" s="47">
        <v>1023163268</v>
      </c>
      <c r="F491" s="48"/>
      <c r="G491" s="48">
        <v>2005</v>
      </c>
      <c r="H491" s="15">
        <f ca="1">IF(Tabla1[[#This Row],[FECHA DE NACIMIENTO]]="","",YEAR(NOW())-Tabla1[[#This Row],[FECHA DE NACIMIENTO]])</f>
        <v>21</v>
      </c>
      <c r="I491" s="65" t="s">
        <v>15</v>
      </c>
      <c r="J491" s="15" t="str">
        <f t="shared" si="14"/>
        <v>EX</v>
      </c>
      <c r="K491" s="15" t="str">
        <f>Tabla1[[#This Row],[FECHA DE NACIMIENTO]]&amp;J491</f>
        <v>2005EX</v>
      </c>
      <c r="L491" s="16" t="str">
        <f t="shared" si="15"/>
        <v>EXPERTOS 17 AÑOS Y MAS</v>
      </c>
      <c r="M491" s="65" t="s">
        <v>55</v>
      </c>
      <c r="N491" s="38">
        <v>555</v>
      </c>
      <c r="O491" s="19">
        <f>IFERROR(VLOOKUP(Tabla1[[#This Row],[NIVEL DE HABILIDAD]],CATEGORIAS!$M$3:$O$13,2,FALSE),"")</f>
        <v>85000</v>
      </c>
      <c r="P491" s="65"/>
      <c r="Q491" s="65"/>
    </row>
    <row r="492" spans="1:17" ht="18.75" x14ac:dyDescent="0.25">
      <c r="A492" s="11">
        <f>_xlfn.IFNA(_xlfn.XLOOKUP(Tabla1[[#This Row],[ID]],'BASE DE DATOS 2026'!$B$3:$B$554,'BASE DE DATOS 2026'!$N$3:$N$554),"")</f>
        <v>601</v>
      </c>
      <c r="B492" s="39">
        <v>601</v>
      </c>
      <c r="C492" s="65" t="s">
        <v>312</v>
      </c>
      <c r="D492" s="65" t="s">
        <v>939</v>
      </c>
      <c r="E492" s="47">
        <v>1114011198</v>
      </c>
      <c r="F492" s="48"/>
      <c r="G492" s="48">
        <v>2015</v>
      </c>
      <c r="H492" s="15">
        <f ca="1">IF(Tabla1[[#This Row],[FECHA DE NACIMIENTO]]="","",YEAR(NOW())-Tabla1[[#This Row],[FECHA DE NACIMIENTO]])</f>
        <v>11</v>
      </c>
      <c r="I492" s="65" t="s">
        <v>13</v>
      </c>
      <c r="J492" s="15" t="str">
        <f t="shared" si="14"/>
        <v>N</v>
      </c>
      <c r="K492" s="15" t="str">
        <f>Tabla1[[#This Row],[FECHA DE NACIMIENTO]]&amp;J492</f>
        <v>2015N</v>
      </c>
      <c r="L492" s="16" t="str">
        <f t="shared" si="15"/>
        <v>NOVATOS 11 Y 12 AÑOS</v>
      </c>
      <c r="M492" s="65" t="s">
        <v>44</v>
      </c>
      <c r="N492" s="39">
        <v>601</v>
      </c>
      <c r="O492" s="19">
        <f>IFERROR(VLOOKUP(Tabla1[[#This Row],[NIVEL DE HABILIDAD]],CATEGORIAS!$M$3:$O$13,2,FALSE),"")</f>
        <v>85000</v>
      </c>
      <c r="P492" s="65"/>
      <c r="Q492" s="65"/>
    </row>
    <row r="493" spans="1:17" ht="18.75" x14ac:dyDescent="0.25">
      <c r="A493" s="11">
        <f>_xlfn.IFNA(_xlfn.XLOOKUP(Tabla1[[#This Row],[ID]],'BASE DE DATOS 2026'!$B$3:$B$554,'BASE DE DATOS 2026'!$N$3:$N$554),"")</f>
        <v>602</v>
      </c>
      <c r="B493" s="38">
        <v>602</v>
      </c>
      <c r="C493" s="27" t="s">
        <v>339</v>
      </c>
      <c r="D493" s="27" t="s">
        <v>940</v>
      </c>
      <c r="E493" s="28">
        <v>1109121451</v>
      </c>
      <c r="F493" s="48"/>
      <c r="G493" s="29">
        <v>2019</v>
      </c>
      <c r="H493" s="15">
        <f ca="1">IF(Tabla1[[#This Row],[FECHA DE NACIMIENTO]]="","",YEAR(NOW())-Tabla1[[#This Row],[FECHA DE NACIMIENTO]])</f>
        <v>7</v>
      </c>
      <c r="I493" s="65" t="s">
        <v>13</v>
      </c>
      <c r="J493" s="15" t="str">
        <f t="shared" si="14"/>
        <v>N</v>
      </c>
      <c r="K493" s="15" t="str">
        <f>Tabla1[[#This Row],[FECHA DE NACIMIENTO]]&amp;J493</f>
        <v>2019N</v>
      </c>
      <c r="L493" s="16" t="str">
        <f t="shared" si="15"/>
        <v>NOVATOS 7 Y 8 AÑOS</v>
      </c>
      <c r="M493" s="65" t="s">
        <v>51</v>
      </c>
      <c r="N493" s="38">
        <v>602</v>
      </c>
      <c r="O493" s="19">
        <f>IFERROR(VLOOKUP(Tabla1[[#This Row],[NIVEL DE HABILIDAD]],CATEGORIAS!$M$3:$O$13,2,FALSE),"")</f>
        <v>85000</v>
      </c>
      <c r="P493" s="27"/>
      <c r="Q493" s="27"/>
    </row>
    <row r="494" spans="1:17" ht="18.75" x14ac:dyDescent="0.25">
      <c r="A494" s="11">
        <f>_xlfn.IFNA(_xlfn.XLOOKUP(Tabla1[[#This Row],[ID]],'BASE DE DATOS 2026'!$B$3:$B$554,'BASE DE DATOS 2026'!$N$3:$N$554),"")</f>
        <v>603</v>
      </c>
      <c r="B494" s="39">
        <v>603</v>
      </c>
      <c r="C494" s="27" t="s">
        <v>941</v>
      </c>
      <c r="D494" s="27" t="s">
        <v>942</v>
      </c>
      <c r="E494" s="28">
        <v>1232803273</v>
      </c>
      <c r="F494" s="48"/>
      <c r="G494" s="29">
        <v>2017</v>
      </c>
      <c r="H494" s="15">
        <f ca="1">IF(Tabla1[[#This Row],[FECHA DE NACIMIENTO]]="","",YEAR(NOW())-Tabla1[[#This Row],[FECHA DE NACIMIENTO]])</f>
        <v>9</v>
      </c>
      <c r="I494" s="65" t="s">
        <v>13</v>
      </c>
      <c r="J494" s="15" t="str">
        <f t="shared" si="14"/>
        <v>N</v>
      </c>
      <c r="K494" s="15" t="str">
        <f>Tabla1[[#This Row],[FECHA DE NACIMIENTO]]&amp;J494</f>
        <v>2017N</v>
      </c>
      <c r="L494" s="16" t="str">
        <f t="shared" si="15"/>
        <v>NOVATOS 9 Y 10 AÑOS</v>
      </c>
      <c r="M494" s="65" t="s">
        <v>46</v>
      </c>
      <c r="N494" s="39">
        <v>603</v>
      </c>
      <c r="O494" s="19">
        <f>IFERROR(VLOOKUP(Tabla1[[#This Row],[NIVEL DE HABILIDAD]],CATEGORIAS!$M$3:$O$13,2,FALSE),"")</f>
        <v>85000</v>
      </c>
      <c r="P494" s="27"/>
      <c r="Q494" s="27"/>
    </row>
    <row r="495" spans="1:17" ht="18.75" x14ac:dyDescent="0.25">
      <c r="A495" s="11">
        <f>_xlfn.IFNA(_xlfn.XLOOKUP(Tabla1[[#This Row],[ID]],'BASE DE DATOS 2026'!$B$3:$B$554,'BASE DE DATOS 2026'!$N$3:$N$554),"")</f>
        <v>604</v>
      </c>
      <c r="B495" s="38">
        <v>604</v>
      </c>
      <c r="C495" s="27" t="s">
        <v>380</v>
      </c>
      <c r="D495" s="27" t="s">
        <v>943</v>
      </c>
      <c r="E495" s="28">
        <v>1110302982</v>
      </c>
      <c r="F495" s="48"/>
      <c r="G495" s="29">
        <v>2016</v>
      </c>
      <c r="H495" s="15">
        <f ca="1">IF(Tabla1[[#This Row],[FECHA DE NACIMIENTO]]="","",YEAR(NOW())-Tabla1[[#This Row],[FECHA DE NACIMIENTO]])</f>
        <v>10</v>
      </c>
      <c r="I495" s="27" t="s">
        <v>67</v>
      </c>
      <c r="J495" s="15" t="str">
        <f t="shared" si="14"/>
        <v>P</v>
      </c>
      <c r="K495" s="15" t="str">
        <f>Tabla1[[#This Row],[FECHA DE NACIMIENTO]]&amp;J495</f>
        <v>2016P</v>
      </c>
      <c r="L495" s="16" t="str">
        <f t="shared" si="15"/>
        <v>PRINCIPIANTES 9 Y 10 AÑOS</v>
      </c>
      <c r="M495" s="65" t="s">
        <v>46</v>
      </c>
      <c r="N495" s="38">
        <v>604</v>
      </c>
      <c r="O495" s="19">
        <f>IFERROR(VLOOKUP(Tabla1[[#This Row],[NIVEL DE HABILIDAD]],CATEGORIAS!$M$3:$O$13,2,FALSE),"")</f>
        <v>85000</v>
      </c>
      <c r="P495" s="27"/>
      <c r="Q495" s="27"/>
    </row>
    <row r="496" spans="1:17" ht="18.75" x14ac:dyDescent="0.25">
      <c r="A496" s="11">
        <f>_xlfn.IFNA(_xlfn.XLOOKUP(Tabla1[[#This Row],[ID]],'BASE DE DATOS 2026'!$B$3:$B$554,'BASE DE DATOS 2026'!$N$3:$N$554),"")</f>
        <v>605</v>
      </c>
      <c r="B496" s="39">
        <v>605</v>
      </c>
      <c r="C496" s="65" t="s">
        <v>410</v>
      </c>
      <c r="D496" s="65" t="s">
        <v>944</v>
      </c>
      <c r="E496" s="28">
        <v>1111564623</v>
      </c>
      <c r="F496" s="48"/>
      <c r="G496" s="29">
        <v>2016</v>
      </c>
      <c r="H496" s="15">
        <f ca="1">IF(Tabla1[[#This Row],[FECHA DE NACIMIENTO]]="","",YEAR(NOW())-Tabla1[[#This Row],[FECHA DE NACIMIENTO]])</f>
        <v>10</v>
      </c>
      <c r="I496" s="65" t="s">
        <v>67</v>
      </c>
      <c r="J496" s="15" t="str">
        <f t="shared" si="14"/>
        <v>P</v>
      </c>
      <c r="K496" s="15" t="str">
        <f>Tabla1[[#This Row],[FECHA DE NACIMIENTO]]&amp;J496</f>
        <v>2016P</v>
      </c>
      <c r="L496" s="16" t="str">
        <f t="shared" si="15"/>
        <v>PRINCIPIANTES 9 Y 10 AÑOS</v>
      </c>
      <c r="M496" s="65" t="s">
        <v>46</v>
      </c>
      <c r="N496" s="39">
        <v>605</v>
      </c>
      <c r="O496" s="19">
        <f>IFERROR(VLOOKUP(Tabla1[[#This Row],[NIVEL DE HABILIDAD]],CATEGORIAS!$M$3:$O$13,2,FALSE),"")</f>
        <v>85000</v>
      </c>
      <c r="P496" s="27"/>
      <c r="Q496" s="27"/>
    </row>
    <row r="497" spans="1:17" ht="18.75" x14ac:dyDescent="0.25">
      <c r="A497" s="11">
        <f>_xlfn.IFNA(_xlfn.XLOOKUP(Tabla1[[#This Row],[ID]],'BASE DE DATOS 2026'!$B$3:$B$554,'BASE DE DATOS 2026'!$N$3:$N$554),"")</f>
        <v>606</v>
      </c>
      <c r="B497" s="38">
        <v>606</v>
      </c>
      <c r="C497" s="27" t="s">
        <v>386</v>
      </c>
      <c r="D497" s="27" t="s">
        <v>945</v>
      </c>
      <c r="E497" s="28">
        <v>1109563969</v>
      </c>
      <c r="F497" s="48"/>
      <c r="G497" s="29">
        <v>2017</v>
      </c>
      <c r="H497" s="15">
        <f ca="1">IF(Tabla1[[#This Row],[FECHA DE NACIMIENTO]]="","",YEAR(NOW())-Tabla1[[#This Row],[FECHA DE NACIMIENTO]])</f>
        <v>9</v>
      </c>
      <c r="I497" s="65" t="s">
        <v>13</v>
      </c>
      <c r="J497" s="15" t="str">
        <f t="shared" si="14"/>
        <v>N</v>
      </c>
      <c r="K497" s="15" t="str">
        <f>Tabla1[[#This Row],[FECHA DE NACIMIENTO]]&amp;J497</f>
        <v>2017N</v>
      </c>
      <c r="L497" s="16" t="str">
        <f t="shared" si="15"/>
        <v>NOVATOS 9 Y 10 AÑOS</v>
      </c>
      <c r="M497" s="65" t="s">
        <v>46</v>
      </c>
      <c r="N497" s="38">
        <v>606</v>
      </c>
      <c r="O497" s="19">
        <f>IFERROR(VLOOKUP(Tabla1[[#This Row],[NIVEL DE HABILIDAD]],CATEGORIAS!$M$3:$O$13,2,FALSE),"")</f>
        <v>85000</v>
      </c>
      <c r="P497" s="27"/>
      <c r="Q497" s="65" t="s">
        <v>214</v>
      </c>
    </row>
    <row r="498" spans="1:17" ht="18.75" x14ac:dyDescent="0.25">
      <c r="A498" s="11">
        <f>_xlfn.IFNA(_xlfn.XLOOKUP(Tabla1[[#This Row],[ID]],'BASE DE DATOS 2026'!$B$3:$B$554,'BASE DE DATOS 2026'!$N$3:$N$554),"")</f>
        <v>607</v>
      </c>
      <c r="B498" s="39">
        <v>607</v>
      </c>
      <c r="C498" s="27" t="s">
        <v>343</v>
      </c>
      <c r="D498" s="27" t="s">
        <v>946</v>
      </c>
      <c r="E498" s="28">
        <v>1109930170</v>
      </c>
      <c r="F498" s="48"/>
      <c r="G498" s="29">
        <v>2014</v>
      </c>
      <c r="H498" s="15">
        <f ca="1">IF(Tabla1[[#This Row],[FECHA DE NACIMIENTO]]="","",YEAR(NOW())-Tabla1[[#This Row],[FECHA DE NACIMIENTO]])</f>
        <v>12</v>
      </c>
      <c r="I498" s="65" t="s">
        <v>13</v>
      </c>
      <c r="J498" s="15" t="str">
        <f t="shared" si="14"/>
        <v>N</v>
      </c>
      <c r="K498" s="15" t="str">
        <f>Tabla1[[#This Row],[FECHA DE NACIMIENTO]]&amp;J498</f>
        <v>2014N</v>
      </c>
      <c r="L498" s="16" t="str">
        <f t="shared" si="15"/>
        <v>NOVATOS 11 Y 12 AÑOS</v>
      </c>
      <c r="M498" s="65" t="s">
        <v>46</v>
      </c>
      <c r="N498" s="38">
        <v>607</v>
      </c>
      <c r="O498" s="19">
        <f>IFERROR(VLOOKUP(Tabla1[[#This Row],[NIVEL DE HABILIDAD]],CATEGORIAS!$M$3:$O$13,2,FALSE),"")</f>
        <v>85000</v>
      </c>
      <c r="P498" s="27"/>
      <c r="Q498" s="65"/>
    </row>
    <row r="499" spans="1:17" ht="18.75" x14ac:dyDescent="0.25">
      <c r="A499" s="11">
        <f>_xlfn.IFNA(_xlfn.XLOOKUP(Tabla1[[#This Row],[ID]],'BASE DE DATOS 2026'!$B$3:$B$554,'BASE DE DATOS 2026'!$N$3:$N$554),"")</f>
        <v>608</v>
      </c>
      <c r="B499" s="38">
        <v>608</v>
      </c>
      <c r="C499" s="27" t="s">
        <v>319</v>
      </c>
      <c r="D499" s="27" t="s">
        <v>947</v>
      </c>
      <c r="E499" s="28">
        <v>1109925915</v>
      </c>
      <c r="F499" s="48"/>
      <c r="G499" s="29">
        <v>2012</v>
      </c>
      <c r="H499" s="15">
        <f ca="1">IF(Tabla1[[#This Row],[FECHA DE NACIMIENTO]]="","",YEAR(NOW())-Tabla1[[#This Row],[FECHA DE NACIMIENTO]])</f>
        <v>14</v>
      </c>
      <c r="I499" s="65" t="s">
        <v>13</v>
      </c>
      <c r="J499" s="15" t="str">
        <f t="shared" si="14"/>
        <v>N</v>
      </c>
      <c r="K499" s="15" t="str">
        <f>Tabla1[[#This Row],[FECHA DE NACIMIENTO]]&amp;J499</f>
        <v>2012N</v>
      </c>
      <c r="L499" s="16" t="str">
        <f t="shared" si="15"/>
        <v>NOVATOS 13 Y 14 AÑOS</v>
      </c>
      <c r="M499" s="65" t="s">
        <v>46</v>
      </c>
      <c r="N499" s="38">
        <v>608</v>
      </c>
      <c r="O499" s="19">
        <f>IFERROR(VLOOKUP(Tabla1[[#This Row],[NIVEL DE HABILIDAD]],CATEGORIAS!$M$3:$O$13,2,FALSE),"")</f>
        <v>85000</v>
      </c>
      <c r="P499" s="27"/>
      <c r="Q499" s="27"/>
    </row>
    <row r="500" spans="1:17" ht="18.75" x14ac:dyDescent="0.25">
      <c r="A500" s="11">
        <f>_xlfn.IFNA(_xlfn.XLOOKUP(Tabla1[[#This Row],[ID]],'BASE DE DATOS 2026'!$B$3:$B$554,'BASE DE DATOS 2026'!$N$3:$N$554),"")</f>
        <v>609</v>
      </c>
      <c r="B500" s="39">
        <v>609</v>
      </c>
      <c r="C500" s="65" t="s">
        <v>948</v>
      </c>
      <c r="D500" s="65" t="s">
        <v>949</v>
      </c>
      <c r="E500" s="28">
        <v>1150939155</v>
      </c>
      <c r="F500" s="48"/>
      <c r="G500" s="29">
        <v>2009</v>
      </c>
      <c r="H500" s="15">
        <f ca="1">IF(Tabla1[[#This Row],[FECHA DE NACIMIENTO]]="","",YEAR(NOW())-Tabla1[[#This Row],[FECHA DE NACIMIENTO]])</f>
        <v>17</v>
      </c>
      <c r="I500" s="65" t="s">
        <v>13</v>
      </c>
      <c r="J500" s="15" t="str">
        <f t="shared" si="14"/>
        <v>N</v>
      </c>
      <c r="K500" s="15" t="str">
        <f>Tabla1[[#This Row],[FECHA DE NACIMIENTO]]&amp;J500</f>
        <v>2009N</v>
      </c>
      <c r="L500" s="16" t="str">
        <f t="shared" si="15"/>
        <v>NOVATOS 15 AÑOS Y MAS</v>
      </c>
      <c r="M500" s="65" t="s">
        <v>46</v>
      </c>
      <c r="N500" s="39">
        <v>609</v>
      </c>
      <c r="O500" s="19">
        <f>IFERROR(VLOOKUP(Tabla1[[#This Row],[NIVEL DE HABILIDAD]],CATEGORIAS!$M$3:$O$13,2,FALSE),"")</f>
        <v>85000</v>
      </c>
      <c r="P500" s="27"/>
      <c r="Q500" s="27"/>
    </row>
    <row r="501" spans="1:17" ht="18.75" x14ac:dyDescent="0.25">
      <c r="A501" s="11">
        <f>_xlfn.IFNA(_xlfn.XLOOKUP(Tabla1[[#This Row],[ID]],'BASE DE DATOS 2026'!$B$3:$B$554,'BASE DE DATOS 2026'!$N$3:$N$554),"")</f>
        <v>610</v>
      </c>
      <c r="B501" s="38">
        <v>610</v>
      </c>
      <c r="C501" s="27" t="s">
        <v>753</v>
      </c>
      <c r="D501" s="27" t="s">
        <v>950</v>
      </c>
      <c r="E501" s="28">
        <v>1107522925</v>
      </c>
      <c r="F501" s="48"/>
      <c r="G501" s="29">
        <v>2017</v>
      </c>
      <c r="H501" s="15">
        <f ca="1">IF(Tabla1[[#This Row],[FECHA DE NACIMIENTO]]="","",YEAR(NOW())-Tabla1[[#This Row],[FECHA DE NACIMIENTO]])</f>
        <v>9</v>
      </c>
      <c r="I501" s="27" t="s">
        <v>13</v>
      </c>
      <c r="J501" s="15" t="str">
        <f t="shared" si="14"/>
        <v>N</v>
      </c>
      <c r="K501" s="15" t="str">
        <f>Tabla1[[#This Row],[FECHA DE NACIMIENTO]]&amp;J501</f>
        <v>2017N</v>
      </c>
      <c r="L501" s="16" t="str">
        <f t="shared" si="15"/>
        <v>NOVATOS 9 Y 10 AÑOS</v>
      </c>
      <c r="M501" s="27" t="s">
        <v>80</v>
      </c>
      <c r="N501" s="38">
        <v>610</v>
      </c>
      <c r="O501" s="19">
        <f>IFERROR(VLOOKUP(Tabla1[[#This Row],[NIVEL DE HABILIDAD]],CATEGORIAS!$M$3:$O$13,2,FALSE),"")</f>
        <v>85000</v>
      </c>
      <c r="P501" s="27"/>
      <c r="Q501" s="27"/>
    </row>
    <row r="502" spans="1:17" ht="18.75" x14ac:dyDescent="0.25">
      <c r="A502" s="11" t="str">
        <f>_xlfn.IFNA(_xlfn.XLOOKUP(Tabla1[[#This Row],[ID]],'BASE DE DATOS 2026'!$B$3:$B$554,'BASE DE DATOS 2026'!$N$3:$N$554),"")</f>
        <v/>
      </c>
      <c r="B502" s="39">
        <v>611</v>
      </c>
      <c r="C502" s="27" t="s">
        <v>951</v>
      </c>
      <c r="D502" s="27" t="s">
        <v>952</v>
      </c>
      <c r="E502" s="28">
        <v>1013023609</v>
      </c>
      <c r="F502" s="48"/>
      <c r="G502" s="29">
        <v>2015</v>
      </c>
      <c r="H502" s="15">
        <f ca="1">IF(Tabla1[[#This Row],[FECHA DE NACIMIENTO]]="","",YEAR(NOW())-Tabla1[[#This Row],[FECHA DE NACIMIENTO]])</f>
        <v>11</v>
      </c>
      <c r="I502" s="27" t="s">
        <v>67</v>
      </c>
      <c r="J502" s="15" t="str">
        <f t="shared" si="14"/>
        <v>P</v>
      </c>
      <c r="K502" s="15" t="str">
        <f>Tabla1[[#This Row],[FECHA DE NACIMIENTO]]&amp;J502</f>
        <v>2015P</v>
      </c>
      <c r="L502" s="16" t="str">
        <f t="shared" si="15"/>
        <v>PRINCIPIANTES 11 Y 12 AÑOS</v>
      </c>
      <c r="M502" s="27" t="s">
        <v>166</v>
      </c>
      <c r="N502" s="39">
        <v>611</v>
      </c>
      <c r="O502" s="19">
        <f>IFERROR(VLOOKUP(Tabla1[[#This Row],[NIVEL DE HABILIDAD]],CATEGORIAS!$M$3:$O$13,2,FALSE),"")</f>
        <v>85000</v>
      </c>
      <c r="P502" s="27"/>
      <c r="Q502" s="27"/>
    </row>
    <row r="503" spans="1:17" ht="18.75" x14ac:dyDescent="0.25">
      <c r="A503" s="11">
        <f>_xlfn.IFNA(_xlfn.XLOOKUP(Tabla1[[#This Row],[ID]],'BASE DE DATOS 2026'!$B$3:$B$554,'BASE DE DATOS 2026'!$N$3:$N$554),"")</f>
        <v>612</v>
      </c>
      <c r="B503" s="38">
        <v>612</v>
      </c>
      <c r="C503" s="27" t="s">
        <v>236</v>
      </c>
      <c r="D503" s="27" t="s">
        <v>953</v>
      </c>
      <c r="E503" s="28">
        <v>1109674901</v>
      </c>
      <c r="F503" s="48"/>
      <c r="G503" s="29">
        <v>2011</v>
      </c>
      <c r="H503" s="15">
        <f ca="1">IF(Tabla1[[#This Row],[FECHA DE NACIMIENTO]]="","",YEAR(NOW())-Tabla1[[#This Row],[FECHA DE NACIMIENTO]])</f>
        <v>15</v>
      </c>
      <c r="I503" s="27" t="s">
        <v>13</v>
      </c>
      <c r="J503" s="15" t="str">
        <f t="shared" si="14"/>
        <v>N</v>
      </c>
      <c r="K503" s="15" t="str">
        <f>Tabla1[[#This Row],[FECHA DE NACIMIENTO]]&amp;J503</f>
        <v>2011N</v>
      </c>
      <c r="L503" s="16" t="str">
        <f t="shared" si="15"/>
        <v>NOVATOS 15 AÑOS Y MAS</v>
      </c>
      <c r="M503" s="27" t="s">
        <v>77</v>
      </c>
      <c r="N503" s="38">
        <v>612</v>
      </c>
      <c r="O503" s="19">
        <f>IFERROR(VLOOKUP(Tabla1[[#This Row],[NIVEL DE HABILIDAD]],CATEGORIAS!$M$3:$O$13,2,FALSE),"")</f>
        <v>85000</v>
      </c>
      <c r="P503" s="27"/>
      <c r="Q503" s="27"/>
    </row>
    <row r="504" spans="1:17" ht="18.75" x14ac:dyDescent="0.25">
      <c r="A504" s="11">
        <f>_xlfn.IFNA(_xlfn.XLOOKUP(Tabla1[[#This Row],[ID]],'BASE DE DATOS 2026'!$B$3:$B$554,'BASE DE DATOS 2026'!$N$3:$N$554),"")</f>
        <v>613</v>
      </c>
      <c r="B504" s="36">
        <v>613</v>
      </c>
      <c r="C504" s="27" t="s">
        <v>954</v>
      </c>
      <c r="D504" s="65" t="s">
        <v>1444</v>
      </c>
      <c r="E504" s="28">
        <v>1109550545</v>
      </c>
      <c r="F504" s="48"/>
      <c r="G504" s="29">
        <v>2011</v>
      </c>
      <c r="H504" s="15">
        <f ca="1">IF(Tabla1[[#This Row],[FECHA DE NACIMIENTO]]="","",YEAR(NOW())-Tabla1[[#This Row],[FECHA DE NACIMIENTO]])</f>
        <v>15</v>
      </c>
      <c r="I504" s="65" t="s">
        <v>13</v>
      </c>
      <c r="J504" s="15" t="str">
        <f t="shared" si="14"/>
        <v>N</v>
      </c>
      <c r="K504" s="15" t="str">
        <f>Tabla1[[#This Row],[FECHA DE NACIMIENTO]]&amp;J504</f>
        <v>2011N</v>
      </c>
      <c r="L504" s="16" t="str">
        <f t="shared" si="15"/>
        <v>NOVATOS 15 AÑOS Y MAS</v>
      </c>
      <c r="M504" s="65" t="s">
        <v>167</v>
      </c>
      <c r="N504" s="39">
        <v>613</v>
      </c>
      <c r="O504" s="19">
        <f>IFERROR(VLOOKUP(Tabla1[[#This Row],[NIVEL DE HABILIDAD]],CATEGORIAS!$M$3:$O$13,2,FALSE),"")</f>
        <v>85000</v>
      </c>
      <c r="P504" s="27"/>
      <c r="Q504" s="27"/>
    </row>
    <row r="505" spans="1:17" ht="18.75" x14ac:dyDescent="0.25">
      <c r="A505" s="11" t="str">
        <f>_xlfn.IFNA(_xlfn.XLOOKUP(Tabla1[[#This Row],[ID]],'BASE DE DATOS 2026'!$B$3:$B$554,'BASE DE DATOS 2026'!$N$3:$N$554),"")</f>
        <v/>
      </c>
      <c r="B505" s="36">
        <v>614</v>
      </c>
      <c r="C505" s="27" t="s">
        <v>319</v>
      </c>
      <c r="D505" s="27" t="s">
        <v>955</v>
      </c>
      <c r="E505" s="28"/>
      <c r="F505" s="48"/>
      <c r="G505" s="29">
        <v>2014</v>
      </c>
      <c r="H505" s="15">
        <f ca="1">IF(Tabla1[[#This Row],[FECHA DE NACIMIENTO]]="","",YEAR(NOW())-Tabla1[[#This Row],[FECHA DE NACIMIENTO]])</f>
        <v>12</v>
      </c>
      <c r="I505" s="65" t="s">
        <v>67</v>
      </c>
      <c r="J505" s="15" t="str">
        <f t="shared" si="14"/>
        <v>P</v>
      </c>
      <c r="K505" s="15" t="str">
        <f>Tabla1[[#This Row],[FECHA DE NACIMIENTO]]&amp;J505</f>
        <v>2014P</v>
      </c>
      <c r="L505" s="16" t="str">
        <f t="shared" si="15"/>
        <v>PRINCIPIANTES 11 Y 12 AÑOS</v>
      </c>
      <c r="M505" s="65" t="s">
        <v>167</v>
      </c>
      <c r="N505" s="38">
        <v>614</v>
      </c>
      <c r="O505" s="19">
        <f>IFERROR(VLOOKUP(Tabla1[[#This Row],[NIVEL DE HABILIDAD]],CATEGORIAS!$M$3:$O$13,2,FALSE),"")</f>
        <v>85000</v>
      </c>
      <c r="P505" s="27"/>
      <c r="Q505" s="27"/>
    </row>
    <row r="506" spans="1:17" ht="18.75" x14ac:dyDescent="0.25">
      <c r="A506" s="11">
        <f>_xlfn.IFNA(_xlfn.XLOOKUP(Tabla1[[#This Row],[ID]],'BASE DE DATOS 2026'!$B$3:$B$554,'BASE DE DATOS 2026'!$N$3:$N$554),"")</f>
        <v>615</v>
      </c>
      <c r="B506" s="36">
        <v>615</v>
      </c>
      <c r="C506" s="27" t="s">
        <v>570</v>
      </c>
      <c r="D506" s="27" t="s">
        <v>956</v>
      </c>
      <c r="E506" s="28"/>
      <c r="F506" s="48"/>
      <c r="G506" s="29">
        <v>2014</v>
      </c>
      <c r="H506" s="15">
        <f ca="1">IF(Tabla1[[#This Row],[FECHA DE NACIMIENTO]]="","",YEAR(NOW())-Tabla1[[#This Row],[FECHA DE NACIMIENTO]])</f>
        <v>12</v>
      </c>
      <c r="I506" s="65" t="s">
        <v>13</v>
      </c>
      <c r="J506" s="15" t="str">
        <f t="shared" si="14"/>
        <v>N</v>
      </c>
      <c r="K506" s="15" t="str">
        <f>Tabla1[[#This Row],[FECHA DE NACIMIENTO]]&amp;J506</f>
        <v>2014N</v>
      </c>
      <c r="L506" s="16" t="str">
        <f t="shared" si="15"/>
        <v>NOVATOS 11 Y 12 AÑOS</v>
      </c>
      <c r="M506" s="65" t="s">
        <v>50</v>
      </c>
      <c r="N506" s="39">
        <v>615</v>
      </c>
      <c r="O506" s="19">
        <f>IFERROR(VLOOKUP(Tabla1[[#This Row],[NIVEL DE HABILIDAD]],CATEGORIAS!$M$3:$O$13,2,FALSE),"")</f>
        <v>85000</v>
      </c>
      <c r="P506" s="27"/>
      <c r="Q506" s="27"/>
    </row>
    <row r="507" spans="1:17" ht="18.75" x14ac:dyDescent="0.25">
      <c r="A507" s="11">
        <f>_xlfn.IFNA(_xlfn.XLOOKUP(Tabla1[[#This Row],[ID]],'BASE DE DATOS 2026'!$B$3:$B$554,'BASE DE DATOS 2026'!$N$3:$N$554),"")</f>
        <v>616</v>
      </c>
      <c r="B507" s="38">
        <v>616</v>
      </c>
      <c r="C507" s="27" t="s">
        <v>957</v>
      </c>
      <c r="D507" s="27" t="s">
        <v>958</v>
      </c>
      <c r="E507" s="28"/>
      <c r="F507" s="48"/>
      <c r="G507" s="29">
        <v>2019</v>
      </c>
      <c r="H507" s="15">
        <f ca="1">IF(Tabla1[[#This Row],[FECHA DE NACIMIENTO]]="","",YEAR(NOW())-Tabla1[[#This Row],[FECHA DE NACIMIENTO]])</f>
        <v>7</v>
      </c>
      <c r="I507" s="27" t="s">
        <v>13</v>
      </c>
      <c r="J507" s="15" t="str">
        <f t="shared" si="14"/>
        <v>N</v>
      </c>
      <c r="K507" s="15" t="str">
        <f>Tabla1[[#This Row],[FECHA DE NACIMIENTO]]&amp;J507</f>
        <v>2019N</v>
      </c>
      <c r="L507" s="16" t="str">
        <f t="shared" si="15"/>
        <v>NOVATOS 7 Y 8 AÑOS</v>
      </c>
      <c r="M507" s="27" t="s">
        <v>43</v>
      </c>
      <c r="N507" s="38">
        <v>616</v>
      </c>
      <c r="O507" s="19">
        <f>IFERROR(VLOOKUP(Tabla1[[#This Row],[NIVEL DE HABILIDAD]],CATEGORIAS!$M$3:$O$13,2,FALSE),"")</f>
        <v>85000</v>
      </c>
      <c r="P507" s="27"/>
      <c r="Q507" s="27"/>
    </row>
    <row r="508" spans="1:17" ht="18.75" x14ac:dyDescent="0.25">
      <c r="A508" s="11">
        <f>_xlfn.IFNA(_xlfn.XLOOKUP(Tabla1[[#This Row],[ID]],'BASE DE DATOS 2026'!$B$3:$B$554,'BASE DE DATOS 2026'!$N$3:$N$554),"")</f>
        <v>617</v>
      </c>
      <c r="B508" s="39">
        <v>617</v>
      </c>
      <c r="C508" s="27" t="s">
        <v>436</v>
      </c>
      <c r="D508" s="27" t="s">
        <v>959</v>
      </c>
      <c r="E508" s="28"/>
      <c r="F508" s="48"/>
      <c r="G508" s="29">
        <v>2014</v>
      </c>
      <c r="H508" s="15">
        <f ca="1">IF(Tabla1[[#This Row],[FECHA DE NACIMIENTO]]="","",YEAR(NOW())-Tabla1[[#This Row],[FECHA DE NACIMIENTO]])</f>
        <v>12</v>
      </c>
      <c r="I508" s="27" t="s">
        <v>13</v>
      </c>
      <c r="J508" s="15" t="str">
        <f t="shared" si="14"/>
        <v>N</v>
      </c>
      <c r="K508" s="15" t="str">
        <f>Tabla1[[#This Row],[FECHA DE NACIMIENTO]]&amp;J508</f>
        <v>2014N</v>
      </c>
      <c r="L508" s="16" t="str">
        <f t="shared" si="15"/>
        <v>NOVATOS 11 Y 12 AÑOS</v>
      </c>
      <c r="M508" s="27" t="s">
        <v>43</v>
      </c>
      <c r="N508" s="39">
        <v>617</v>
      </c>
      <c r="O508" s="19">
        <f>IFERROR(VLOOKUP(Tabla1[[#This Row],[NIVEL DE HABILIDAD]],CATEGORIAS!$M$3:$O$13,2,FALSE),"")</f>
        <v>85000</v>
      </c>
      <c r="P508" s="27"/>
      <c r="Q508" s="27"/>
    </row>
    <row r="509" spans="1:17" ht="18.75" x14ac:dyDescent="0.25">
      <c r="A509" s="11">
        <f>_xlfn.IFNA(_xlfn.XLOOKUP(Tabla1[[#This Row],[ID]],'BASE DE DATOS 2026'!$B$3:$B$554,'BASE DE DATOS 2026'!$N$3:$N$554),"")</f>
        <v>618</v>
      </c>
      <c r="B509" s="38">
        <v>618</v>
      </c>
      <c r="C509" s="27" t="s">
        <v>960</v>
      </c>
      <c r="D509" s="27" t="s">
        <v>961</v>
      </c>
      <c r="E509" s="28">
        <v>1107869510</v>
      </c>
      <c r="F509" s="48"/>
      <c r="G509" s="29">
        <v>2015</v>
      </c>
      <c r="H509" s="15">
        <f ca="1">IF(Tabla1[[#This Row],[FECHA DE NACIMIENTO]]="","",YEAR(NOW())-Tabla1[[#This Row],[FECHA DE NACIMIENTO]])</f>
        <v>11</v>
      </c>
      <c r="I509" s="27" t="s">
        <v>13</v>
      </c>
      <c r="J509" s="15" t="str">
        <f t="shared" si="14"/>
        <v>N</v>
      </c>
      <c r="K509" s="15" t="str">
        <f>Tabla1[[#This Row],[FECHA DE NACIMIENTO]]&amp;J509</f>
        <v>2015N</v>
      </c>
      <c r="L509" s="16" t="str">
        <f t="shared" si="15"/>
        <v>NOVATOS 11 Y 12 AÑOS</v>
      </c>
      <c r="M509" s="27" t="s">
        <v>89</v>
      </c>
      <c r="N509" s="38">
        <v>618</v>
      </c>
      <c r="O509" s="19">
        <f>IFERROR(VLOOKUP(Tabla1[[#This Row],[NIVEL DE HABILIDAD]],CATEGORIAS!$M$3:$O$13,2,FALSE),"")</f>
        <v>85000</v>
      </c>
      <c r="P509" s="27"/>
      <c r="Q509" s="27"/>
    </row>
    <row r="510" spans="1:17" ht="18.75" x14ac:dyDescent="0.25">
      <c r="A510" s="11">
        <f>_xlfn.IFNA(_xlfn.XLOOKUP(Tabla1[[#This Row],[ID]],'BASE DE DATOS 2026'!$B$3:$B$554,'BASE DE DATOS 2026'!$N$3:$N$554),"")</f>
        <v>619</v>
      </c>
      <c r="B510" s="39">
        <v>619</v>
      </c>
      <c r="C510" s="27" t="s">
        <v>962</v>
      </c>
      <c r="D510" s="27" t="s">
        <v>963</v>
      </c>
      <c r="E510" s="28">
        <v>1111423904</v>
      </c>
      <c r="F510" s="48"/>
      <c r="G510" s="29">
        <v>2009</v>
      </c>
      <c r="H510" s="15">
        <f ca="1">IF(Tabla1[[#This Row],[FECHA DE NACIMIENTO]]="","",YEAR(NOW())-Tabla1[[#This Row],[FECHA DE NACIMIENTO]])</f>
        <v>17</v>
      </c>
      <c r="I510" s="27" t="s">
        <v>13</v>
      </c>
      <c r="J510" s="15" t="str">
        <f t="shared" si="14"/>
        <v>N</v>
      </c>
      <c r="K510" s="15" t="str">
        <f>Tabla1[[#This Row],[FECHA DE NACIMIENTO]]&amp;J510</f>
        <v>2009N</v>
      </c>
      <c r="L510" s="16" t="str">
        <f t="shared" si="15"/>
        <v>NOVATOS 15 AÑOS Y MAS</v>
      </c>
      <c r="M510" s="27" t="s">
        <v>45</v>
      </c>
      <c r="N510" s="39">
        <v>619</v>
      </c>
      <c r="O510" s="19">
        <f>IFERROR(VLOOKUP(Tabla1[[#This Row],[NIVEL DE HABILIDAD]],CATEGORIAS!$M$3:$O$13,2,FALSE),"")</f>
        <v>85000</v>
      </c>
      <c r="P510" s="27"/>
      <c r="Q510" s="27"/>
    </row>
    <row r="511" spans="1:17" ht="18.75" x14ac:dyDescent="0.25">
      <c r="A511" s="11">
        <f>_xlfn.IFNA(_xlfn.XLOOKUP(Tabla1[[#This Row],[ID]],'BASE DE DATOS 2026'!$B$3:$B$554,'BASE DE DATOS 2026'!$N$3:$N$554),"")</f>
        <v>620</v>
      </c>
      <c r="B511" s="38">
        <v>620</v>
      </c>
      <c r="C511" s="27" t="s">
        <v>312</v>
      </c>
      <c r="D511" s="27" t="s">
        <v>964</v>
      </c>
      <c r="E511" s="28">
        <v>1061826083</v>
      </c>
      <c r="F511" s="48"/>
      <c r="G511" s="29">
        <v>2019</v>
      </c>
      <c r="H511" s="15">
        <f ca="1">IF(Tabla1[[#This Row],[FECHA DE NACIMIENTO]]="","",YEAR(NOW())-Tabla1[[#This Row],[FECHA DE NACIMIENTO]])</f>
        <v>7</v>
      </c>
      <c r="I511" s="27" t="s">
        <v>13</v>
      </c>
      <c r="J511" s="15" t="str">
        <f t="shared" si="14"/>
        <v>N</v>
      </c>
      <c r="K511" s="15" t="str">
        <f>Tabla1[[#This Row],[FECHA DE NACIMIENTO]]&amp;J511</f>
        <v>2019N</v>
      </c>
      <c r="L511" s="16" t="str">
        <f t="shared" si="15"/>
        <v>NOVATOS 7 Y 8 AÑOS</v>
      </c>
      <c r="M511" s="27" t="s">
        <v>110</v>
      </c>
      <c r="N511" s="38">
        <v>620</v>
      </c>
      <c r="O511" s="19">
        <f>IFERROR(VLOOKUP(Tabla1[[#This Row],[NIVEL DE HABILIDAD]],CATEGORIAS!$M$3:$O$13,2,FALSE),"")</f>
        <v>85000</v>
      </c>
      <c r="P511" s="27"/>
      <c r="Q511" s="27"/>
    </row>
    <row r="512" spans="1:17" ht="18.75" x14ac:dyDescent="0.25">
      <c r="A512" s="11" t="str">
        <f>_xlfn.IFNA(_xlfn.XLOOKUP(Tabla1[[#This Row],[ID]],'BASE DE DATOS 2026'!$B$3:$B$554,'BASE DE DATOS 2026'!$N$3:$N$554),"")</f>
        <v/>
      </c>
      <c r="B512" s="39">
        <v>621</v>
      </c>
      <c r="C512" s="27" t="s">
        <v>380</v>
      </c>
      <c r="D512" s="27" t="s">
        <v>965</v>
      </c>
      <c r="E512" s="28">
        <v>1114248423</v>
      </c>
      <c r="F512" s="48"/>
      <c r="G512" s="29">
        <v>2017</v>
      </c>
      <c r="H512" s="15">
        <f ca="1">IF(Tabla1[[#This Row],[FECHA DE NACIMIENTO]]="","",YEAR(NOW())-Tabla1[[#This Row],[FECHA DE NACIMIENTO]])</f>
        <v>9</v>
      </c>
      <c r="I512" s="27" t="s">
        <v>67</v>
      </c>
      <c r="J512" s="15" t="str">
        <f t="shared" si="14"/>
        <v>P</v>
      </c>
      <c r="K512" s="15" t="str">
        <f>Tabla1[[#This Row],[FECHA DE NACIMIENTO]]&amp;J512</f>
        <v>2017P</v>
      </c>
      <c r="L512" s="16" t="str">
        <f t="shared" si="15"/>
        <v>PRINCIPIANTES 9 Y 10 AÑOS</v>
      </c>
      <c r="M512" s="27" t="s">
        <v>82</v>
      </c>
      <c r="N512" s="39">
        <v>621</v>
      </c>
      <c r="O512" s="19">
        <f>IFERROR(VLOOKUP(Tabla1[[#This Row],[NIVEL DE HABILIDAD]],CATEGORIAS!$M$3:$O$13,2,FALSE),"")</f>
        <v>85000</v>
      </c>
      <c r="P512" s="27"/>
      <c r="Q512" s="27"/>
    </row>
    <row r="513" spans="1:17" ht="18.75" x14ac:dyDescent="0.25">
      <c r="A513" s="11" t="str">
        <f>_xlfn.IFNA(_xlfn.XLOOKUP(Tabla1[[#This Row],[ID]],'BASE DE DATOS 2026'!$B$3:$B$554,'BASE DE DATOS 2026'!$N$3:$N$554),"")</f>
        <v/>
      </c>
      <c r="B513" s="38">
        <v>622</v>
      </c>
      <c r="C513" s="27" t="s">
        <v>966</v>
      </c>
      <c r="D513" s="27" t="s">
        <v>967</v>
      </c>
      <c r="E513" s="28">
        <v>1114012314</v>
      </c>
      <c r="F513" s="48"/>
      <c r="G513" s="29">
        <v>2018</v>
      </c>
      <c r="H513" s="15">
        <f ca="1">IF(Tabla1[[#This Row],[FECHA DE NACIMIENTO]]="","",YEAR(NOW())-Tabla1[[#This Row],[FECHA DE NACIMIENTO]])</f>
        <v>8</v>
      </c>
      <c r="I513" s="27" t="s">
        <v>67</v>
      </c>
      <c r="J513" s="15" t="str">
        <f t="shared" si="14"/>
        <v>P</v>
      </c>
      <c r="K513" s="15" t="str">
        <f>Tabla1[[#This Row],[FECHA DE NACIMIENTO]]&amp;J513</f>
        <v>2018P</v>
      </c>
      <c r="L513" s="16" t="str">
        <f t="shared" si="15"/>
        <v>PRINCIPIANTES 7 Y 8 AÑOS</v>
      </c>
      <c r="M513" s="27" t="s">
        <v>82</v>
      </c>
      <c r="N513" s="38">
        <v>622</v>
      </c>
      <c r="O513" s="19">
        <f>IFERROR(VLOOKUP(Tabla1[[#This Row],[NIVEL DE HABILIDAD]],CATEGORIAS!$M$3:$O$13,2,FALSE),"")</f>
        <v>85000</v>
      </c>
      <c r="P513" s="27"/>
      <c r="Q513" s="27"/>
    </row>
    <row r="514" spans="1:17" ht="18.75" x14ac:dyDescent="0.25">
      <c r="A514" s="11">
        <f>_xlfn.IFNA(_xlfn.XLOOKUP(Tabla1[[#This Row],[ID]],'BASE DE DATOS 2026'!$B$3:$B$554,'BASE DE DATOS 2026'!$N$3:$N$554),"")</f>
        <v>623</v>
      </c>
      <c r="B514" s="39">
        <v>623</v>
      </c>
      <c r="C514" s="27" t="s">
        <v>724</v>
      </c>
      <c r="D514" s="27" t="s">
        <v>968</v>
      </c>
      <c r="E514" s="28">
        <v>1114550587</v>
      </c>
      <c r="F514" s="48"/>
      <c r="G514" s="29">
        <v>2015</v>
      </c>
      <c r="H514" s="15">
        <f ca="1">IF(Tabla1[[#This Row],[FECHA DE NACIMIENTO]]="","",YEAR(NOW())-Tabla1[[#This Row],[FECHA DE NACIMIENTO]])</f>
        <v>11</v>
      </c>
      <c r="I514" s="27" t="s">
        <v>13</v>
      </c>
      <c r="J514" s="15" t="str">
        <f t="shared" si="14"/>
        <v>N</v>
      </c>
      <c r="K514" s="15" t="str">
        <f>Tabla1[[#This Row],[FECHA DE NACIMIENTO]]&amp;J514</f>
        <v>2015N</v>
      </c>
      <c r="L514" s="16" t="str">
        <f t="shared" si="15"/>
        <v>NOVATOS 11 Y 12 AÑOS</v>
      </c>
      <c r="M514" s="27" t="s">
        <v>82</v>
      </c>
      <c r="N514" s="39">
        <v>623</v>
      </c>
      <c r="O514" s="19">
        <f>IFERROR(VLOOKUP(Tabla1[[#This Row],[NIVEL DE HABILIDAD]],CATEGORIAS!$M$3:$O$13,2,FALSE),"")</f>
        <v>85000</v>
      </c>
      <c r="P514" s="27"/>
      <c r="Q514" s="27"/>
    </row>
    <row r="515" spans="1:17" ht="18.75" x14ac:dyDescent="0.25">
      <c r="A515" s="11">
        <f>_xlfn.IFNA(_xlfn.XLOOKUP(Tabla1[[#This Row],[ID]],'BASE DE DATOS 2026'!$B$3:$B$554,'BASE DE DATOS 2026'!$N$3:$N$554),"")</f>
        <v>624</v>
      </c>
      <c r="B515" s="38">
        <v>624</v>
      </c>
      <c r="C515" s="27" t="s">
        <v>436</v>
      </c>
      <c r="D515" s="27" t="s">
        <v>969</v>
      </c>
      <c r="E515" s="28">
        <v>1114317114</v>
      </c>
      <c r="F515" s="48"/>
      <c r="G515" s="29">
        <v>2015</v>
      </c>
      <c r="H515" s="15">
        <f ca="1">IF(Tabla1[[#This Row],[FECHA DE NACIMIENTO]]="","",YEAR(NOW())-Tabla1[[#This Row],[FECHA DE NACIMIENTO]])</f>
        <v>11</v>
      </c>
      <c r="I515" s="27" t="s">
        <v>13</v>
      </c>
      <c r="J515" s="15" t="str">
        <f t="shared" ref="J515:J578" si="16">VLOOKUP(I515,NH,2,0)</f>
        <v>N</v>
      </c>
      <c r="K515" s="15" t="str">
        <f>Tabla1[[#This Row],[FECHA DE NACIMIENTO]]&amp;J515</f>
        <v>2015N</v>
      </c>
      <c r="L515" s="16" t="str">
        <f t="shared" ref="L515:L578" si="17">IFERROR(VLOOKUP(K515,CATEGORIAS,2,0),"")</f>
        <v>NOVATOS 11 Y 12 AÑOS</v>
      </c>
      <c r="M515" s="27" t="s">
        <v>82</v>
      </c>
      <c r="N515" s="38">
        <v>624</v>
      </c>
      <c r="O515" s="19">
        <f>IFERROR(VLOOKUP(Tabla1[[#This Row],[NIVEL DE HABILIDAD]],CATEGORIAS!$M$3:$O$13,2,FALSE),"")</f>
        <v>85000</v>
      </c>
      <c r="P515" s="27"/>
      <c r="Q515" s="27"/>
    </row>
    <row r="516" spans="1:17" ht="18.75" x14ac:dyDescent="0.25">
      <c r="A516" s="11">
        <f>_xlfn.IFNA(_xlfn.XLOOKUP(Tabla1[[#This Row],[ID]],'BASE DE DATOS 2026'!$B$3:$B$554,'BASE DE DATOS 2026'!$N$3:$N$554),"")</f>
        <v>625</v>
      </c>
      <c r="B516" s="39">
        <v>625</v>
      </c>
      <c r="C516" s="27" t="s">
        <v>556</v>
      </c>
      <c r="D516" s="27" t="s">
        <v>970</v>
      </c>
      <c r="E516" s="28">
        <v>1110303615</v>
      </c>
      <c r="F516" s="48"/>
      <c r="G516" s="29">
        <v>2017</v>
      </c>
      <c r="H516" s="15">
        <f ca="1">IF(Tabla1[[#This Row],[FECHA DE NACIMIENTO]]="","",YEAR(NOW())-Tabla1[[#This Row],[FECHA DE NACIMIENTO]])</f>
        <v>9</v>
      </c>
      <c r="I516" s="27" t="s">
        <v>15</v>
      </c>
      <c r="J516" s="15" t="str">
        <f t="shared" si="16"/>
        <v>EX</v>
      </c>
      <c r="K516" s="15" t="str">
        <f>Tabla1[[#This Row],[FECHA DE NACIMIENTO]]&amp;J516</f>
        <v>2017EX</v>
      </c>
      <c r="L516" s="16" t="str">
        <f t="shared" si="17"/>
        <v>EXPERTOS 9 Y 10 AÑOS</v>
      </c>
      <c r="M516" s="27" t="s">
        <v>45</v>
      </c>
      <c r="N516" s="39">
        <v>625</v>
      </c>
      <c r="O516" s="19">
        <f>IFERROR(VLOOKUP(Tabla1[[#This Row],[NIVEL DE HABILIDAD]],CATEGORIAS!$M$3:$O$13,2,FALSE),"")</f>
        <v>85000</v>
      </c>
      <c r="P516" s="27"/>
      <c r="Q516" s="27"/>
    </row>
    <row r="517" spans="1:17" ht="18.75" x14ac:dyDescent="0.25">
      <c r="A517" s="11">
        <f>_xlfn.IFNA(_xlfn.XLOOKUP(Tabla1[[#This Row],[ID]],'BASE DE DATOS 2026'!$B$3:$B$554,'BASE DE DATOS 2026'!$N$3:$N$554),"")</f>
        <v>626</v>
      </c>
      <c r="B517" s="38">
        <v>626</v>
      </c>
      <c r="C517" s="27" t="s">
        <v>717</v>
      </c>
      <c r="D517" s="27" t="s">
        <v>971</v>
      </c>
      <c r="E517" s="28">
        <v>1232804588</v>
      </c>
      <c r="F517" s="48"/>
      <c r="G517" s="29">
        <v>2018</v>
      </c>
      <c r="H517" s="15">
        <f ca="1">IF(Tabla1[[#This Row],[FECHA DE NACIMIENTO]]="","",YEAR(NOW())-Tabla1[[#This Row],[FECHA DE NACIMIENTO]])</f>
        <v>8</v>
      </c>
      <c r="I517" s="27" t="s">
        <v>13</v>
      </c>
      <c r="J517" s="15" t="str">
        <f t="shared" si="16"/>
        <v>N</v>
      </c>
      <c r="K517" s="15" t="str">
        <f>Tabla1[[#This Row],[FECHA DE NACIMIENTO]]&amp;J517</f>
        <v>2018N</v>
      </c>
      <c r="L517" s="16" t="str">
        <f t="shared" si="17"/>
        <v>NOVATOS 7 Y 8 AÑOS</v>
      </c>
      <c r="M517" s="27" t="s">
        <v>45</v>
      </c>
      <c r="N517" s="38">
        <v>626</v>
      </c>
      <c r="O517" s="19">
        <f>IFERROR(VLOOKUP(Tabla1[[#This Row],[NIVEL DE HABILIDAD]],CATEGORIAS!$M$3:$O$13,2,FALSE),"")</f>
        <v>85000</v>
      </c>
      <c r="P517" s="27"/>
      <c r="Q517" s="27"/>
    </row>
    <row r="518" spans="1:17" ht="18.75" x14ac:dyDescent="0.25">
      <c r="A518" s="11">
        <f>_xlfn.IFNA(_xlfn.XLOOKUP(Tabla1[[#This Row],[ID]],'BASE DE DATOS 2026'!$B$3:$B$554,'BASE DE DATOS 2026'!$N$3:$N$554),"")</f>
        <v>627</v>
      </c>
      <c r="B518" s="39">
        <v>627</v>
      </c>
      <c r="C518" s="27" t="s">
        <v>364</v>
      </c>
      <c r="D518" s="27" t="s">
        <v>972</v>
      </c>
      <c r="E518" s="28">
        <v>1109561187</v>
      </c>
      <c r="F518" s="48"/>
      <c r="G518" s="29">
        <v>2016</v>
      </c>
      <c r="H518" s="15">
        <f ca="1">IF(Tabla1[[#This Row],[FECHA DE NACIMIENTO]]="","",YEAR(NOW())-Tabla1[[#This Row],[FECHA DE NACIMIENTO]])</f>
        <v>10</v>
      </c>
      <c r="I518" s="27" t="s">
        <v>13</v>
      </c>
      <c r="J518" s="15" t="str">
        <f t="shared" si="16"/>
        <v>N</v>
      </c>
      <c r="K518" s="15" t="str">
        <f>Tabla1[[#This Row],[FECHA DE NACIMIENTO]]&amp;J518</f>
        <v>2016N</v>
      </c>
      <c r="L518" s="16" t="str">
        <f t="shared" si="17"/>
        <v>NOVATOS 9 Y 10 AÑOS</v>
      </c>
      <c r="M518" s="27" t="s">
        <v>45</v>
      </c>
      <c r="N518" s="39">
        <v>627</v>
      </c>
      <c r="O518" s="19">
        <f>IFERROR(VLOOKUP(Tabla1[[#This Row],[NIVEL DE HABILIDAD]],CATEGORIAS!$M$3:$O$13,2,FALSE),"")</f>
        <v>85000</v>
      </c>
      <c r="P518" s="27"/>
      <c r="Q518" s="27"/>
    </row>
    <row r="519" spans="1:17" ht="18.75" x14ac:dyDescent="0.25">
      <c r="A519" s="11">
        <f>_xlfn.IFNA(_xlfn.XLOOKUP(Tabla1[[#This Row],[ID]],'BASE DE DATOS 2026'!$B$3:$B$554,'BASE DE DATOS 2026'!$N$3:$N$554),"")</f>
        <v>629</v>
      </c>
      <c r="B519" s="38">
        <v>629</v>
      </c>
      <c r="C519" s="27" t="s">
        <v>303</v>
      </c>
      <c r="D519" s="27" t="s">
        <v>973</v>
      </c>
      <c r="E519" s="28">
        <v>1232788879</v>
      </c>
      <c r="F519" s="48"/>
      <c r="G519" s="29">
        <v>2014</v>
      </c>
      <c r="H519" s="15">
        <f ca="1">IF(Tabla1[[#This Row],[FECHA DE NACIMIENTO]]="","",YEAR(NOW())-Tabla1[[#This Row],[FECHA DE NACIMIENTO]])</f>
        <v>12</v>
      </c>
      <c r="I519" s="27" t="s">
        <v>67</v>
      </c>
      <c r="J519" s="15" t="str">
        <f t="shared" si="16"/>
        <v>P</v>
      </c>
      <c r="K519" s="15" t="str">
        <f>Tabla1[[#This Row],[FECHA DE NACIMIENTO]]&amp;J519</f>
        <v>2014P</v>
      </c>
      <c r="L519" s="16" t="str">
        <f t="shared" si="17"/>
        <v>PRINCIPIANTES 11 Y 12 AÑOS</v>
      </c>
      <c r="M519" s="27" t="s">
        <v>45</v>
      </c>
      <c r="N519" s="38">
        <v>629</v>
      </c>
      <c r="O519" s="19">
        <f>IFERROR(VLOOKUP(Tabla1[[#This Row],[NIVEL DE HABILIDAD]],CATEGORIAS!$M$3:$O$13,2,FALSE),"")</f>
        <v>85000</v>
      </c>
      <c r="P519" s="27"/>
      <c r="Q519" s="27"/>
    </row>
    <row r="520" spans="1:17" ht="18.75" x14ac:dyDescent="0.25">
      <c r="A520" s="11">
        <f>_xlfn.IFNA(_xlfn.XLOOKUP(Tabla1[[#This Row],[ID]],'BASE DE DATOS 2026'!$B$3:$B$554,'BASE DE DATOS 2026'!$N$3:$N$554),"")</f>
        <v>630</v>
      </c>
      <c r="B520" s="39">
        <v>630</v>
      </c>
      <c r="C520" s="65" t="s">
        <v>259</v>
      </c>
      <c r="D520" s="65" t="s">
        <v>974</v>
      </c>
      <c r="E520" s="28">
        <v>1105389999</v>
      </c>
      <c r="F520" s="48"/>
      <c r="G520" s="29">
        <v>2014</v>
      </c>
      <c r="H520" s="15">
        <f ca="1">IF(Tabla1[[#This Row],[FECHA DE NACIMIENTO]]="","",YEAR(NOW())-Tabla1[[#This Row],[FECHA DE NACIMIENTO]])</f>
        <v>12</v>
      </c>
      <c r="I520" s="27" t="s">
        <v>67</v>
      </c>
      <c r="J520" s="15" t="str">
        <f t="shared" si="16"/>
        <v>P</v>
      </c>
      <c r="K520" s="15" t="str">
        <f>Tabla1[[#This Row],[FECHA DE NACIMIENTO]]&amp;J520</f>
        <v>2014P</v>
      </c>
      <c r="L520" s="16" t="str">
        <f t="shared" si="17"/>
        <v>PRINCIPIANTES 11 Y 12 AÑOS</v>
      </c>
      <c r="M520" s="27" t="s">
        <v>45</v>
      </c>
      <c r="N520" s="39">
        <v>630</v>
      </c>
      <c r="O520" s="19">
        <f>IFERROR(VLOOKUP(Tabla1[[#This Row],[NIVEL DE HABILIDAD]],CATEGORIAS!$M$3:$O$13,2,FALSE),"")</f>
        <v>85000</v>
      </c>
      <c r="P520" s="27"/>
      <c r="Q520" s="27"/>
    </row>
    <row r="521" spans="1:17" ht="18.75" x14ac:dyDescent="0.25">
      <c r="A521" s="11" t="str">
        <f>_xlfn.IFNA(_xlfn.XLOOKUP(Tabla1[[#This Row],[ID]],'BASE DE DATOS 2026'!$B$3:$B$554,'BASE DE DATOS 2026'!$N$3:$N$554),"")</f>
        <v/>
      </c>
      <c r="B521" s="38">
        <v>631</v>
      </c>
      <c r="C521" s="27" t="s">
        <v>975</v>
      </c>
      <c r="D521" s="27" t="s">
        <v>976</v>
      </c>
      <c r="E521" s="28">
        <v>1105935050</v>
      </c>
      <c r="F521" s="48"/>
      <c r="G521" s="29">
        <v>2019</v>
      </c>
      <c r="H521" s="15">
        <f ca="1">IF(Tabla1[[#This Row],[FECHA DE NACIMIENTO]]="","",YEAR(NOW())-Tabla1[[#This Row],[FECHA DE NACIMIENTO]])</f>
        <v>7</v>
      </c>
      <c r="I521" s="27" t="s">
        <v>67</v>
      </c>
      <c r="J521" s="15" t="str">
        <f t="shared" si="16"/>
        <v>P</v>
      </c>
      <c r="K521" s="15" t="str">
        <f>Tabla1[[#This Row],[FECHA DE NACIMIENTO]]&amp;J521</f>
        <v>2019P</v>
      </c>
      <c r="L521" s="16" t="str">
        <f t="shared" si="17"/>
        <v>PRINCIPIANTES 7 Y 8 AÑOS</v>
      </c>
      <c r="M521" s="27" t="s">
        <v>49</v>
      </c>
      <c r="N521" s="38">
        <v>631</v>
      </c>
      <c r="O521" s="19">
        <f>IFERROR(VLOOKUP(Tabla1[[#This Row],[NIVEL DE HABILIDAD]],CATEGORIAS!$M$3:$O$13,2,FALSE),"")</f>
        <v>85000</v>
      </c>
      <c r="P521" s="27"/>
      <c r="Q521" s="27"/>
    </row>
    <row r="522" spans="1:17" ht="18.75" x14ac:dyDescent="0.25">
      <c r="A522" s="11">
        <f>_xlfn.IFNA(_xlfn.XLOOKUP(Tabla1[[#This Row],[ID]],'BASE DE DATOS 2026'!$B$3:$B$554,'BASE DE DATOS 2026'!$N$3:$N$554),"")</f>
        <v>632</v>
      </c>
      <c r="B522" s="39">
        <v>632</v>
      </c>
      <c r="C522" s="27" t="s">
        <v>285</v>
      </c>
      <c r="D522" s="27" t="s">
        <v>977</v>
      </c>
      <c r="E522" s="28">
        <v>1109194380</v>
      </c>
      <c r="F522" s="48"/>
      <c r="G522" s="29">
        <v>2013</v>
      </c>
      <c r="H522" s="15">
        <f ca="1">IF(Tabla1[[#This Row],[FECHA DE NACIMIENTO]]="","",YEAR(NOW())-Tabla1[[#This Row],[FECHA DE NACIMIENTO]])</f>
        <v>13</v>
      </c>
      <c r="I522" s="27" t="s">
        <v>13</v>
      </c>
      <c r="J522" s="15" t="str">
        <f t="shared" si="16"/>
        <v>N</v>
      </c>
      <c r="K522" s="15" t="str">
        <f>Tabla1[[#This Row],[FECHA DE NACIMIENTO]]&amp;J522</f>
        <v>2013N</v>
      </c>
      <c r="L522" s="16" t="str">
        <f t="shared" si="17"/>
        <v>NOVATOS 13 Y 14 AÑOS</v>
      </c>
      <c r="M522" s="27" t="s">
        <v>49</v>
      </c>
      <c r="N522" s="39">
        <v>632</v>
      </c>
      <c r="O522" s="19">
        <f>IFERROR(VLOOKUP(Tabla1[[#This Row],[NIVEL DE HABILIDAD]],CATEGORIAS!$M$3:$O$13,2,FALSE),"")</f>
        <v>85000</v>
      </c>
      <c r="P522" s="27"/>
      <c r="Q522" s="27"/>
    </row>
    <row r="523" spans="1:17" ht="18.75" x14ac:dyDescent="0.25">
      <c r="A523" s="11">
        <f>_xlfn.IFNA(_xlfn.XLOOKUP(Tabla1[[#This Row],[ID]],'BASE DE DATOS 2026'!$B$3:$B$554,'BASE DE DATOS 2026'!$N$3:$N$554),"")</f>
        <v>633</v>
      </c>
      <c r="B523" s="38">
        <v>633</v>
      </c>
      <c r="C523" s="27" t="s">
        <v>978</v>
      </c>
      <c r="D523" s="27" t="s">
        <v>979</v>
      </c>
      <c r="E523" s="28">
        <v>1116381970</v>
      </c>
      <c r="F523" s="48"/>
      <c r="G523" s="29">
        <v>2019</v>
      </c>
      <c r="H523" s="15">
        <f ca="1">IF(Tabla1[[#This Row],[FECHA DE NACIMIENTO]]="","",YEAR(NOW())-Tabla1[[#This Row],[FECHA DE NACIMIENTO]])</f>
        <v>7</v>
      </c>
      <c r="I523" s="27" t="s">
        <v>13</v>
      </c>
      <c r="J523" s="15" t="str">
        <f t="shared" si="16"/>
        <v>N</v>
      </c>
      <c r="K523" s="15" t="str">
        <f>Tabla1[[#This Row],[FECHA DE NACIMIENTO]]&amp;J523</f>
        <v>2019N</v>
      </c>
      <c r="L523" s="16" t="str">
        <f t="shared" si="17"/>
        <v>NOVATOS 7 Y 8 AÑOS</v>
      </c>
      <c r="M523" s="27" t="s">
        <v>74</v>
      </c>
      <c r="N523" s="38">
        <v>633</v>
      </c>
      <c r="O523" s="19">
        <f>IFERROR(VLOOKUP(Tabla1[[#This Row],[NIVEL DE HABILIDAD]],CATEGORIAS!$M$3:$O$13,2,FALSE),"")</f>
        <v>85000</v>
      </c>
      <c r="P523" s="27"/>
      <c r="Q523" s="27"/>
    </row>
    <row r="524" spans="1:17" ht="18.75" x14ac:dyDescent="0.25">
      <c r="A524" s="11" t="str">
        <f>_xlfn.IFNA(_xlfn.XLOOKUP(Tabla1[[#This Row],[ID]],'BASE DE DATOS 2026'!$B$3:$B$554,'BASE DE DATOS 2026'!$N$3:$N$554),"")</f>
        <v/>
      </c>
      <c r="B524" s="39">
        <v>634</v>
      </c>
      <c r="C524" s="27" t="s">
        <v>259</v>
      </c>
      <c r="D524" s="27" t="s">
        <v>980</v>
      </c>
      <c r="E524" s="28">
        <v>1104834225</v>
      </c>
      <c r="F524" s="48"/>
      <c r="G524" s="29">
        <v>2014</v>
      </c>
      <c r="H524" s="15">
        <f ca="1">IF(Tabla1[[#This Row],[FECHA DE NACIMIENTO]]="","",YEAR(NOW())-Tabla1[[#This Row],[FECHA DE NACIMIENTO]])</f>
        <v>12</v>
      </c>
      <c r="I524" s="27" t="s">
        <v>67</v>
      </c>
      <c r="J524" s="15" t="str">
        <f t="shared" si="16"/>
        <v>P</v>
      </c>
      <c r="K524" s="15" t="str">
        <f>Tabla1[[#This Row],[FECHA DE NACIMIENTO]]&amp;J524</f>
        <v>2014P</v>
      </c>
      <c r="L524" s="16" t="str">
        <f t="shared" si="17"/>
        <v>PRINCIPIANTES 11 Y 12 AÑOS</v>
      </c>
      <c r="M524" s="27" t="s">
        <v>74</v>
      </c>
      <c r="N524" s="39">
        <v>634</v>
      </c>
      <c r="O524" s="19">
        <f>IFERROR(VLOOKUP(Tabla1[[#This Row],[NIVEL DE HABILIDAD]],CATEGORIAS!$M$3:$O$13,2,FALSE),"")</f>
        <v>85000</v>
      </c>
      <c r="P524" s="27"/>
      <c r="Q524" s="27"/>
    </row>
    <row r="525" spans="1:17" ht="18.75" x14ac:dyDescent="0.25">
      <c r="A525" s="11">
        <f>_xlfn.IFNA(_xlfn.XLOOKUP(Tabla1[[#This Row],[ID]],'BASE DE DATOS 2026'!$B$3:$B$554,'BASE DE DATOS 2026'!$N$3:$N$554),"")</f>
        <v>635</v>
      </c>
      <c r="B525" s="38">
        <v>635</v>
      </c>
      <c r="C525" s="27" t="s">
        <v>981</v>
      </c>
      <c r="D525" s="27" t="s">
        <v>982</v>
      </c>
      <c r="E525" s="28">
        <v>1058939494</v>
      </c>
      <c r="F525" s="48"/>
      <c r="G525" s="29">
        <v>2017</v>
      </c>
      <c r="H525" s="15">
        <f ca="1">IF(Tabla1[[#This Row],[FECHA DE NACIMIENTO]]="","",YEAR(NOW())-Tabla1[[#This Row],[FECHA DE NACIMIENTO]])</f>
        <v>9</v>
      </c>
      <c r="I525" s="27" t="s">
        <v>67</v>
      </c>
      <c r="J525" s="15" t="str">
        <f t="shared" si="16"/>
        <v>P</v>
      </c>
      <c r="K525" s="15" t="str">
        <f>Tabla1[[#This Row],[FECHA DE NACIMIENTO]]&amp;J525</f>
        <v>2017P</v>
      </c>
      <c r="L525" s="16" t="str">
        <f t="shared" si="17"/>
        <v>PRINCIPIANTES 9 Y 10 AÑOS</v>
      </c>
      <c r="M525" s="27" t="s">
        <v>52</v>
      </c>
      <c r="N525" s="38">
        <v>635</v>
      </c>
      <c r="O525" s="19">
        <f>IFERROR(VLOOKUP(Tabla1[[#This Row],[NIVEL DE HABILIDAD]],CATEGORIAS!$M$3:$O$13,2,FALSE),"")</f>
        <v>85000</v>
      </c>
      <c r="P525" s="27"/>
      <c r="Q525" s="27"/>
    </row>
    <row r="526" spans="1:17" ht="18.75" x14ac:dyDescent="0.25">
      <c r="A526" s="11">
        <f>_xlfn.IFNA(_xlfn.XLOOKUP(Tabla1[[#This Row],[ID]],'BASE DE DATOS 2026'!$B$3:$B$554,'BASE DE DATOS 2026'!$N$3:$N$554),"")</f>
        <v>636</v>
      </c>
      <c r="B526" s="39">
        <v>636</v>
      </c>
      <c r="C526" s="27" t="s">
        <v>356</v>
      </c>
      <c r="D526" s="27" t="s">
        <v>983</v>
      </c>
      <c r="E526" s="28"/>
      <c r="F526" s="48"/>
      <c r="G526" s="29">
        <v>2016</v>
      </c>
      <c r="H526" s="15">
        <f ca="1">IF(Tabla1[[#This Row],[FECHA DE NACIMIENTO]]="","",YEAR(NOW())-Tabla1[[#This Row],[FECHA DE NACIMIENTO]])</f>
        <v>10</v>
      </c>
      <c r="I526" s="27" t="s">
        <v>13</v>
      </c>
      <c r="J526" s="15" t="str">
        <f t="shared" si="16"/>
        <v>N</v>
      </c>
      <c r="K526" s="15" t="str">
        <f>Tabla1[[#This Row],[FECHA DE NACIMIENTO]]&amp;J526</f>
        <v>2016N</v>
      </c>
      <c r="L526" s="16" t="str">
        <f t="shared" si="17"/>
        <v>NOVATOS 9 Y 10 AÑOS</v>
      </c>
      <c r="M526" s="27" t="s">
        <v>52</v>
      </c>
      <c r="N526" s="39">
        <v>636</v>
      </c>
      <c r="O526" s="19">
        <f>IFERROR(VLOOKUP(Tabla1[[#This Row],[NIVEL DE HABILIDAD]],CATEGORIAS!$M$3:$O$13,2,FALSE),"")</f>
        <v>85000</v>
      </c>
      <c r="P526" s="27"/>
      <c r="Q526" s="27"/>
    </row>
    <row r="527" spans="1:17" ht="18.75" x14ac:dyDescent="0.25">
      <c r="A527" s="11">
        <f>_xlfn.IFNA(_xlfn.XLOOKUP(Tabla1[[#This Row],[ID]],'BASE DE DATOS 2026'!$B$3:$B$554,'BASE DE DATOS 2026'!$N$3:$N$554),"")</f>
        <v>637</v>
      </c>
      <c r="B527" s="38">
        <v>637</v>
      </c>
      <c r="C527" s="27" t="s">
        <v>639</v>
      </c>
      <c r="D527" s="27" t="s">
        <v>984</v>
      </c>
      <c r="E527" s="28">
        <v>1058553035</v>
      </c>
      <c r="F527" s="48"/>
      <c r="G527" s="29">
        <v>2017</v>
      </c>
      <c r="H527" s="15">
        <f ca="1">IF(Tabla1[[#This Row],[FECHA DE NACIMIENTO]]="","",YEAR(NOW())-Tabla1[[#This Row],[FECHA DE NACIMIENTO]])</f>
        <v>9</v>
      </c>
      <c r="I527" s="27" t="s">
        <v>15</v>
      </c>
      <c r="J527" s="15" t="str">
        <f t="shared" si="16"/>
        <v>EX</v>
      </c>
      <c r="K527" s="15" t="str">
        <f>Tabla1[[#This Row],[FECHA DE NACIMIENTO]]&amp;J527</f>
        <v>2017EX</v>
      </c>
      <c r="L527" s="16" t="str">
        <f t="shared" si="17"/>
        <v>EXPERTOS 9 Y 10 AÑOS</v>
      </c>
      <c r="M527" s="27" t="s">
        <v>52</v>
      </c>
      <c r="N527" s="38">
        <v>637</v>
      </c>
      <c r="O527" s="19">
        <f>IFERROR(VLOOKUP(Tabla1[[#This Row],[NIVEL DE HABILIDAD]],CATEGORIAS!$M$3:$O$13,2,FALSE),"")</f>
        <v>85000</v>
      </c>
      <c r="P527" s="27"/>
      <c r="Q527" s="27"/>
    </row>
    <row r="528" spans="1:17" ht="18.75" x14ac:dyDescent="0.25">
      <c r="A528" s="11">
        <f>_xlfn.IFNA(_xlfn.XLOOKUP(Tabla1[[#This Row],[ID]],'BASE DE DATOS 2026'!$B$3:$B$554,'BASE DE DATOS 2026'!$N$3:$N$554),"")</f>
        <v>638</v>
      </c>
      <c r="B528" s="39">
        <v>638</v>
      </c>
      <c r="C528" s="27" t="s">
        <v>985</v>
      </c>
      <c r="D528" s="27" t="s">
        <v>793</v>
      </c>
      <c r="E528" s="28">
        <v>1232804452</v>
      </c>
      <c r="F528" s="48"/>
      <c r="G528" s="29">
        <v>2018</v>
      </c>
      <c r="H528" s="15">
        <f ca="1">IF(Tabla1[[#This Row],[FECHA DE NACIMIENTO]]="","",YEAR(NOW())-Tabla1[[#This Row],[FECHA DE NACIMIENTO]])</f>
        <v>8</v>
      </c>
      <c r="I528" s="27" t="s">
        <v>13</v>
      </c>
      <c r="J528" s="15" t="str">
        <f t="shared" si="16"/>
        <v>N</v>
      </c>
      <c r="K528" s="15" t="str">
        <f>Tabla1[[#This Row],[FECHA DE NACIMIENTO]]&amp;J528</f>
        <v>2018N</v>
      </c>
      <c r="L528" s="16" t="str">
        <f t="shared" si="17"/>
        <v>NOVATOS 7 Y 8 AÑOS</v>
      </c>
      <c r="M528" s="27" t="s">
        <v>51</v>
      </c>
      <c r="N528" s="39">
        <v>638</v>
      </c>
      <c r="O528" s="19">
        <f>IFERROR(VLOOKUP(Tabla1[[#This Row],[NIVEL DE HABILIDAD]],CATEGORIAS!$M$3:$O$13,2,FALSE),"")</f>
        <v>85000</v>
      </c>
      <c r="P528" s="27"/>
      <c r="Q528" s="27"/>
    </row>
    <row r="529" spans="1:17" ht="18.75" x14ac:dyDescent="0.25">
      <c r="A529" s="11">
        <f>_xlfn.IFNA(_xlfn.XLOOKUP(Tabla1[[#This Row],[ID]],'BASE DE DATOS 2026'!$B$3:$B$554,'BASE DE DATOS 2026'!$N$3:$N$554),"")</f>
        <v>639</v>
      </c>
      <c r="B529" s="38">
        <v>639</v>
      </c>
      <c r="C529" s="27" t="s">
        <v>986</v>
      </c>
      <c r="D529" s="27" t="s">
        <v>987</v>
      </c>
      <c r="E529" s="28">
        <v>1232805724</v>
      </c>
      <c r="F529" s="48"/>
      <c r="G529" s="29">
        <v>2018</v>
      </c>
      <c r="H529" s="15">
        <f ca="1">IF(Tabla1[[#This Row],[FECHA DE NACIMIENTO]]="","",YEAR(NOW())-Tabla1[[#This Row],[FECHA DE NACIMIENTO]])</f>
        <v>8</v>
      </c>
      <c r="I529" s="27" t="s">
        <v>13</v>
      </c>
      <c r="J529" s="15" t="str">
        <f t="shared" si="16"/>
        <v>N</v>
      </c>
      <c r="K529" s="15" t="str">
        <f>Tabla1[[#This Row],[FECHA DE NACIMIENTO]]&amp;J529</f>
        <v>2018N</v>
      </c>
      <c r="L529" s="16" t="str">
        <f t="shared" si="17"/>
        <v>NOVATOS 7 Y 8 AÑOS</v>
      </c>
      <c r="M529" s="27" t="s">
        <v>51</v>
      </c>
      <c r="N529" s="38">
        <v>639</v>
      </c>
      <c r="O529" s="19">
        <f>IFERROR(VLOOKUP(Tabla1[[#This Row],[NIVEL DE HABILIDAD]],CATEGORIAS!$M$3:$O$13,2,FALSE),"")</f>
        <v>85000</v>
      </c>
      <c r="P529" s="27"/>
      <c r="Q529" s="27"/>
    </row>
    <row r="530" spans="1:17" ht="18.75" x14ac:dyDescent="0.25">
      <c r="A530" s="11">
        <f>_xlfn.IFNA(_xlfn.XLOOKUP(Tabla1[[#This Row],[ID]],'BASE DE DATOS 2026'!$B$3:$B$554,'BASE DE DATOS 2026'!$N$3:$N$554),"")</f>
        <v>640</v>
      </c>
      <c r="B530" s="39">
        <v>640</v>
      </c>
      <c r="C530" s="27" t="s">
        <v>236</v>
      </c>
      <c r="D530" s="27" t="s">
        <v>988</v>
      </c>
      <c r="E530" s="28">
        <v>1232805211</v>
      </c>
      <c r="F530" s="48"/>
      <c r="G530" s="29">
        <v>2018</v>
      </c>
      <c r="H530" s="15">
        <f ca="1">IF(Tabla1[[#This Row],[FECHA DE NACIMIENTO]]="","",YEAR(NOW())-Tabla1[[#This Row],[FECHA DE NACIMIENTO]])</f>
        <v>8</v>
      </c>
      <c r="I530" s="27" t="s">
        <v>13</v>
      </c>
      <c r="J530" s="15" t="str">
        <f t="shared" si="16"/>
        <v>N</v>
      </c>
      <c r="K530" s="15" t="str">
        <f>Tabla1[[#This Row],[FECHA DE NACIMIENTO]]&amp;J530</f>
        <v>2018N</v>
      </c>
      <c r="L530" s="16" t="str">
        <f t="shared" si="17"/>
        <v>NOVATOS 7 Y 8 AÑOS</v>
      </c>
      <c r="M530" s="27" t="s">
        <v>51</v>
      </c>
      <c r="N530" s="39">
        <v>640</v>
      </c>
      <c r="O530" s="19">
        <f>IFERROR(VLOOKUP(Tabla1[[#This Row],[NIVEL DE HABILIDAD]],CATEGORIAS!$M$3:$O$13,2,FALSE),"")</f>
        <v>85000</v>
      </c>
      <c r="P530" s="27"/>
      <c r="Q530" s="27"/>
    </row>
    <row r="531" spans="1:17" ht="18.75" x14ac:dyDescent="0.25">
      <c r="A531" s="11" t="str">
        <f>_xlfn.IFNA(_xlfn.XLOOKUP(Tabla1[[#This Row],[ID]],'BASE DE DATOS 2026'!$B$3:$B$554,'BASE DE DATOS 2026'!$N$3:$N$554),"")</f>
        <v/>
      </c>
      <c r="B531" s="38">
        <v>641</v>
      </c>
      <c r="C531" s="27" t="s">
        <v>236</v>
      </c>
      <c r="D531" s="27" t="s">
        <v>989</v>
      </c>
      <c r="E531" s="28">
        <v>1109935763</v>
      </c>
      <c r="F531" s="48"/>
      <c r="G531" s="29">
        <v>2017</v>
      </c>
      <c r="H531" s="15">
        <f ca="1">IF(Tabla1[[#This Row],[FECHA DE NACIMIENTO]]="","",YEAR(NOW())-Tabla1[[#This Row],[FECHA DE NACIMIENTO]])</f>
        <v>9</v>
      </c>
      <c r="I531" s="65" t="s">
        <v>67</v>
      </c>
      <c r="J531" s="15" t="str">
        <f t="shared" si="16"/>
        <v>P</v>
      </c>
      <c r="K531" s="15" t="str">
        <f>Tabla1[[#This Row],[FECHA DE NACIMIENTO]]&amp;J531</f>
        <v>2017P</v>
      </c>
      <c r="L531" s="16" t="str">
        <f t="shared" si="17"/>
        <v>PRINCIPIANTES 9 Y 10 AÑOS</v>
      </c>
      <c r="M531" s="27" t="s">
        <v>51</v>
      </c>
      <c r="N531" s="38">
        <v>641</v>
      </c>
      <c r="O531" s="19">
        <f>IFERROR(VLOOKUP(Tabla1[[#This Row],[NIVEL DE HABILIDAD]],CATEGORIAS!$M$3:$O$13,2,FALSE),"")</f>
        <v>85000</v>
      </c>
      <c r="P531" s="27"/>
      <c r="Q531" s="27"/>
    </row>
    <row r="532" spans="1:17" ht="18.75" x14ac:dyDescent="0.25">
      <c r="A532" s="11" t="str">
        <f>_xlfn.IFNA(_xlfn.XLOOKUP(Tabla1[[#This Row],[ID]],'BASE DE DATOS 2026'!$B$3:$B$554,'BASE DE DATOS 2026'!$N$3:$N$554),"")</f>
        <v/>
      </c>
      <c r="B532" s="39">
        <v>642</v>
      </c>
      <c r="C532" s="27" t="s">
        <v>990</v>
      </c>
      <c r="D532" s="27" t="s">
        <v>991</v>
      </c>
      <c r="E532" s="28">
        <v>1112406080</v>
      </c>
      <c r="F532" s="48"/>
      <c r="G532" s="29">
        <v>2013</v>
      </c>
      <c r="H532" s="15">
        <f ca="1">IF(Tabla1[[#This Row],[FECHA DE NACIMIENTO]]="","",YEAR(NOW())-Tabla1[[#This Row],[FECHA DE NACIMIENTO]])</f>
        <v>13</v>
      </c>
      <c r="I532" s="27" t="s">
        <v>67</v>
      </c>
      <c r="J532" s="15" t="str">
        <f t="shared" si="16"/>
        <v>P</v>
      </c>
      <c r="K532" s="15" t="str">
        <f>Tabla1[[#This Row],[FECHA DE NACIMIENTO]]&amp;J532</f>
        <v>2013P</v>
      </c>
      <c r="L532" s="16" t="str">
        <f t="shared" si="17"/>
        <v>PRINCIPIANTES 13 Y 14 AÑOS</v>
      </c>
      <c r="M532" s="27" t="s">
        <v>85</v>
      </c>
      <c r="N532" s="39">
        <v>642</v>
      </c>
      <c r="O532" s="19">
        <f>IFERROR(VLOOKUP(Tabla1[[#This Row],[NIVEL DE HABILIDAD]],CATEGORIAS!$M$3:$O$13,2,FALSE),"")</f>
        <v>85000</v>
      </c>
      <c r="P532" s="27"/>
      <c r="Q532" s="27"/>
    </row>
    <row r="533" spans="1:17" ht="18.75" x14ac:dyDescent="0.25">
      <c r="A533" s="11">
        <f>_xlfn.IFNA(_xlfn.XLOOKUP(Tabla1[[#This Row],[ID]],'BASE DE DATOS 2026'!$B$3:$B$554,'BASE DE DATOS 2026'!$N$3:$N$554),"")</f>
        <v>643</v>
      </c>
      <c r="B533" s="38">
        <v>643</v>
      </c>
      <c r="C533" s="27" t="s">
        <v>301</v>
      </c>
      <c r="D533" s="27" t="s">
        <v>992</v>
      </c>
      <c r="E533" s="28">
        <v>1089619694</v>
      </c>
      <c r="F533" s="48"/>
      <c r="G533" s="29">
        <v>2013</v>
      </c>
      <c r="H533" s="15">
        <f ca="1">IF(Tabla1[[#This Row],[FECHA DE NACIMIENTO]]="","",YEAR(NOW())-Tabla1[[#This Row],[FECHA DE NACIMIENTO]])</f>
        <v>13</v>
      </c>
      <c r="I533" s="65" t="s">
        <v>13</v>
      </c>
      <c r="J533" s="15" t="str">
        <f t="shared" si="16"/>
        <v>N</v>
      </c>
      <c r="K533" s="15" t="str">
        <f>Tabla1[[#This Row],[FECHA DE NACIMIENTO]]&amp;J533</f>
        <v>2013N</v>
      </c>
      <c r="L533" s="16" t="str">
        <f t="shared" si="17"/>
        <v>NOVATOS 13 Y 14 AÑOS</v>
      </c>
      <c r="M533" s="27" t="s">
        <v>41</v>
      </c>
      <c r="N533" s="38">
        <v>643</v>
      </c>
      <c r="O533" s="19">
        <f>IFERROR(VLOOKUP(Tabla1[[#This Row],[NIVEL DE HABILIDAD]],CATEGORIAS!$M$3:$O$13,2,FALSE),"")</f>
        <v>85000</v>
      </c>
      <c r="P533" s="27"/>
      <c r="Q533" s="27"/>
    </row>
    <row r="534" spans="1:17" ht="18.75" x14ac:dyDescent="0.25">
      <c r="A534" s="11">
        <f>_xlfn.IFNA(_xlfn.XLOOKUP(Tabla1[[#This Row],[ID]],'BASE DE DATOS 2026'!$B$3:$B$554,'BASE DE DATOS 2026'!$N$3:$N$554),"")</f>
        <v>644</v>
      </c>
      <c r="B534" s="39">
        <v>644</v>
      </c>
      <c r="C534" s="27" t="s">
        <v>993</v>
      </c>
      <c r="D534" s="27" t="s">
        <v>994</v>
      </c>
      <c r="E534" s="28">
        <v>1081065402</v>
      </c>
      <c r="F534" s="48"/>
      <c r="G534" s="29">
        <v>2018</v>
      </c>
      <c r="H534" s="15">
        <f ca="1">IF(Tabla1[[#This Row],[FECHA DE NACIMIENTO]]="","",YEAR(NOW())-Tabla1[[#This Row],[FECHA DE NACIMIENTO]])</f>
        <v>8</v>
      </c>
      <c r="I534" s="27" t="s">
        <v>13</v>
      </c>
      <c r="J534" s="15" t="str">
        <f t="shared" si="16"/>
        <v>N</v>
      </c>
      <c r="K534" s="15" t="str">
        <f>Tabla1[[#This Row],[FECHA DE NACIMIENTO]]&amp;J534</f>
        <v>2018N</v>
      </c>
      <c r="L534" s="16" t="str">
        <f t="shared" si="17"/>
        <v>NOVATOS 7 Y 8 AÑOS</v>
      </c>
      <c r="M534" s="27" t="s">
        <v>45</v>
      </c>
      <c r="N534" s="39">
        <v>644</v>
      </c>
      <c r="O534" s="19">
        <f>IFERROR(VLOOKUP(Tabla1[[#This Row],[NIVEL DE HABILIDAD]],CATEGORIAS!$M$3:$O$13,2,FALSE),"")</f>
        <v>85000</v>
      </c>
      <c r="P534" s="27"/>
      <c r="Q534" s="27"/>
    </row>
    <row r="535" spans="1:17" ht="18.75" x14ac:dyDescent="0.25">
      <c r="A535" s="11">
        <f>_xlfn.IFNA(_xlfn.XLOOKUP(Tabla1[[#This Row],[ID]],'BASE DE DATOS 2026'!$B$3:$B$554,'BASE DE DATOS 2026'!$N$3:$N$554),"")</f>
        <v>645</v>
      </c>
      <c r="B535" s="38">
        <v>645</v>
      </c>
      <c r="C535" s="27" t="s">
        <v>995</v>
      </c>
      <c r="D535" s="27" t="s">
        <v>996</v>
      </c>
      <c r="E535" s="28">
        <v>1115091759</v>
      </c>
      <c r="F535" s="48"/>
      <c r="G535" s="29">
        <v>2016</v>
      </c>
      <c r="H535" s="15">
        <f ca="1">IF(Tabla1[[#This Row],[FECHA DE NACIMIENTO]]="","",YEAR(NOW())-Tabla1[[#This Row],[FECHA DE NACIMIENTO]])</f>
        <v>10</v>
      </c>
      <c r="I535" s="27" t="s">
        <v>67</v>
      </c>
      <c r="J535" s="15" t="str">
        <f t="shared" si="16"/>
        <v>P</v>
      </c>
      <c r="K535" s="15" t="str">
        <f>Tabla1[[#This Row],[FECHA DE NACIMIENTO]]&amp;J535</f>
        <v>2016P</v>
      </c>
      <c r="L535" s="16" t="str">
        <f t="shared" si="17"/>
        <v>PRINCIPIANTES 9 Y 10 AÑOS</v>
      </c>
      <c r="M535" s="27" t="s">
        <v>76</v>
      </c>
      <c r="N535" s="38">
        <v>645</v>
      </c>
      <c r="O535" s="19">
        <f>IFERROR(VLOOKUP(Tabla1[[#This Row],[NIVEL DE HABILIDAD]],CATEGORIAS!$M$3:$O$13,2,FALSE),"")</f>
        <v>85000</v>
      </c>
      <c r="P535" s="27"/>
      <c r="Q535" s="27"/>
    </row>
    <row r="536" spans="1:17" ht="18.75" x14ac:dyDescent="0.25">
      <c r="A536" s="11">
        <f>_xlfn.IFNA(_xlfn.XLOOKUP(Tabla1[[#This Row],[ID]],'BASE DE DATOS 2026'!$B$3:$B$554,'BASE DE DATOS 2026'!$N$3:$N$554),"")</f>
        <v>646</v>
      </c>
      <c r="B536" s="39">
        <v>646</v>
      </c>
      <c r="C536" s="27" t="s">
        <v>753</v>
      </c>
      <c r="D536" s="27" t="s">
        <v>997</v>
      </c>
      <c r="E536" s="28">
        <v>1105389914</v>
      </c>
      <c r="F536" s="48"/>
      <c r="G536" s="29">
        <v>2014</v>
      </c>
      <c r="H536" s="15">
        <f ca="1">IF(Tabla1[[#This Row],[FECHA DE NACIMIENTO]]="","",YEAR(NOW())-Tabla1[[#This Row],[FECHA DE NACIMIENTO]])</f>
        <v>12</v>
      </c>
      <c r="I536" s="27" t="s">
        <v>15</v>
      </c>
      <c r="J536" s="15" t="str">
        <f t="shared" si="16"/>
        <v>EX</v>
      </c>
      <c r="K536" s="15" t="str">
        <f>Tabla1[[#This Row],[FECHA DE NACIMIENTO]]&amp;J536</f>
        <v>2014EX</v>
      </c>
      <c r="L536" s="16" t="str">
        <f t="shared" si="17"/>
        <v>EXPERTOS 11 Y 12 AÑOS</v>
      </c>
      <c r="M536" s="27" t="s">
        <v>50</v>
      </c>
      <c r="N536" s="39">
        <v>646</v>
      </c>
      <c r="O536" s="19">
        <f>IFERROR(VLOOKUP(Tabla1[[#This Row],[NIVEL DE HABILIDAD]],CATEGORIAS!$M$3:$O$13,2,FALSE),"")</f>
        <v>85000</v>
      </c>
      <c r="P536" s="27"/>
      <c r="Q536" s="27"/>
    </row>
    <row r="537" spans="1:17" ht="18.75" x14ac:dyDescent="0.25">
      <c r="A537" s="11">
        <f>_xlfn.IFNA(_xlfn.XLOOKUP(Tabla1[[#This Row],[ID]],'BASE DE DATOS 2026'!$B$3:$B$554,'BASE DE DATOS 2026'!$N$3:$N$554),"")</f>
        <v>647</v>
      </c>
      <c r="B537" s="38">
        <v>647</v>
      </c>
      <c r="C537" s="27" t="s">
        <v>319</v>
      </c>
      <c r="D537" s="27" t="s">
        <v>998</v>
      </c>
      <c r="E537" s="28">
        <v>1109679213</v>
      </c>
      <c r="F537" s="48"/>
      <c r="G537" s="29">
        <v>2014</v>
      </c>
      <c r="H537" s="15">
        <f ca="1">IF(Tabla1[[#This Row],[FECHA DE NACIMIENTO]]="","",YEAR(NOW())-Tabla1[[#This Row],[FECHA DE NACIMIENTO]])</f>
        <v>12</v>
      </c>
      <c r="I537" s="27" t="s">
        <v>15</v>
      </c>
      <c r="J537" s="15" t="str">
        <f t="shared" si="16"/>
        <v>EX</v>
      </c>
      <c r="K537" s="15" t="str">
        <f>Tabla1[[#This Row],[FECHA DE NACIMIENTO]]&amp;J537</f>
        <v>2014EX</v>
      </c>
      <c r="L537" s="16" t="str">
        <f t="shared" si="17"/>
        <v>EXPERTOS 11 Y 12 AÑOS</v>
      </c>
      <c r="M537" s="27" t="s">
        <v>50</v>
      </c>
      <c r="N537" s="38">
        <v>647</v>
      </c>
      <c r="O537" s="19">
        <f>IFERROR(VLOOKUP(Tabla1[[#This Row],[NIVEL DE HABILIDAD]],CATEGORIAS!$M$3:$O$13,2,FALSE),"")</f>
        <v>85000</v>
      </c>
      <c r="P537" s="27"/>
      <c r="Q537" s="27"/>
    </row>
    <row r="538" spans="1:17" ht="18.75" x14ac:dyDescent="0.25">
      <c r="A538" s="11" t="str">
        <f>_xlfn.IFNA(_xlfn.XLOOKUP(Tabla1[[#This Row],[ID]],'BASE DE DATOS 2026'!$B$3:$B$554,'BASE DE DATOS 2026'!$N$3:$N$554),"")</f>
        <v/>
      </c>
      <c r="B538" s="39">
        <v>648</v>
      </c>
      <c r="C538" s="33" t="s">
        <v>999</v>
      </c>
      <c r="D538" s="33" t="s">
        <v>1000</v>
      </c>
      <c r="E538" s="34">
        <v>1131124498</v>
      </c>
      <c r="F538" s="48"/>
      <c r="G538" s="35">
        <v>2015</v>
      </c>
      <c r="H538" s="15">
        <f ca="1">IF(Tabla1[[#This Row],[FECHA DE NACIMIENTO]]="","",YEAR(NOW())-Tabla1[[#This Row],[FECHA DE NACIMIENTO]])</f>
        <v>11</v>
      </c>
      <c r="I538" s="33" t="s">
        <v>15</v>
      </c>
      <c r="J538" s="15" t="str">
        <f t="shared" si="16"/>
        <v>EX</v>
      </c>
      <c r="K538" s="15" t="str">
        <f>Tabla1[[#This Row],[FECHA DE NACIMIENTO]]&amp;J538</f>
        <v>2015EX</v>
      </c>
      <c r="L538" s="16" t="str">
        <f t="shared" si="17"/>
        <v>EXPERTOS 11 Y 12 AÑOS</v>
      </c>
      <c r="M538" s="33" t="s">
        <v>50</v>
      </c>
      <c r="N538" s="39">
        <v>648</v>
      </c>
      <c r="O538" s="19">
        <f>IFERROR(VLOOKUP(Tabla1[[#This Row],[NIVEL DE HABILIDAD]],CATEGORIAS!$M$3:$O$13,2,FALSE),"")</f>
        <v>85000</v>
      </c>
      <c r="P538" s="33"/>
      <c r="Q538" s="33"/>
    </row>
    <row r="539" spans="1:17" ht="18.75" x14ac:dyDescent="0.25">
      <c r="A539" s="11">
        <f>_xlfn.IFNA(_xlfn.XLOOKUP(Tabla1[[#This Row],[ID]],'BASE DE DATOS 2026'!$B$3:$B$554,'BASE DE DATOS 2026'!$N$3:$N$554),"")</f>
        <v>649</v>
      </c>
      <c r="B539" s="38">
        <v>649</v>
      </c>
      <c r="C539" s="33" t="s">
        <v>1001</v>
      </c>
      <c r="D539" s="33" t="s">
        <v>1002</v>
      </c>
      <c r="E539" s="34">
        <v>1113687816</v>
      </c>
      <c r="F539" s="48"/>
      <c r="G539" s="35">
        <v>2015</v>
      </c>
      <c r="H539" s="15">
        <f ca="1">IF(Tabla1[[#This Row],[FECHA DE NACIMIENTO]]="","",YEAR(NOW())-Tabla1[[#This Row],[FECHA DE NACIMIENTO]])</f>
        <v>11</v>
      </c>
      <c r="I539" s="33" t="s">
        <v>15</v>
      </c>
      <c r="J539" s="15" t="str">
        <f t="shared" si="16"/>
        <v>EX</v>
      </c>
      <c r="K539" s="15" t="str">
        <f>Tabla1[[#This Row],[FECHA DE NACIMIENTO]]&amp;J539</f>
        <v>2015EX</v>
      </c>
      <c r="L539" s="16" t="str">
        <f t="shared" si="17"/>
        <v>EXPERTOS 11 Y 12 AÑOS</v>
      </c>
      <c r="M539" s="33" t="s">
        <v>44</v>
      </c>
      <c r="N539" s="38">
        <v>649</v>
      </c>
      <c r="O539" s="19">
        <f>IFERROR(VLOOKUP(Tabla1[[#This Row],[NIVEL DE HABILIDAD]],CATEGORIAS!$M$3:$O$13,2,FALSE),"")</f>
        <v>85000</v>
      </c>
      <c r="P539" s="33"/>
      <c r="Q539" s="33"/>
    </row>
    <row r="540" spans="1:17" ht="18.75" x14ac:dyDescent="0.25">
      <c r="A540" s="11">
        <f>_xlfn.IFNA(_xlfn.XLOOKUP(Tabla1[[#This Row],[ID]],'BASE DE DATOS 2026'!$B$3:$B$554,'BASE DE DATOS 2026'!$N$3:$N$554),"")</f>
        <v>650</v>
      </c>
      <c r="B540" s="39">
        <v>650</v>
      </c>
      <c r="C540" s="33" t="s">
        <v>1003</v>
      </c>
      <c r="D540" s="33" t="s">
        <v>1004</v>
      </c>
      <c r="E540" s="34">
        <v>1232800535</v>
      </c>
      <c r="F540" s="48"/>
      <c r="G540" s="35">
        <v>2017</v>
      </c>
      <c r="H540" s="15">
        <f ca="1">IF(Tabla1[[#This Row],[FECHA DE NACIMIENTO]]="","",YEAR(NOW())-Tabla1[[#This Row],[FECHA DE NACIMIENTO]])</f>
        <v>9</v>
      </c>
      <c r="I540" s="33" t="s">
        <v>15</v>
      </c>
      <c r="J540" s="15" t="str">
        <f t="shared" si="16"/>
        <v>EX</v>
      </c>
      <c r="K540" s="15" t="str">
        <f>Tabla1[[#This Row],[FECHA DE NACIMIENTO]]&amp;J540</f>
        <v>2017EX</v>
      </c>
      <c r="L540" s="16" t="str">
        <f t="shared" si="17"/>
        <v>EXPERTOS 9 Y 10 AÑOS</v>
      </c>
      <c r="M540" s="33" t="s">
        <v>44</v>
      </c>
      <c r="N540" s="39">
        <v>650</v>
      </c>
      <c r="O540" s="19">
        <f>IFERROR(VLOOKUP(Tabla1[[#This Row],[NIVEL DE HABILIDAD]],CATEGORIAS!$M$3:$O$13,2,FALSE),"")</f>
        <v>85000</v>
      </c>
      <c r="P540" s="33"/>
      <c r="Q540" s="33"/>
    </row>
    <row r="541" spans="1:17" ht="18.75" x14ac:dyDescent="0.25">
      <c r="A541" s="11">
        <f>_xlfn.IFNA(_xlfn.XLOOKUP(Tabla1[[#This Row],[ID]],'BASE DE DATOS 2026'!$B$3:$B$554,'BASE DE DATOS 2026'!$N$3:$N$554),"")</f>
        <v>651</v>
      </c>
      <c r="B541" s="38">
        <v>651</v>
      </c>
      <c r="C541" s="33" t="s">
        <v>256</v>
      </c>
      <c r="D541" s="33" t="s">
        <v>1005</v>
      </c>
      <c r="E541" s="34">
        <v>1114548633</v>
      </c>
      <c r="F541" s="48"/>
      <c r="G541" s="35">
        <v>2013</v>
      </c>
      <c r="H541" s="15">
        <f ca="1">IF(Tabla1[[#This Row],[FECHA DE NACIMIENTO]]="","",YEAR(NOW())-Tabla1[[#This Row],[FECHA DE NACIMIENTO]])</f>
        <v>13</v>
      </c>
      <c r="I541" s="33" t="s">
        <v>15</v>
      </c>
      <c r="J541" s="15" t="str">
        <f t="shared" si="16"/>
        <v>EX</v>
      </c>
      <c r="K541" s="15" t="str">
        <f>Tabla1[[#This Row],[FECHA DE NACIMIENTO]]&amp;J541</f>
        <v>2013EX</v>
      </c>
      <c r="L541" s="16" t="str">
        <f t="shared" si="17"/>
        <v>EXPERTOS 13 Y 14 AÑOS</v>
      </c>
      <c r="M541" s="33" t="s">
        <v>82</v>
      </c>
      <c r="N541" s="38">
        <v>651</v>
      </c>
      <c r="O541" s="19">
        <f>IFERROR(VLOOKUP(Tabla1[[#This Row],[NIVEL DE HABILIDAD]],CATEGORIAS!$M$3:$O$13,2,FALSE),"")</f>
        <v>85000</v>
      </c>
      <c r="P541" s="33"/>
      <c r="Q541" s="33"/>
    </row>
    <row r="542" spans="1:17" ht="18.75" x14ac:dyDescent="0.25">
      <c r="A542" s="11" t="str">
        <f>_xlfn.IFNA(_xlfn.XLOOKUP(Tabla1[[#This Row],[ID]],'BASE DE DATOS 2026'!$B$3:$B$554,'BASE DE DATOS 2026'!$N$3:$N$554),"")</f>
        <v/>
      </c>
      <c r="B542" s="39">
        <v>652</v>
      </c>
      <c r="C542" s="65" t="s">
        <v>436</v>
      </c>
      <c r="D542" s="65" t="s">
        <v>1006</v>
      </c>
      <c r="E542" s="47">
        <v>1140052676</v>
      </c>
      <c r="F542" s="48"/>
      <c r="G542" s="48">
        <v>2011</v>
      </c>
      <c r="H542" s="15">
        <f ca="1">IF(Tabla1[[#This Row],[FECHA DE NACIMIENTO]]="","",YEAR(NOW())-Tabla1[[#This Row],[FECHA DE NACIMIENTO]])</f>
        <v>15</v>
      </c>
      <c r="I542" s="65" t="s">
        <v>15</v>
      </c>
      <c r="J542" s="15" t="str">
        <f t="shared" si="16"/>
        <v>EX</v>
      </c>
      <c r="K542" s="15" t="str">
        <f>Tabla1[[#This Row],[FECHA DE NACIMIENTO]]&amp;J542</f>
        <v>2011EX</v>
      </c>
      <c r="L542" s="16" t="str">
        <f t="shared" si="17"/>
        <v>EXPERTOS 15 Y 16 AÑOS</v>
      </c>
      <c r="M542" s="65" t="s">
        <v>44</v>
      </c>
      <c r="N542" s="39">
        <v>652</v>
      </c>
      <c r="O542" s="19">
        <f>IFERROR(VLOOKUP(Tabla1[[#This Row],[NIVEL DE HABILIDAD]],CATEGORIAS!$M$3:$O$13,2,FALSE),"")</f>
        <v>85000</v>
      </c>
      <c r="P542" s="65"/>
      <c r="Q542" s="65"/>
    </row>
    <row r="543" spans="1:17" ht="18.75" x14ac:dyDescent="0.25">
      <c r="A543" s="11">
        <f>_xlfn.IFNA(_xlfn.XLOOKUP(Tabla1[[#This Row],[ID]],'BASE DE DATOS 2026'!$B$3:$B$554,'BASE DE DATOS 2026'!$N$3:$N$554),"")</f>
        <v>653</v>
      </c>
      <c r="B543" s="38">
        <v>653</v>
      </c>
      <c r="C543" s="33" t="s">
        <v>766</v>
      </c>
      <c r="D543" s="33" t="s">
        <v>1007</v>
      </c>
      <c r="E543" s="34">
        <v>1107867374</v>
      </c>
      <c r="F543" s="48"/>
      <c r="G543" s="35">
        <v>2012</v>
      </c>
      <c r="H543" s="15">
        <f ca="1">IF(Tabla1[[#This Row],[FECHA DE NACIMIENTO]]="","",YEAR(NOW())-Tabla1[[#This Row],[FECHA DE NACIMIENTO]])</f>
        <v>14</v>
      </c>
      <c r="I543" s="33" t="s">
        <v>13</v>
      </c>
      <c r="J543" s="15" t="str">
        <f t="shared" si="16"/>
        <v>N</v>
      </c>
      <c r="K543" s="15" t="str">
        <f>Tabla1[[#This Row],[FECHA DE NACIMIENTO]]&amp;J543</f>
        <v>2012N</v>
      </c>
      <c r="L543" s="16" t="str">
        <f t="shared" si="17"/>
        <v>NOVATOS 13 Y 14 AÑOS</v>
      </c>
      <c r="M543" s="33" t="s">
        <v>46</v>
      </c>
      <c r="N543" s="38">
        <v>653</v>
      </c>
      <c r="O543" s="19">
        <f>IFERROR(VLOOKUP(Tabla1[[#This Row],[NIVEL DE HABILIDAD]],CATEGORIAS!$M$3:$O$13,2,FALSE),"")</f>
        <v>85000</v>
      </c>
      <c r="P543" s="33"/>
      <c r="Q543" s="33"/>
    </row>
    <row r="544" spans="1:17" ht="18.75" x14ac:dyDescent="0.25">
      <c r="A544" s="11">
        <f>_xlfn.IFNA(_xlfn.XLOOKUP(Tabla1[[#This Row],[ID]],'BASE DE DATOS 2026'!$B$3:$B$554,'BASE DE DATOS 2026'!$N$3:$N$554),"")</f>
        <v>654</v>
      </c>
      <c r="B544" s="39">
        <v>654</v>
      </c>
      <c r="C544" s="33" t="s">
        <v>1008</v>
      </c>
      <c r="D544" s="33" t="s">
        <v>1009</v>
      </c>
      <c r="E544" s="34">
        <v>1104039573</v>
      </c>
      <c r="F544" s="48"/>
      <c r="G544" s="35">
        <v>2016</v>
      </c>
      <c r="H544" s="15">
        <f ca="1">IF(Tabla1[[#This Row],[FECHA DE NACIMIENTO]]="","",YEAR(NOW())-Tabla1[[#This Row],[FECHA DE NACIMIENTO]])</f>
        <v>10</v>
      </c>
      <c r="I544" s="33" t="s">
        <v>15</v>
      </c>
      <c r="J544" s="15" t="str">
        <f t="shared" si="16"/>
        <v>EX</v>
      </c>
      <c r="K544" s="15" t="str">
        <f>Tabla1[[#This Row],[FECHA DE NACIMIENTO]]&amp;J544</f>
        <v>2016EX</v>
      </c>
      <c r="L544" s="16" t="str">
        <f t="shared" si="17"/>
        <v>EXPERTOS 9 Y 10 AÑOS</v>
      </c>
      <c r="M544" s="33" t="s">
        <v>167</v>
      </c>
      <c r="N544" s="39">
        <v>654</v>
      </c>
      <c r="O544" s="19">
        <f>IFERROR(VLOOKUP(Tabla1[[#This Row],[NIVEL DE HABILIDAD]],CATEGORIAS!$M$3:$O$13,2,FALSE),"")</f>
        <v>85000</v>
      </c>
      <c r="P544" s="33"/>
      <c r="Q544" s="33"/>
    </row>
    <row r="545" spans="1:17" ht="18.75" x14ac:dyDescent="0.25">
      <c r="A545" s="11">
        <f>_xlfn.IFNA(_xlfn.XLOOKUP(Tabla1[[#This Row],[ID]],'BASE DE DATOS 2026'!$B$3:$B$554,'BASE DE DATOS 2026'!$N$3:$N$554),"")</f>
        <v>655</v>
      </c>
      <c r="B545" s="38">
        <v>655</v>
      </c>
      <c r="C545" s="33" t="s">
        <v>470</v>
      </c>
      <c r="D545" s="33" t="s">
        <v>1010</v>
      </c>
      <c r="E545" s="34">
        <v>1232792372</v>
      </c>
      <c r="F545" s="48"/>
      <c r="G545" s="35">
        <v>2015</v>
      </c>
      <c r="H545" s="15">
        <f ca="1">IF(Tabla1[[#This Row],[FECHA DE NACIMIENTO]]="","",YEAR(NOW())-Tabla1[[#This Row],[FECHA DE NACIMIENTO]])</f>
        <v>11</v>
      </c>
      <c r="I545" s="33" t="s">
        <v>15</v>
      </c>
      <c r="J545" s="15" t="str">
        <f t="shared" si="16"/>
        <v>EX</v>
      </c>
      <c r="K545" s="15" t="str">
        <f>Tabla1[[#This Row],[FECHA DE NACIMIENTO]]&amp;J545</f>
        <v>2015EX</v>
      </c>
      <c r="L545" s="16" t="str">
        <f t="shared" si="17"/>
        <v>EXPERTOS 11 Y 12 AÑOS</v>
      </c>
      <c r="M545" s="33" t="s">
        <v>46</v>
      </c>
      <c r="N545" s="38">
        <v>655</v>
      </c>
      <c r="O545" s="19">
        <f>IFERROR(VLOOKUP(Tabla1[[#This Row],[NIVEL DE HABILIDAD]],CATEGORIAS!$M$3:$O$13,2,FALSE),"")</f>
        <v>85000</v>
      </c>
      <c r="P545" s="33"/>
      <c r="Q545" s="33"/>
    </row>
    <row r="546" spans="1:17" ht="18.75" x14ac:dyDescent="0.25">
      <c r="A546" s="11">
        <f>_xlfn.IFNA(_xlfn.XLOOKUP(Tabla1[[#This Row],[ID]],'BASE DE DATOS 2026'!$B$3:$B$554,'BASE DE DATOS 2026'!$N$3:$N$554),"")</f>
        <v>656</v>
      </c>
      <c r="B546" s="39">
        <v>656</v>
      </c>
      <c r="C546" s="33" t="s">
        <v>339</v>
      </c>
      <c r="D546" s="33" t="s">
        <v>1011</v>
      </c>
      <c r="E546" s="34">
        <v>1104821353</v>
      </c>
      <c r="F546" s="48"/>
      <c r="G546" s="35">
        <v>2009</v>
      </c>
      <c r="H546" s="15">
        <f ca="1">IF(Tabla1[[#This Row],[FECHA DE NACIMIENTO]]="","",YEAR(NOW())-Tabla1[[#This Row],[FECHA DE NACIMIENTO]])</f>
        <v>17</v>
      </c>
      <c r="I546" s="33" t="s">
        <v>15</v>
      </c>
      <c r="J546" s="15" t="str">
        <f t="shared" si="16"/>
        <v>EX</v>
      </c>
      <c r="K546" s="15" t="str">
        <f>Tabla1[[#This Row],[FECHA DE NACIMIENTO]]&amp;J546</f>
        <v>2009EX</v>
      </c>
      <c r="L546" s="16" t="str">
        <f t="shared" si="17"/>
        <v>EXPERTOS 17 AÑOS Y MAS</v>
      </c>
      <c r="M546" s="33" t="s">
        <v>46</v>
      </c>
      <c r="N546" s="39">
        <v>656</v>
      </c>
      <c r="O546" s="19">
        <f>IFERROR(VLOOKUP(Tabla1[[#This Row],[NIVEL DE HABILIDAD]],CATEGORIAS!$M$3:$O$13,2,FALSE),"")</f>
        <v>85000</v>
      </c>
      <c r="P546" s="33"/>
      <c r="Q546" s="33"/>
    </row>
    <row r="547" spans="1:17" ht="18.75" x14ac:dyDescent="0.25">
      <c r="A547" s="11">
        <f>_xlfn.IFNA(_xlfn.XLOOKUP(Tabla1[[#This Row],[ID]],'BASE DE DATOS 2026'!$B$3:$B$554,'BASE DE DATOS 2026'!$N$3:$N$554),"")</f>
        <v>657</v>
      </c>
      <c r="B547" s="38">
        <v>657</v>
      </c>
      <c r="C547" s="33" t="s">
        <v>436</v>
      </c>
      <c r="D547" s="33" t="s">
        <v>1012</v>
      </c>
      <c r="E547" s="34">
        <v>1112059954</v>
      </c>
      <c r="F547" s="35"/>
      <c r="G547" s="35">
        <v>2014</v>
      </c>
      <c r="H547" s="15">
        <f ca="1">IF(Tabla1[[#This Row],[FECHA DE NACIMIENTO]]="","",YEAR(NOW())-Tabla1[[#This Row],[FECHA DE NACIMIENTO]])</f>
        <v>12</v>
      </c>
      <c r="I547" s="33" t="s">
        <v>15</v>
      </c>
      <c r="J547" s="15" t="str">
        <f t="shared" si="16"/>
        <v>EX</v>
      </c>
      <c r="K547" s="15" t="str">
        <f>Tabla1[[#This Row],[FECHA DE NACIMIENTO]]&amp;J547</f>
        <v>2014EX</v>
      </c>
      <c r="L547" s="16" t="str">
        <f t="shared" si="17"/>
        <v>EXPERTOS 11 Y 12 AÑOS</v>
      </c>
      <c r="M547" s="33" t="s">
        <v>46</v>
      </c>
      <c r="N547" s="38">
        <v>657</v>
      </c>
      <c r="O547" s="19">
        <f>IFERROR(VLOOKUP(Tabla1[[#This Row],[NIVEL DE HABILIDAD]],CATEGORIAS!$M$3:$O$13,2,FALSE),"")</f>
        <v>85000</v>
      </c>
      <c r="P547" s="33"/>
      <c r="Q547" s="33"/>
    </row>
    <row r="548" spans="1:17" ht="18.75" x14ac:dyDescent="0.25">
      <c r="A548" s="11">
        <f>_xlfn.IFNA(_xlfn.XLOOKUP(Tabla1[[#This Row],[ID]],'BASE DE DATOS 2026'!$B$3:$B$554,'BASE DE DATOS 2026'!$N$3:$N$554),"")</f>
        <v>658</v>
      </c>
      <c r="B548" s="39">
        <v>658</v>
      </c>
      <c r="C548" s="33" t="s">
        <v>472</v>
      </c>
      <c r="D548" s="33" t="s">
        <v>1013</v>
      </c>
      <c r="E548" s="34">
        <v>1061538752</v>
      </c>
      <c r="F548" s="48"/>
      <c r="G548" s="35">
        <v>2012</v>
      </c>
      <c r="H548" s="15">
        <f ca="1">IF(Tabla1[[#This Row],[FECHA DE NACIMIENTO]]="","",YEAR(NOW())-Tabla1[[#This Row],[FECHA DE NACIMIENTO]])</f>
        <v>14</v>
      </c>
      <c r="I548" s="33" t="s">
        <v>15</v>
      </c>
      <c r="J548" s="15" t="str">
        <f t="shared" si="16"/>
        <v>EX</v>
      </c>
      <c r="K548" s="15" t="str">
        <f>Tabla1[[#This Row],[FECHA DE NACIMIENTO]]&amp;J548</f>
        <v>2012EX</v>
      </c>
      <c r="L548" s="16" t="str">
        <f t="shared" si="17"/>
        <v>EXPERTOS 13 Y 14 AÑOS</v>
      </c>
      <c r="M548" s="33" t="s">
        <v>80</v>
      </c>
      <c r="N548" s="39">
        <v>658</v>
      </c>
      <c r="O548" s="19">
        <f>IFERROR(VLOOKUP(Tabla1[[#This Row],[NIVEL DE HABILIDAD]],CATEGORIAS!$M$3:$O$13,2,FALSE),"")</f>
        <v>85000</v>
      </c>
      <c r="P548" s="33"/>
      <c r="Q548" s="33"/>
    </row>
    <row r="549" spans="1:17" ht="18.75" x14ac:dyDescent="0.25">
      <c r="A549" s="11" t="str">
        <f>_xlfn.IFNA(_xlfn.XLOOKUP(Tabla1[[#This Row],[ID]],'BASE DE DATOS 2026'!$B$3:$B$554,'BASE DE DATOS 2026'!$N$3:$N$554),"")</f>
        <v/>
      </c>
      <c r="B549" s="38">
        <v>659</v>
      </c>
      <c r="C549" s="33" t="s">
        <v>1014</v>
      </c>
      <c r="D549" s="33" t="s">
        <v>672</v>
      </c>
      <c r="E549" s="34">
        <v>1061762184</v>
      </c>
      <c r="F549" s="48"/>
      <c r="G549" s="35">
        <v>2011</v>
      </c>
      <c r="H549" s="15">
        <f ca="1">IF(Tabla1[[#This Row],[FECHA DE NACIMIENTO]]="","",YEAR(NOW())-Tabla1[[#This Row],[FECHA DE NACIMIENTO]])</f>
        <v>15</v>
      </c>
      <c r="I549" s="33" t="s">
        <v>15</v>
      </c>
      <c r="J549" s="15" t="str">
        <f t="shared" si="16"/>
        <v>EX</v>
      </c>
      <c r="K549" s="15" t="str">
        <f>Tabla1[[#This Row],[FECHA DE NACIMIENTO]]&amp;J549</f>
        <v>2011EX</v>
      </c>
      <c r="L549" s="16" t="str">
        <f t="shared" si="17"/>
        <v>EXPERTOS 15 Y 16 AÑOS</v>
      </c>
      <c r="M549" s="33" t="s">
        <v>80</v>
      </c>
      <c r="N549" s="38">
        <v>659</v>
      </c>
      <c r="O549" s="19">
        <f>IFERROR(VLOOKUP(Tabla1[[#This Row],[NIVEL DE HABILIDAD]],CATEGORIAS!$M$3:$O$13,2,FALSE),"")</f>
        <v>85000</v>
      </c>
      <c r="P549" s="33"/>
      <c r="Q549" s="33"/>
    </row>
    <row r="550" spans="1:17" ht="18.75" x14ac:dyDescent="0.25">
      <c r="A550" s="11">
        <f>_xlfn.IFNA(_xlfn.XLOOKUP(Tabla1[[#This Row],[ID]],'BASE DE DATOS 2026'!$B$3:$B$554,'BASE DE DATOS 2026'!$N$3:$N$554),"")</f>
        <v>660</v>
      </c>
      <c r="B550" s="39">
        <v>660</v>
      </c>
      <c r="C550" s="33" t="s">
        <v>795</v>
      </c>
      <c r="D550" s="33" t="s">
        <v>1015</v>
      </c>
      <c r="E550" s="34"/>
      <c r="F550" s="48"/>
      <c r="G550" s="35">
        <v>2012</v>
      </c>
      <c r="H550" s="15">
        <f ca="1">IF(Tabla1[[#This Row],[FECHA DE NACIMIENTO]]="","",YEAR(NOW())-Tabla1[[#This Row],[FECHA DE NACIMIENTO]])</f>
        <v>14</v>
      </c>
      <c r="I550" s="33" t="s">
        <v>15</v>
      </c>
      <c r="J550" s="15" t="str">
        <f t="shared" si="16"/>
        <v>EX</v>
      </c>
      <c r="K550" s="15" t="str">
        <f>Tabla1[[#This Row],[FECHA DE NACIMIENTO]]&amp;J550</f>
        <v>2012EX</v>
      </c>
      <c r="L550" s="16" t="str">
        <f t="shared" si="17"/>
        <v>EXPERTOS 13 Y 14 AÑOS</v>
      </c>
      <c r="M550" s="33" t="s">
        <v>167</v>
      </c>
      <c r="N550" s="39">
        <v>660</v>
      </c>
      <c r="O550" s="19">
        <f>IFERROR(VLOOKUP(Tabla1[[#This Row],[NIVEL DE HABILIDAD]],CATEGORIAS!$M$3:$O$13,2,FALSE),"")</f>
        <v>85000</v>
      </c>
      <c r="P550" s="33"/>
      <c r="Q550" s="33"/>
    </row>
    <row r="551" spans="1:17" ht="18.75" x14ac:dyDescent="0.25">
      <c r="A551" s="11" t="str">
        <f>_xlfn.IFNA(_xlfn.XLOOKUP(Tabla1[[#This Row],[ID]],'BASE DE DATOS 2026'!$B$3:$B$554,'BASE DE DATOS 2026'!$N$3:$N$554),"")</f>
        <v/>
      </c>
      <c r="B551" s="38">
        <v>661</v>
      </c>
      <c r="C551" s="33" t="s">
        <v>1016</v>
      </c>
      <c r="D551" s="33" t="s">
        <v>1017</v>
      </c>
      <c r="E551" s="34">
        <v>1118367838</v>
      </c>
      <c r="F551" s="48"/>
      <c r="G551" s="35">
        <v>2007</v>
      </c>
      <c r="H551" s="15">
        <f ca="1">IF(Tabla1[[#This Row],[FECHA DE NACIMIENTO]]="","",YEAR(NOW())-Tabla1[[#This Row],[FECHA DE NACIMIENTO]])</f>
        <v>19</v>
      </c>
      <c r="I551" s="33" t="s">
        <v>15</v>
      </c>
      <c r="J551" s="15" t="str">
        <f t="shared" si="16"/>
        <v>EX</v>
      </c>
      <c r="K551" s="15" t="str">
        <f>Tabla1[[#This Row],[FECHA DE NACIMIENTO]]&amp;J551</f>
        <v>2007EX</v>
      </c>
      <c r="L551" s="16" t="str">
        <f t="shared" si="17"/>
        <v>EXPERTOS 17 AÑOS Y MAS</v>
      </c>
      <c r="M551" s="33" t="s">
        <v>89</v>
      </c>
      <c r="N551" s="38">
        <v>661</v>
      </c>
      <c r="O551" s="19">
        <f>IFERROR(VLOOKUP(Tabla1[[#This Row],[NIVEL DE HABILIDAD]],CATEGORIAS!$M$3:$O$13,2,FALSE),"")</f>
        <v>85000</v>
      </c>
      <c r="P551" s="33"/>
      <c r="Q551" s="33"/>
    </row>
    <row r="552" spans="1:17" ht="18.75" x14ac:dyDescent="0.25">
      <c r="A552" s="11">
        <f>_xlfn.IFNA(_xlfn.XLOOKUP(Tabla1[[#This Row],[ID]],'BASE DE DATOS 2026'!$B$3:$B$554,'BASE DE DATOS 2026'!$N$3:$N$554),"")</f>
        <v>662</v>
      </c>
      <c r="B552" s="39">
        <v>662</v>
      </c>
      <c r="C552" s="33" t="s">
        <v>859</v>
      </c>
      <c r="D552" s="33" t="s">
        <v>1018</v>
      </c>
      <c r="E552" s="34">
        <v>1110282661</v>
      </c>
      <c r="F552" s="48"/>
      <c r="G552" s="35">
        <v>2003</v>
      </c>
      <c r="H552" s="15">
        <f ca="1">IF(Tabla1[[#This Row],[FECHA DE NACIMIENTO]]="","",YEAR(NOW())-Tabla1[[#This Row],[FECHA DE NACIMIENTO]])</f>
        <v>23</v>
      </c>
      <c r="I552" s="33" t="s">
        <v>15</v>
      </c>
      <c r="J552" s="15" t="str">
        <f t="shared" si="16"/>
        <v>EX</v>
      </c>
      <c r="K552" s="15" t="str">
        <f>Tabla1[[#This Row],[FECHA DE NACIMIENTO]]&amp;J552</f>
        <v>2003EX</v>
      </c>
      <c r="L552" s="16" t="str">
        <f t="shared" si="17"/>
        <v>EXPERTOS 17 AÑOS Y MAS</v>
      </c>
      <c r="M552" s="33" t="s">
        <v>89</v>
      </c>
      <c r="N552" s="39">
        <v>662</v>
      </c>
      <c r="O552" s="19">
        <f>IFERROR(VLOOKUP(Tabla1[[#This Row],[NIVEL DE HABILIDAD]],CATEGORIAS!$M$3:$O$13,2,FALSE),"")</f>
        <v>85000</v>
      </c>
      <c r="P552" s="33"/>
      <c r="Q552" s="33"/>
    </row>
    <row r="553" spans="1:17" ht="18.75" x14ac:dyDescent="0.25">
      <c r="A553" s="11">
        <f>_xlfn.IFNA(_xlfn.XLOOKUP(Tabla1[[#This Row],[ID]],'BASE DE DATOS 2026'!$B$3:$B$554,'BASE DE DATOS 2026'!$N$3:$N$554),"")</f>
        <v>663</v>
      </c>
      <c r="B553" s="38">
        <v>663</v>
      </c>
      <c r="C553" s="33" t="s">
        <v>837</v>
      </c>
      <c r="D553" s="33" t="s">
        <v>683</v>
      </c>
      <c r="E553" s="34">
        <v>1114010704</v>
      </c>
      <c r="F553" s="48"/>
      <c r="G553" s="35">
        <v>2017</v>
      </c>
      <c r="H553" s="15">
        <f ca="1">IF(Tabla1[[#This Row],[FECHA DE NACIMIENTO]]="","",YEAR(NOW())-Tabla1[[#This Row],[FECHA DE NACIMIENTO]])</f>
        <v>9</v>
      </c>
      <c r="I553" s="33" t="s">
        <v>13</v>
      </c>
      <c r="J553" s="15" t="str">
        <f t="shared" si="16"/>
        <v>N</v>
      </c>
      <c r="K553" s="15" t="str">
        <f>Tabla1[[#This Row],[FECHA DE NACIMIENTO]]&amp;J553</f>
        <v>2017N</v>
      </c>
      <c r="L553" s="16" t="str">
        <f t="shared" si="17"/>
        <v>NOVATOS 9 Y 10 AÑOS</v>
      </c>
      <c r="M553" s="33" t="s">
        <v>82</v>
      </c>
      <c r="N553" s="38">
        <v>663</v>
      </c>
      <c r="O553" s="19">
        <f>IFERROR(VLOOKUP(Tabla1[[#This Row],[NIVEL DE HABILIDAD]],CATEGORIAS!$M$3:$O$13,2,FALSE),"")</f>
        <v>85000</v>
      </c>
      <c r="P553" s="33"/>
      <c r="Q553" s="33"/>
    </row>
    <row r="554" spans="1:17" ht="18.75" x14ac:dyDescent="0.25">
      <c r="A554" s="11">
        <f>_xlfn.IFNA(_xlfn.XLOOKUP(Tabla1[[#This Row],[ID]],'BASE DE DATOS 2026'!$B$3:$B$554,'BASE DE DATOS 2026'!$N$3:$N$554),"")</f>
        <v>664</v>
      </c>
      <c r="B554" s="39">
        <v>664</v>
      </c>
      <c r="C554" s="33" t="s">
        <v>1019</v>
      </c>
      <c r="D554" s="33" t="s">
        <v>1020</v>
      </c>
      <c r="E554" s="34">
        <v>1109931330</v>
      </c>
      <c r="F554" s="48"/>
      <c r="G554" s="35">
        <v>2014</v>
      </c>
      <c r="H554" s="15">
        <f ca="1">IF(Tabla1[[#This Row],[FECHA DE NACIMIENTO]]="","",YEAR(NOW())-Tabla1[[#This Row],[FECHA DE NACIMIENTO]])</f>
        <v>12</v>
      </c>
      <c r="I554" s="33" t="s">
        <v>15</v>
      </c>
      <c r="J554" s="15" t="str">
        <f t="shared" si="16"/>
        <v>EX</v>
      </c>
      <c r="K554" s="15" t="str">
        <f>Tabla1[[#This Row],[FECHA DE NACIMIENTO]]&amp;J554</f>
        <v>2014EX</v>
      </c>
      <c r="L554" s="16" t="str">
        <f t="shared" si="17"/>
        <v>EXPERTOS 11 Y 12 AÑOS</v>
      </c>
      <c r="M554" s="33" t="s">
        <v>82</v>
      </c>
      <c r="N554" s="39">
        <v>664</v>
      </c>
      <c r="O554" s="19">
        <f>IFERROR(VLOOKUP(Tabla1[[#This Row],[NIVEL DE HABILIDAD]],CATEGORIAS!$M$3:$O$13,2,FALSE),"")</f>
        <v>85000</v>
      </c>
      <c r="P554" s="33"/>
      <c r="Q554" s="33"/>
    </row>
    <row r="555" spans="1:17" ht="18.75" x14ac:dyDescent="0.25">
      <c r="A555" s="11">
        <f>_xlfn.IFNA(_xlfn.XLOOKUP(Tabla1[[#This Row],[ID]],'BASE DE DATOS 2026'!$B$3:$B$554,'BASE DE DATOS 2026'!$N$3:$N$554),"")</f>
        <v>665</v>
      </c>
      <c r="B555" s="38">
        <v>665</v>
      </c>
      <c r="C555" s="33" t="s">
        <v>271</v>
      </c>
      <c r="D555" s="33" t="s">
        <v>1021</v>
      </c>
      <c r="E555" s="34">
        <v>1021636543</v>
      </c>
      <c r="F555" s="48"/>
      <c r="G555" s="35">
        <v>2016</v>
      </c>
      <c r="H555" s="15">
        <f ca="1">IF(Tabla1[[#This Row],[FECHA DE NACIMIENTO]]="","",YEAR(NOW())-Tabla1[[#This Row],[FECHA DE NACIMIENTO]])</f>
        <v>10</v>
      </c>
      <c r="I555" s="33" t="s">
        <v>15</v>
      </c>
      <c r="J555" s="15" t="str">
        <f t="shared" si="16"/>
        <v>EX</v>
      </c>
      <c r="K555" s="15" t="str">
        <f>Tabla1[[#This Row],[FECHA DE NACIMIENTO]]&amp;J555</f>
        <v>2016EX</v>
      </c>
      <c r="L555" s="16" t="str">
        <f t="shared" si="17"/>
        <v>EXPERTOS 9 Y 10 AÑOS</v>
      </c>
      <c r="M555" s="33" t="s">
        <v>45</v>
      </c>
      <c r="N555" s="38">
        <v>665</v>
      </c>
      <c r="O555" s="19">
        <f>IFERROR(VLOOKUP(Tabla1[[#This Row],[NIVEL DE HABILIDAD]],CATEGORIAS!$M$3:$O$13,2,FALSE),"")</f>
        <v>85000</v>
      </c>
      <c r="P555" s="33"/>
      <c r="Q555" s="33"/>
    </row>
    <row r="556" spans="1:17" ht="18.75" x14ac:dyDescent="0.25">
      <c r="A556" s="11">
        <f>_xlfn.IFNA(_xlfn.XLOOKUP(Tabla1[[#This Row],[ID]],'BASE DE DATOS 2026'!$B$3:$B$554,'BASE DE DATOS 2026'!$N$3:$N$554),"")</f>
        <v>666</v>
      </c>
      <c r="B556" s="39">
        <v>666</v>
      </c>
      <c r="C556" s="33" t="s">
        <v>1022</v>
      </c>
      <c r="D556" s="33" t="s">
        <v>1023</v>
      </c>
      <c r="E556" s="34">
        <v>1116377704</v>
      </c>
      <c r="F556" s="48"/>
      <c r="G556" s="35">
        <v>2013</v>
      </c>
      <c r="H556" s="15">
        <f ca="1">IF(Tabla1[[#This Row],[FECHA DE NACIMIENTO]]="","",YEAR(NOW())-Tabla1[[#This Row],[FECHA DE NACIMIENTO]])</f>
        <v>13</v>
      </c>
      <c r="I556" s="33" t="s">
        <v>15</v>
      </c>
      <c r="J556" s="15" t="str">
        <f t="shared" si="16"/>
        <v>EX</v>
      </c>
      <c r="K556" s="15" t="str">
        <f>Tabla1[[#This Row],[FECHA DE NACIMIENTO]]&amp;J556</f>
        <v>2013EX</v>
      </c>
      <c r="L556" s="16" t="str">
        <f t="shared" si="17"/>
        <v>EXPERTOS 13 Y 14 AÑOS</v>
      </c>
      <c r="M556" s="33" t="s">
        <v>49</v>
      </c>
      <c r="N556" s="39">
        <v>666</v>
      </c>
      <c r="O556" s="19">
        <f>IFERROR(VLOOKUP(Tabla1[[#This Row],[NIVEL DE HABILIDAD]],CATEGORIAS!$M$3:$O$13,2,FALSE),"")</f>
        <v>85000</v>
      </c>
      <c r="P556" s="33"/>
      <c r="Q556" s="33"/>
    </row>
    <row r="557" spans="1:17" ht="18.75" x14ac:dyDescent="0.25">
      <c r="A557" s="11">
        <f>_xlfn.IFNA(_xlfn.XLOOKUP(Tabla1[[#This Row],[ID]],'BASE DE DATOS 2026'!$B$3:$B$554,'BASE DE DATOS 2026'!$N$3:$N$554),"")</f>
        <v>667</v>
      </c>
      <c r="B557" s="38">
        <v>667</v>
      </c>
      <c r="C557" s="33" t="s">
        <v>1024</v>
      </c>
      <c r="D557" s="33" t="s">
        <v>1025</v>
      </c>
      <c r="E557" s="34">
        <v>1116376623</v>
      </c>
      <c r="F557" s="48"/>
      <c r="G557" s="35">
        <v>2012</v>
      </c>
      <c r="H557" s="15">
        <f ca="1">IF(Tabla1[[#This Row],[FECHA DE NACIMIENTO]]="","",YEAR(NOW())-Tabla1[[#This Row],[FECHA DE NACIMIENTO]])</f>
        <v>14</v>
      </c>
      <c r="I557" s="33" t="s">
        <v>15</v>
      </c>
      <c r="J557" s="15" t="str">
        <f t="shared" si="16"/>
        <v>EX</v>
      </c>
      <c r="K557" s="15" t="str">
        <f>Tabla1[[#This Row],[FECHA DE NACIMIENTO]]&amp;J557</f>
        <v>2012EX</v>
      </c>
      <c r="L557" s="16" t="str">
        <f t="shared" si="17"/>
        <v>EXPERTOS 13 Y 14 AÑOS</v>
      </c>
      <c r="M557" s="33" t="s">
        <v>74</v>
      </c>
      <c r="N557" s="38">
        <v>667</v>
      </c>
      <c r="O557" s="19">
        <f>IFERROR(VLOOKUP(Tabla1[[#This Row],[NIVEL DE HABILIDAD]],CATEGORIAS!$M$3:$O$13,2,FALSE),"")</f>
        <v>85000</v>
      </c>
      <c r="P557" s="33"/>
      <c r="Q557" s="33"/>
    </row>
    <row r="558" spans="1:17" ht="18.75" x14ac:dyDescent="0.25">
      <c r="A558" s="11">
        <f>_xlfn.IFNA(_xlfn.XLOOKUP(Tabla1[[#This Row],[ID]],'BASE DE DATOS 2026'!$B$3:$B$554,'BASE DE DATOS 2026'!$N$3:$N$554),"")</f>
        <v>668</v>
      </c>
      <c r="B558" s="39">
        <v>668</v>
      </c>
      <c r="C558" s="33" t="s">
        <v>1026</v>
      </c>
      <c r="D558" s="33" t="s">
        <v>1027</v>
      </c>
      <c r="E558" s="34">
        <v>1104832489</v>
      </c>
      <c r="F558" s="48"/>
      <c r="G558" s="35">
        <v>2013</v>
      </c>
      <c r="H558" s="15">
        <f ca="1">IF(Tabla1[[#This Row],[FECHA DE NACIMIENTO]]="","",YEAR(NOW())-Tabla1[[#This Row],[FECHA DE NACIMIENTO]])</f>
        <v>13</v>
      </c>
      <c r="I558" s="33" t="s">
        <v>15</v>
      </c>
      <c r="J558" s="15" t="str">
        <f t="shared" si="16"/>
        <v>EX</v>
      </c>
      <c r="K558" s="15" t="str">
        <f>Tabla1[[#This Row],[FECHA DE NACIMIENTO]]&amp;J558</f>
        <v>2013EX</v>
      </c>
      <c r="L558" s="16" t="str">
        <f t="shared" si="17"/>
        <v>EXPERTOS 13 Y 14 AÑOS</v>
      </c>
      <c r="M558" s="33" t="s">
        <v>51</v>
      </c>
      <c r="N558" s="39">
        <v>668</v>
      </c>
      <c r="O558" s="19">
        <f>IFERROR(VLOOKUP(Tabla1[[#This Row],[NIVEL DE HABILIDAD]],CATEGORIAS!$M$3:$O$13,2,FALSE),"")</f>
        <v>85000</v>
      </c>
      <c r="P558" s="33"/>
      <c r="Q558" s="33"/>
    </row>
    <row r="559" spans="1:17" ht="18.75" x14ac:dyDescent="0.25">
      <c r="A559" s="11">
        <f>_xlfn.IFNA(_xlfn.XLOOKUP(Tabla1[[#This Row],[ID]],'BASE DE DATOS 2026'!$B$3:$B$554,'BASE DE DATOS 2026'!$N$3:$N$554),"")</f>
        <v>669</v>
      </c>
      <c r="B559" s="40">
        <v>669</v>
      </c>
      <c r="C559" s="33" t="s">
        <v>1028</v>
      </c>
      <c r="D559" s="33" t="s">
        <v>1029</v>
      </c>
      <c r="E559" s="34">
        <v>1112061380</v>
      </c>
      <c r="F559" s="48"/>
      <c r="G559" s="35">
        <v>2015</v>
      </c>
      <c r="H559" s="15">
        <f ca="1">IF(Tabla1[[#This Row],[FECHA DE NACIMIENTO]]="","",YEAR(NOW())-Tabla1[[#This Row],[FECHA DE NACIMIENTO]])</f>
        <v>11</v>
      </c>
      <c r="I559" s="33" t="s">
        <v>15</v>
      </c>
      <c r="J559" s="15" t="str">
        <f t="shared" si="16"/>
        <v>EX</v>
      </c>
      <c r="K559" s="15" t="str">
        <f>Tabla1[[#This Row],[FECHA DE NACIMIENTO]]&amp;J559</f>
        <v>2015EX</v>
      </c>
      <c r="L559" s="16" t="str">
        <f t="shared" si="17"/>
        <v>EXPERTOS 11 Y 12 AÑOS</v>
      </c>
      <c r="M559" s="65" t="s">
        <v>51</v>
      </c>
      <c r="N559" s="40">
        <v>669</v>
      </c>
      <c r="O559" s="19">
        <f>IFERROR(VLOOKUP(Tabla1[[#This Row],[NIVEL DE HABILIDAD]],CATEGORIAS!$M$3:$O$13,2,FALSE),"")</f>
        <v>85000</v>
      </c>
      <c r="P559" s="33"/>
      <c r="Q559" s="33"/>
    </row>
    <row r="560" spans="1:17" ht="18.75" x14ac:dyDescent="0.25">
      <c r="A560" s="11">
        <f>_xlfn.IFNA(_xlfn.XLOOKUP(Tabla1[[#This Row],[ID]],'BASE DE DATOS 2026'!$B$3:$B$554,'BASE DE DATOS 2026'!$N$3:$N$554),"")</f>
        <v>670</v>
      </c>
      <c r="B560" s="39">
        <v>670</v>
      </c>
      <c r="C560" s="33" t="s">
        <v>1030</v>
      </c>
      <c r="D560" s="33" t="s">
        <v>1031</v>
      </c>
      <c r="E560" s="34">
        <v>1150690950</v>
      </c>
      <c r="F560" s="48"/>
      <c r="G560" s="35">
        <v>2012</v>
      </c>
      <c r="H560" s="15">
        <f ca="1">IF(Tabla1[[#This Row],[FECHA DE NACIMIENTO]]="","",YEAR(NOW())-Tabla1[[#This Row],[FECHA DE NACIMIENTO]])</f>
        <v>14</v>
      </c>
      <c r="I560" s="33" t="s">
        <v>15</v>
      </c>
      <c r="J560" s="15" t="str">
        <f t="shared" si="16"/>
        <v>EX</v>
      </c>
      <c r="K560" s="15" t="str">
        <f>Tabla1[[#This Row],[FECHA DE NACIMIENTO]]&amp;J560</f>
        <v>2012EX</v>
      </c>
      <c r="L560" s="16" t="str">
        <f t="shared" si="17"/>
        <v>EXPERTOS 13 Y 14 AÑOS</v>
      </c>
      <c r="M560" s="33" t="s">
        <v>51</v>
      </c>
      <c r="N560" s="39">
        <v>670</v>
      </c>
      <c r="O560" s="19">
        <f>IFERROR(VLOOKUP(Tabla1[[#This Row],[NIVEL DE HABILIDAD]],CATEGORIAS!$M$3:$O$13,2,FALSE),"")</f>
        <v>85000</v>
      </c>
      <c r="P560" s="33"/>
      <c r="Q560" s="33"/>
    </row>
    <row r="561" spans="1:17" ht="18.75" x14ac:dyDescent="0.25">
      <c r="A561" s="11" t="str">
        <f>_xlfn.IFNA(_xlfn.XLOOKUP(Tabla1[[#This Row],[ID]],'BASE DE DATOS 2026'!$B$3:$B$554,'BASE DE DATOS 2026'!$N$3:$N$554),"")</f>
        <v/>
      </c>
      <c r="B561" s="38">
        <v>671</v>
      </c>
      <c r="C561" s="33" t="s">
        <v>1032</v>
      </c>
      <c r="D561" s="33" t="s">
        <v>290</v>
      </c>
      <c r="E561" s="34">
        <v>1107869404</v>
      </c>
      <c r="F561" s="48"/>
      <c r="G561" s="35">
        <v>2014</v>
      </c>
      <c r="H561" s="15">
        <f ca="1">IF(Tabla1[[#This Row],[FECHA DE NACIMIENTO]]="","",YEAR(NOW())-Tabla1[[#This Row],[FECHA DE NACIMIENTO]])</f>
        <v>12</v>
      </c>
      <c r="I561" s="33" t="s">
        <v>13</v>
      </c>
      <c r="J561" s="15" t="str">
        <f t="shared" si="16"/>
        <v>N</v>
      </c>
      <c r="K561" s="15" t="str">
        <f>Tabla1[[#This Row],[FECHA DE NACIMIENTO]]&amp;J561</f>
        <v>2014N</v>
      </c>
      <c r="L561" s="16" t="str">
        <f t="shared" si="17"/>
        <v>NOVATOS 11 Y 12 AÑOS</v>
      </c>
      <c r="M561" s="33" t="s">
        <v>51</v>
      </c>
      <c r="N561" s="38">
        <v>671</v>
      </c>
      <c r="O561" s="19">
        <f>IFERROR(VLOOKUP(Tabla1[[#This Row],[NIVEL DE HABILIDAD]],CATEGORIAS!$M$3:$O$13,2,FALSE),"")</f>
        <v>85000</v>
      </c>
      <c r="P561" s="33"/>
      <c r="Q561" s="33"/>
    </row>
    <row r="562" spans="1:17" ht="18.75" x14ac:dyDescent="0.25">
      <c r="A562" s="11">
        <f>_xlfn.IFNA(_xlfn.XLOOKUP(Tabla1[[#This Row],[ID]],'BASE DE DATOS 2026'!$B$3:$B$554,'BASE DE DATOS 2026'!$N$3:$N$554),"")</f>
        <v>672</v>
      </c>
      <c r="B562" s="39">
        <v>672</v>
      </c>
      <c r="C562" s="33" t="s">
        <v>325</v>
      </c>
      <c r="D562" s="33" t="s">
        <v>1033</v>
      </c>
      <c r="E562" s="34">
        <v>1150693478</v>
      </c>
      <c r="F562" s="48"/>
      <c r="G562" s="35">
        <v>2016</v>
      </c>
      <c r="H562" s="15">
        <f ca="1">IF(Tabla1[[#This Row],[FECHA DE NACIMIENTO]]="","",YEAR(NOW())-Tabla1[[#This Row],[FECHA DE NACIMIENTO]])</f>
        <v>10</v>
      </c>
      <c r="I562" s="33" t="s">
        <v>15</v>
      </c>
      <c r="J562" s="15" t="str">
        <f t="shared" si="16"/>
        <v>EX</v>
      </c>
      <c r="K562" s="15" t="str">
        <f>Tabla1[[#This Row],[FECHA DE NACIMIENTO]]&amp;J562</f>
        <v>2016EX</v>
      </c>
      <c r="L562" s="16" t="str">
        <f t="shared" si="17"/>
        <v>EXPERTOS 9 Y 10 AÑOS</v>
      </c>
      <c r="M562" s="33" t="s">
        <v>51</v>
      </c>
      <c r="N562" s="39">
        <v>672</v>
      </c>
      <c r="O562" s="19">
        <f>IFERROR(VLOOKUP(Tabla1[[#This Row],[NIVEL DE HABILIDAD]],CATEGORIAS!$M$3:$O$13,2,FALSE),"")</f>
        <v>85000</v>
      </c>
      <c r="P562" s="33"/>
      <c r="Q562" s="33"/>
    </row>
    <row r="563" spans="1:17" ht="18.75" x14ac:dyDescent="0.25">
      <c r="A563" s="11" t="str">
        <f>_xlfn.IFNA(_xlfn.XLOOKUP(Tabla1[[#This Row],[ID]],'BASE DE DATOS 2026'!$B$3:$B$554,'BASE DE DATOS 2026'!$N$3:$N$554),"")</f>
        <v/>
      </c>
      <c r="B563" s="38">
        <v>673</v>
      </c>
      <c r="C563" s="33" t="s">
        <v>259</v>
      </c>
      <c r="D563" s="33" t="s">
        <v>1034</v>
      </c>
      <c r="E563" s="34">
        <v>1104832864</v>
      </c>
      <c r="F563" s="48"/>
      <c r="G563" s="35">
        <v>2013</v>
      </c>
      <c r="H563" s="15">
        <f ca="1">IF(Tabla1[[#This Row],[FECHA DE NACIMIENTO]]="","",YEAR(NOW())-Tabla1[[#This Row],[FECHA DE NACIMIENTO]])</f>
        <v>13</v>
      </c>
      <c r="I563" s="33" t="s">
        <v>13</v>
      </c>
      <c r="J563" s="15" t="str">
        <f t="shared" si="16"/>
        <v>N</v>
      </c>
      <c r="K563" s="15" t="str">
        <f>Tabla1[[#This Row],[FECHA DE NACIMIENTO]]&amp;J563</f>
        <v>2013N</v>
      </c>
      <c r="L563" s="16" t="str">
        <f t="shared" si="17"/>
        <v>NOVATOS 13 Y 14 AÑOS</v>
      </c>
      <c r="M563" s="33" t="s">
        <v>51</v>
      </c>
      <c r="N563" s="38">
        <v>673</v>
      </c>
      <c r="O563" s="19">
        <f>IFERROR(VLOOKUP(Tabla1[[#This Row],[NIVEL DE HABILIDAD]],CATEGORIAS!$M$3:$O$13,2,FALSE),"")</f>
        <v>85000</v>
      </c>
      <c r="P563" s="33"/>
      <c r="Q563" s="33"/>
    </row>
    <row r="564" spans="1:17" ht="18.75" x14ac:dyDescent="0.25">
      <c r="A564" s="11">
        <f>_xlfn.IFNA(_xlfn.XLOOKUP(Tabla1[[#This Row],[ID]],'BASE DE DATOS 2026'!$B$3:$B$554,'BASE DE DATOS 2026'!$N$3:$N$554),"")</f>
        <v>674</v>
      </c>
      <c r="B564" s="39">
        <v>674</v>
      </c>
      <c r="C564" s="33" t="s">
        <v>548</v>
      </c>
      <c r="D564" s="33" t="s">
        <v>1035</v>
      </c>
      <c r="E564" s="34">
        <v>1059244960</v>
      </c>
      <c r="F564" s="48"/>
      <c r="G564" s="35">
        <v>2012</v>
      </c>
      <c r="H564" s="15">
        <f ca="1">IF(Tabla1[[#This Row],[FECHA DE NACIMIENTO]]="","",YEAR(NOW())-Tabla1[[#This Row],[FECHA DE NACIMIENTO]])</f>
        <v>14</v>
      </c>
      <c r="I564" s="33" t="s">
        <v>15</v>
      </c>
      <c r="J564" s="15" t="str">
        <f t="shared" si="16"/>
        <v>EX</v>
      </c>
      <c r="K564" s="15" t="str">
        <f>Tabla1[[#This Row],[FECHA DE NACIMIENTO]]&amp;J564</f>
        <v>2012EX</v>
      </c>
      <c r="L564" s="16" t="str">
        <f t="shared" si="17"/>
        <v>EXPERTOS 13 Y 14 AÑOS</v>
      </c>
      <c r="M564" s="33" t="s">
        <v>109</v>
      </c>
      <c r="N564" s="39">
        <v>674</v>
      </c>
      <c r="O564" s="19">
        <f>IFERROR(VLOOKUP(Tabla1[[#This Row],[NIVEL DE HABILIDAD]],CATEGORIAS!$M$3:$O$13,2,FALSE),"")</f>
        <v>85000</v>
      </c>
      <c r="P564" s="33"/>
      <c r="Q564" s="33"/>
    </row>
    <row r="565" spans="1:17" ht="18.75" x14ac:dyDescent="0.25">
      <c r="A565" s="11">
        <f>_xlfn.IFNA(_xlfn.XLOOKUP(Tabla1[[#This Row],[ID]],'BASE DE DATOS 2026'!$B$3:$B$554,'BASE DE DATOS 2026'!$N$3:$N$554),"")</f>
        <v>675</v>
      </c>
      <c r="B565" s="38">
        <v>675</v>
      </c>
      <c r="C565" s="33" t="s">
        <v>828</v>
      </c>
      <c r="D565" s="33" t="s">
        <v>1036</v>
      </c>
      <c r="E565" s="34">
        <v>1029625102</v>
      </c>
      <c r="F565" s="48"/>
      <c r="G565" s="35">
        <v>2017</v>
      </c>
      <c r="H565" s="15">
        <f ca="1">IF(Tabla1[[#This Row],[FECHA DE NACIMIENTO]]="","",YEAR(NOW())-Tabla1[[#This Row],[FECHA DE NACIMIENTO]])</f>
        <v>9</v>
      </c>
      <c r="I565" s="33" t="s">
        <v>15</v>
      </c>
      <c r="J565" s="15" t="str">
        <f t="shared" si="16"/>
        <v>EX</v>
      </c>
      <c r="K565" s="15" t="str">
        <f>Tabla1[[#This Row],[FECHA DE NACIMIENTO]]&amp;J565</f>
        <v>2017EX</v>
      </c>
      <c r="L565" s="16" t="str">
        <f t="shared" si="17"/>
        <v>EXPERTOS 9 Y 10 AÑOS</v>
      </c>
      <c r="M565" s="33" t="s">
        <v>109</v>
      </c>
      <c r="N565" s="38">
        <v>675</v>
      </c>
      <c r="O565" s="19">
        <f>IFERROR(VLOOKUP(Tabla1[[#This Row],[NIVEL DE HABILIDAD]],CATEGORIAS!$M$3:$O$13,2,FALSE),"")</f>
        <v>85000</v>
      </c>
      <c r="P565" s="33"/>
      <c r="Q565" s="33"/>
    </row>
    <row r="566" spans="1:17" ht="18.75" x14ac:dyDescent="0.25">
      <c r="A566" s="11" t="str">
        <f>_xlfn.IFNA(_xlfn.XLOOKUP(Tabla1[[#This Row],[ID]],'BASE DE DATOS 2026'!$B$3:$B$554,'BASE DE DATOS 2026'!$N$3:$N$554),"")</f>
        <v/>
      </c>
      <c r="B566" s="39">
        <v>676</v>
      </c>
      <c r="C566" s="33" t="s">
        <v>1037</v>
      </c>
      <c r="D566" s="33" t="s">
        <v>1038</v>
      </c>
      <c r="E566" s="34">
        <v>1166466628</v>
      </c>
      <c r="F566" s="48"/>
      <c r="G566" s="35">
        <v>2016</v>
      </c>
      <c r="H566" s="15">
        <f ca="1">IF(Tabla1[[#This Row],[FECHA DE NACIMIENTO]]="","",YEAR(NOW())-Tabla1[[#This Row],[FECHA DE NACIMIENTO]])</f>
        <v>10</v>
      </c>
      <c r="I566" s="33" t="s">
        <v>13</v>
      </c>
      <c r="J566" s="15" t="str">
        <f t="shared" si="16"/>
        <v>N</v>
      </c>
      <c r="K566" s="15" t="str">
        <f>Tabla1[[#This Row],[FECHA DE NACIMIENTO]]&amp;J566</f>
        <v>2016N</v>
      </c>
      <c r="L566" s="16" t="str">
        <f t="shared" si="17"/>
        <v>NOVATOS 9 Y 10 AÑOS</v>
      </c>
      <c r="M566" s="33" t="s">
        <v>109</v>
      </c>
      <c r="N566" s="39">
        <v>676</v>
      </c>
      <c r="O566" s="19">
        <f>IFERROR(VLOOKUP(Tabla1[[#This Row],[NIVEL DE HABILIDAD]],CATEGORIAS!$M$3:$O$13,2,FALSE),"")</f>
        <v>85000</v>
      </c>
      <c r="P566" s="33"/>
      <c r="Q566" s="33"/>
    </row>
    <row r="567" spans="1:17" ht="18.75" x14ac:dyDescent="0.25">
      <c r="A567" s="11">
        <f>_xlfn.IFNA(_xlfn.XLOOKUP(Tabla1[[#This Row],[ID]],'BASE DE DATOS 2026'!$B$3:$B$554,'BASE DE DATOS 2026'!$N$3:$N$554),"")</f>
        <v>677</v>
      </c>
      <c r="B567" s="38">
        <v>677</v>
      </c>
      <c r="C567" s="33" t="s">
        <v>729</v>
      </c>
      <c r="D567" s="33" t="s">
        <v>704</v>
      </c>
      <c r="E567" s="34">
        <v>1112409081</v>
      </c>
      <c r="F567" s="48"/>
      <c r="G567" s="35">
        <v>2017</v>
      </c>
      <c r="H567" s="15">
        <f ca="1">IF(Tabla1[[#This Row],[FECHA DE NACIMIENTO]]="","",YEAR(NOW())-Tabla1[[#This Row],[FECHA DE NACIMIENTO]])</f>
        <v>9</v>
      </c>
      <c r="I567" s="33" t="s">
        <v>15</v>
      </c>
      <c r="J567" s="15" t="str">
        <f t="shared" si="16"/>
        <v>EX</v>
      </c>
      <c r="K567" s="15" t="str">
        <f>Tabla1[[#This Row],[FECHA DE NACIMIENTO]]&amp;J567</f>
        <v>2017EX</v>
      </c>
      <c r="L567" s="16" t="str">
        <f t="shared" si="17"/>
        <v>EXPERTOS 9 Y 10 AÑOS</v>
      </c>
      <c r="M567" s="33" t="s">
        <v>85</v>
      </c>
      <c r="N567" s="38">
        <v>677</v>
      </c>
      <c r="O567" s="19">
        <f>IFERROR(VLOOKUP(Tabla1[[#This Row],[NIVEL DE HABILIDAD]],CATEGORIAS!$M$3:$O$13,2,FALSE),"")</f>
        <v>85000</v>
      </c>
      <c r="P567" s="33"/>
      <c r="Q567" s="65" t="s">
        <v>1505</v>
      </c>
    </row>
    <row r="568" spans="1:17" ht="18.75" x14ac:dyDescent="0.25">
      <c r="A568" s="11" t="str">
        <f>_xlfn.IFNA(_xlfn.XLOOKUP(Tabla1[[#This Row],[ID]],'BASE DE DATOS 2026'!$B$3:$B$554,'BASE DE DATOS 2026'!$N$3:$N$554),"")</f>
        <v/>
      </c>
      <c r="B568" s="39">
        <v>678</v>
      </c>
      <c r="C568" s="33" t="s">
        <v>1039</v>
      </c>
      <c r="D568" s="33" t="s">
        <v>1040</v>
      </c>
      <c r="E568" s="34">
        <v>1110371208</v>
      </c>
      <c r="F568" s="48"/>
      <c r="G568" s="35">
        <v>2009</v>
      </c>
      <c r="H568" s="15">
        <f ca="1">IF(Tabla1[[#This Row],[FECHA DE NACIMIENTO]]="","",YEAR(NOW())-Tabla1[[#This Row],[FECHA DE NACIMIENTO]])</f>
        <v>17</v>
      </c>
      <c r="I568" s="33" t="s">
        <v>13</v>
      </c>
      <c r="J568" s="15" t="str">
        <f t="shared" si="16"/>
        <v>N</v>
      </c>
      <c r="K568" s="15" t="str">
        <f>Tabla1[[#This Row],[FECHA DE NACIMIENTO]]&amp;J568</f>
        <v>2009N</v>
      </c>
      <c r="L568" s="16" t="str">
        <f t="shared" si="17"/>
        <v>NOVATOS 15 AÑOS Y MAS</v>
      </c>
      <c r="M568" s="33" t="s">
        <v>41</v>
      </c>
      <c r="N568" s="39">
        <v>678</v>
      </c>
      <c r="O568" s="19">
        <f>IFERROR(VLOOKUP(Tabla1[[#This Row],[NIVEL DE HABILIDAD]],CATEGORIAS!$M$3:$O$13,2,FALSE),"")</f>
        <v>85000</v>
      </c>
      <c r="P568" s="33"/>
      <c r="Q568" s="33"/>
    </row>
    <row r="569" spans="1:17" ht="18.75" x14ac:dyDescent="0.25">
      <c r="A569" s="11" t="str">
        <f>_xlfn.IFNA(_xlfn.XLOOKUP(Tabla1[[#This Row],[ID]],'BASE DE DATOS 2026'!$B$3:$B$554,'BASE DE DATOS 2026'!$N$3:$N$554),"")</f>
        <v/>
      </c>
      <c r="B569" s="38">
        <v>679</v>
      </c>
      <c r="C569" s="33" t="s">
        <v>356</v>
      </c>
      <c r="D569" s="33" t="s">
        <v>1041</v>
      </c>
      <c r="E569" s="34">
        <v>1110046451</v>
      </c>
      <c r="F569" s="48"/>
      <c r="G569" s="35">
        <v>2008</v>
      </c>
      <c r="H569" s="15">
        <f ca="1">IF(Tabla1[[#This Row],[FECHA DE NACIMIENTO]]="","",YEAR(NOW())-Tabla1[[#This Row],[FECHA DE NACIMIENTO]])</f>
        <v>18</v>
      </c>
      <c r="I569" s="33" t="s">
        <v>67</v>
      </c>
      <c r="J569" s="15" t="str">
        <f t="shared" si="16"/>
        <v>P</v>
      </c>
      <c r="K569" s="15" t="str">
        <f>Tabla1[[#This Row],[FECHA DE NACIMIENTO]]&amp;J569</f>
        <v>2008P</v>
      </c>
      <c r="L569" s="16" t="str">
        <f t="shared" si="17"/>
        <v>PRINCIPIANTES 15 AÑOS Y MAS</v>
      </c>
      <c r="M569" s="33" t="s">
        <v>41</v>
      </c>
      <c r="N569" s="38">
        <v>679</v>
      </c>
      <c r="O569" s="19">
        <f>IFERROR(VLOOKUP(Tabla1[[#This Row],[NIVEL DE HABILIDAD]],CATEGORIAS!$M$3:$O$13,2,FALSE),"")</f>
        <v>85000</v>
      </c>
      <c r="P569" s="33"/>
      <c r="Q569" s="33"/>
    </row>
    <row r="570" spans="1:17" ht="18.75" x14ac:dyDescent="0.25">
      <c r="A570" s="11">
        <f>_xlfn.IFNA(_xlfn.XLOOKUP(Tabla1[[#This Row],[ID]],'BASE DE DATOS 2026'!$B$3:$B$554,'BASE DE DATOS 2026'!$N$3:$N$554),"")</f>
        <v>680</v>
      </c>
      <c r="B570" s="39">
        <v>680</v>
      </c>
      <c r="C570" s="33" t="s">
        <v>325</v>
      </c>
      <c r="D570" s="33" t="s">
        <v>435</v>
      </c>
      <c r="E570" s="34">
        <v>1108564881</v>
      </c>
      <c r="F570" s="48"/>
      <c r="G570" s="35">
        <v>2006</v>
      </c>
      <c r="H570" s="15">
        <f ca="1">IF(Tabla1[[#This Row],[FECHA DE NACIMIENTO]]="","",YEAR(NOW())-Tabla1[[#This Row],[FECHA DE NACIMIENTO]])</f>
        <v>20</v>
      </c>
      <c r="I570" s="33" t="s">
        <v>13</v>
      </c>
      <c r="J570" s="15" t="str">
        <f t="shared" si="16"/>
        <v>N</v>
      </c>
      <c r="K570" s="15" t="str">
        <f>Tabla1[[#This Row],[FECHA DE NACIMIENTO]]&amp;J570</f>
        <v>2006N</v>
      </c>
      <c r="L570" s="16" t="str">
        <f t="shared" si="17"/>
        <v>NOVATOS 15 AÑOS Y MAS</v>
      </c>
      <c r="M570" s="33" t="s">
        <v>55</v>
      </c>
      <c r="N570" s="39">
        <v>680</v>
      </c>
      <c r="O570" s="19">
        <f>IFERROR(VLOOKUP(Tabla1[[#This Row],[NIVEL DE HABILIDAD]],CATEGORIAS!$M$3:$O$13,2,FALSE),"")</f>
        <v>85000</v>
      </c>
      <c r="P570" s="33"/>
      <c r="Q570" s="33"/>
    </row>
    <row r="571" spans="1:17" ht="18.75" x14ac:dyDescent="0.25">
      <c r="A571" s="11" t="str">
        <f>_xlfn.IFNA(_xlfn.XLOOKUP(Tabla1[[#This Row],[ID]],'BASE DE DATOS 2026'!$B$3:$B$554,'BASE DE DATOS 2026'!$N$3:$N$554),"")</f>
        <v/>
      </c>
      <c r="B571" s="38">
        <v>681</v>
      </c>
      <c r="C571" s="33" t="s">
        <v>258</v>
      </c>
      <c r="D571" s="33" t="s">
        <v>1042</v>
      </c>
      <c r="E571" s="34">
        <v>111564089</v>
      </c>
      <c r="F571" s="48"/>
      <c r="G571" s="35">
        <v>2016</v>
      </c>
      <c r="H571" s="15">
        <f ca="1">IF(Tabla1[[#This Row],[FECHA DE NACIMIENTO]]="","",YEAR(NOW())-Tabla1[[#This Row],[FECHA DE NACIMIENTO]])</f>
        <v>10</v>
      </c>
      <c r="I571" s="33" t="s">
        <v>13</v>
      </c>
      <c r="J571" s="15" t="str">
        <f t="shared" si="16"/>
        <v>N</v>
      </c>
      <c r="K571" s="15" t="str">
        <f>Tabla1[[#This Row],[FECHA DE NACIMIENTO]]&amp;J571</f>
        <v>2016N</v>
      </c>
      <c r="L571" s="16" t="str">
        <f t="shared" si="17"/>
        <v>NOVATOS 9 Y 10 AÑOS</v>
      </c>
      <c r="M571" s="33" t="s">
        <v>55</v>
      </c>
      <c r="N571" s="38">
        <v>681</v>
      </c>
      <c r="O571" s="19">
        <f>IFERROR(VLOOKUP(Tabla1[[#This Row],[NIVEL DE HABILIDAD]],CATEGORIAS!$M$3:$O$13,2,FALSE),"")</f>
        <v>85000</v>
      </c>
      <c r="P571" s="33"/>
      <c r="Q571" s="33"/>
    </row>
    <row r="572" spans="1:17" ht="18.75" x14ac:dyDescent="0.25">
      <c r="A572" s="11">
        <f>_xlfn.IFNA(_xlfn.XLOOKUP(Tabla1[[#This Row],[ID]],'BASE DE DATOS 2026'!$B$3:$B$554,'BASE DE DATOS 2026'!$N$3:$N$554),"")</f>
        <v>682</v>
      </c>
      <c r="B572" s="39">
        <v>682</v>
      </c>
      <c r="C572" s="33" t="s">
        <v>312</v>
      </c>
      <c r="D572" s="33" t="s">
        <v>1043</v>
      </c>
      <c r="E572" s="34">
        <v>1109197150</v>
      </c>
      <c r="F572" s="35"/>
      <c r="G572" s="35">
        <v>2018</v>
      </c>
      <c r="H572" s="15">
        <f ca="1">IF(Tabla1[[#This Row],[FECHA DE NACIMIENTO]]="","",YEAR(NOW())-Tabla1[[#This Row],[FECHA DE NACIMIENTO]])</f>
        <v>8</v>
      </c>
      <c r="I572" s="33" t="s">
        <v>13</v>
      </c>
      <c r="J572" s="15" t="str">
        <f t="shared" si="16"/>
        <v>N</v>
      </c>
      <c r="K572" s="15" t="str">
        <f>Tabla1[[#This Row],[FECHA DE NACIMIENTO]]&amp;J572</f>
        <v>2018N</v>
      </c>
      <c r="L572" s="16" t="str">
        <f t="shared" si="17"/>
        <v>NOVATOS 7 Y 8 AÑOS</v>
      </c>
      <c r="M572" s="33" t="s">
        <v>55</v>
      </c>
      <c r="N572" s="39">
        <v>682</v>
      </c>
      <c r="O572" s="19">
        <f>IFERROR(VLOOKUP(Tabla1[[#This Row],[NIVEL DE HABILIDAD]],CATEGORIAS!$M$3:$O$13,2,FALSE),"")</f>
        <v>85000</v>
      </c>
      <c r="P572" s="33"/>
      <c r="Q572" s="33"/>
    </row>
    <row r="573" spans="1:17" ht="18.75" x14ac:dyDescent="0.25">
      <c r="A573" s="11">
        <f>_xlfn.IFNA(_xlfn.XLOOKUP(Tabla1[[#This Row],[ID]],'BASE DE DATOS 2026'!$B$3:$B$554,'BASE DE DATOS 2026'!$N$3:$N$554),"")</f>
        <v>683</v>
      </c>
      <c r="B573" s="38">
        <v>683</v>
      </c>
      <c r="C573" s="65" t="s">
        <v>828</v>
      </c>
      <c r="D573" s="65" t="s">
        <v>466</v>
      </c>
      <c r="E573" s="47">
        <v>1232808342</v>
      </c>
      <c r="F573" s="48"/>
      <c r="G573" s="48">
        <v>2019</v>
      </c>
      <c r="H573" s="15">
        <f ca="1">IF(Tabla1[[#This Row],[FECHA DE NACIMIENTO]]="","",YEAR(NOW())-Tabla1[[#This Row],[FECHA DE NACIMIENTO]])</f>
        <v>7</v>
      </c>
      <c r="I573" s="65" t="s">
        <v>67</v>
      </c>
      <c r="J573" s="15" t="str">
        <f t="shared" si="16"/>
        <v>P</v>
      </c>
      <c r="K573" s="15" t="str">
        <f>Tabla1[[#This Row],[FECHA DE NACIMIENTO]]&amp;J573</f>
        <v>2019P</v>
      </c>
      <c r="L573" s="16" t="str">
        <f t="shared" si="17"/>
        <v>PRINCIPIANTES 7 Y 8 AÑOS</v>
      </c>
      <c r="M573" s="65" t="s">
        <v>55</v>
      </c>
      <c r="N573" s="38">
        <v>683</v>
      </c>
      <c r="O573" s="19">
        <f>IFERROR(VLOOKUP(Tabla1[[#This Row],[NIVEL DE HABILIDAD]],CATEGORIAS!$M$3:$O$13,2,FALSE),"")</f>
        <v>85000</v>
      </c>
      <c r="P573" s="65"/>
      <c r="Q573" s="65"/>
    </row>
    <row r="574" spans="1:17" ht="18.75" x14ac:dyDescent="0.25">
      <c r="A574" s="11" t="str">
        <f>_xlfn.IFNA(_xlfn.XLOOKUP(Tabla1[[#This Row],[ID]],'BASE DE DATOS 2026'!$B$3:$B$554,'BASE DE DATOS 2026'!$N$3:$N$554),"")</f>
        <v/>
      </c>
      <c r="B574" s="39">
        <v>684</v>
      </c>
      <c r="C574" s="33" t="s">
        <v>1044</v>
      </c>
      <c r="D574" s="33" t="s">
        <v>1045</v>
      </c>
      <c r="E574" s="34">
        <v>1107855011</v>
      </c>
      <c r="F574" s="35"/>
      <c r="G574" s="35">
        <v>2009</v>
      </c>
      <c r="H574" s="15">
        <f ca="1">IF(Tabla1[[#This Row],[FECHA DE NACIMIENTO]]="","",YEAR(NOW())-Tabla1[[#This Row],[FECHA DE NACIMIENTO]])</f>
        <v>17</v>
      </c>
      <c r="I574" s="33" t="s">
        <v>13</v>
      </c>
      <c r="J574" s="15" t="str">
        <f t="shared" si="16"/>
        <v>N</v>
      </c>
      <c r="K574" s="15" t="str">
        <f>Tabla1[[#This Row],[FECHA DE NACIMIENTO]]&amp;J574</f>
        <v>2009N</v>
      </c>
      <c r="L574" s="16" t="str">
        <f t="shared" si="17"/>
        <v>NOVATOS 15 AÑOS Y MAS</v>
      </c>
      <c r="M574" s="33" t="s">
        <v>53</v>
      </c>
      <c r="N574" s="39">
        <v>684</v>
      </c>
      <c r="O574" s="19">
        <f>IFERROR(VLOOKUP(Tabla1[[#This Row],[NIVEL DE HABILIDAD]],CATEGORIAS!$M$3:$O$13,2,FALSE),"")</f>
        <v>85000</v>
      </c>
      <c r="P574" s="33"/>
      <c r="Q574" s="33"/>
    </row>
    <row r="575" spans="1:17" ht="18.75" x14ac:dyDescent="0.25">
      <c r="A575" s="11" t="str">
        <f>_xlfn.IFNA(_xlfn.XLOOKUP(Tabla1[[#This Row],[ID]],'BASE DE DATOS 2026'!$B$3:$B$554,'BASE DE DATOS 2026'!$N$3:$N$554),"")</f>
        <v/>
      </c>
      <c r="B575" s="38">
        <v>685</v>
      </c>
      <c r="C575" s="33" t="s">
        <v>319</v>
      </c>
      <c r="D575" s="33" t="s">
        <v>1046</v>
      </c>
      <c r="E575" s="34">
        <v>1232803829</v>
      </c>
      <c r="F575" s="35"/>
      <c r="G575" s="35">
        <v>2018</v>
      </c>
      <c r="H575" s="15">
        <f ca="1">IF(Tabla1[[#This Row],[FECHA DE NACIMIENTO]]="","",YEAR(NOW())-Tabla1[[#This Row],[FECHA DE NACIMIENTO]])</f>
        <v>8</v>
      </c>
      <c r="I575" s="33" t="s">
        <v>67</v>
      </c>
      <c r="J575" s="15" t="str">
        <f t="shared" si="16"/>
        <v>P</v>
      </c>
      <c r="K575" s="15" t="str">
        <f>Tabla1[[#This Row],[FECHA DE NACIMIENTO]]&amp;J575</f>
        <v>2018P</v>
      </c>
      <c r="L575" s="16" t="str">
        <f t="shared" si="17"/>
        <v>PRINCIPIANTES 7 Y 8 AÑOS</v>
      </c>
      <c r="M575" s="33" t="s">
        <v>53</v>
      </c>
      <c r="N575" s="38">
        <v>685</v>
      </c>
      <c r="O575" s="19">
        <f>IFERROR(VLOOKUP(Tabla1[[#This Row],[NIVEL DE HABILIDAD]],CATEGORIAS!$M$3:$O$13,2,FALSE),"")</f>
        <v>85000</v>
      </c>
      <c r="P575" s="33"/>
      <c r="Q575" s="33"/>
    </row>
    <row r="576" spans="1:17" ht="18.75" x14ac:dyDescent="0.25">
      <c r="A576" s="11" t="str">
        <f>_xlfn.IFNA(_xlfn.XLOOKUP(Tabla1[[#This Row],[ID]],'BASE DE DATOS 2026'!$B$3:$B$554,'BASE DE DATOS 2026'!$N$3:$N$554),"")</f>
        <v/>
      </c>
      <c r="B576" s="39">
        <v>686</v>
      </c>
      <c r="C576" s="33" t="s">
        <v>1047</v>
      </c>
      <c r="D576" s="33" t="s">
        <v>1048</v>
      </c>
      <c r="E576" s="34">
        <v>1105386185</v>
      </c>
      <c r="F576" s="35"/>
      <c r="G576" s="35">
        <v>2013</v>
      </c>
      <c r="H576" s="15">
        <f ca="1">IF(Tabla1[[#This Row],[FECHA DE NACIMIENTO]]="","",YEAR(NOW())-Tabla1[[#This Row],[FECHA DE NACIMIENTO]])</f>
        <v>13</v>
      </c>
      <c r="I576" s="33" t="s">
        <v>67</v>
      </c>
      <c r="J576" s="15" t="str">
        <f t="shared" si="16"/>
        <v>P</v>
      </c>
      <c r="K576" s="15" t="str">
        <f>Tabla1[[#This Row],[FECHA DE NACIMIENTO]]&amp;J576</f>
        <v>2013P</v>
      </c>
      <c r="L576" s="16" t="str">
        <f t="shared" si="17"/>
        <v>PRINCIPIANTES 13 Y 14 AÑOS</v>
      </c>
      <c r="M576" s="33" t="s">
        <v>53</v>
      </c>
      <c r="N576" s="39">
        <v>686</v>
      </c>
      <c r="O576" s="19">
        <f>IFERROR(VLOOKUP(Tabla1[[#This Row],[NIVEL DE HABILIDAD]],CATEGORIAS!$M$3:$O$13,2,FALSE),"")</f>
        <v>85000</v>
      </c>
      <c r="P576" s="33"/>
      <c r="Q576" s="33"/>
    </row>
    <row r="577" spans="1:17" ht="18.75" x14ac:dyDescent="0.25">
      <c r="A577" s="11">
        <f>_xlfn.IFNA(_xlfn.XLOOKUP(Tabla1[[#This Row],[ID]],'BASE DE DATOS 2026'!$B$3:$B$554,'BASE DE DATOS 2026'!$N$3:$N$554),"")</f>
        <v>687</v>
      </c>
      <c r="B577" s="38">
        <v>687</v>
      </c>
      <c r="C577" s="33" t="s">
        <v>1049</v>
      </c>
      <c r="D577" s="33" t="s">
        <v>1050</v>
      </c>
      <c r="E577" s="34">
        <v>1079100068</v>
      </c>
      <c r="F577" s="35"/>
      <c r="G577" s="35">
        <v>2009</v>
      </c>
      <c r="H577" s="15">
        <f ca="1">IF(Tabla1[[#This Row],[FECHA DE NACIMIENTO]]="","",YEAR(NOW())-Tabla1[[#This Row],[FECHA DE NACIMIENTO]])</f>
        <v>17</v>
      </c>
      <c r="I577" s="33" t="s">
        <v>15</v>
      </c>
      <c r="J577" s="15" t="str">
        <f t="shared" si="16"/>
        <v>EX</v>
      </c>
      <c r="K577" s="15" t="str">
        <f>Tabla1[[#This Row],[FECHA DE NACIMIENTO]]&amp;J577</f>
        <v>2009EX</v>
      </c>
      <c r="L577" s="16" t="str">
        <f t="shared" si="17"/>
        <v>EXPERTOS 17 AÑOS Y MAS</v>
      </c>
      <c r="M577" s="33" t="s">
        <v>53</v>
      </c>
      <c r="N577" s="38">
        <v>687</v>
      </c>
      <c r="O577" s="19">
        <f>IFERROR(VLOOKUP(Tabla1[[#This Row],[NIVEL DE HABILIDAD]],CATEGORIAS!$M$3:$O$13,2,FALSE),"")</f>
        <v>85000</v>
      </c>
      <c r="P577" s="33"/>
      <c r="Q577" s="33"/>
    </row>
    <row r="578" spans="1:17" ht="18.75" x14ac:dyDescent="0.25">
      <c r="A578" s="11">
        <f>_xlfn.IFNA(_xlfn.XLOOKUP(Tabla1[[#This Row],[ID]],'BASE DE DATOS 2026'!$B$3:$B$554,'BASE DE DATOS 2026'!$N$3:$N$554),"")</f>
        <v>689</v>
      </c>
      <c r="B578" s="39">
        <v>689</v>
      </c>
      <c r="C578" s="33" t="s">
        <v>1051</v>
      </c>
      <c r="D578" s="33" t="s">
        <v>1052</v>
      </c>
      <c r="E578" s="34">
        <v>1104832843</v>
      </c>
      <c r="F578" s="35"/>
      <c r="G578" s="35">
        <v>2013</v>
      </c>
      <c r="H578" s="15">
        <f ca="1">IF(Tabla1[[#This Row],[FECHA DE NACIMIENTO]]="","",YEAR(NOW())-Tabla1[[#This Row],[FECHA DE NACIMIENTO]])</f>
        <v>13</v>
      </c>
      <c r="I578" s="33" t="s">
        <v>15</v>
      </c>
      <c r="J578" s="15" t="str">
        <f t="shared" si="16"/>
        <v>EX</v>
      </c>
      <c r="K578" s="15" t="str">
        <f>Tabla1[[#This Row],[FECHA DE NACIMIENTO]]&amp;J578</f>
        <v>2013EX</v>
      </c>
      <c r="L578" s="16" t="str">
        <f t="shared" si="17"/>
        <v>EXPERTOS 13 Y 14 AÑOS</v>
      </c>
      <c r="M578" s="33" t="s">
        <v>53</v>
      </c>
      <c r="N578" s="39">
        <v>689</v>
      </c>
      <c r="O578" s="19">
        <f>IFERROR(VLOOKUP(Tabla1[[#This Row],[NIVEL DE HABILIDAD]],CATEGORIAS!$M$3:$O$13,2,FALSE),"")</f>
        <v>85000</v>
      </c>
      <c r="P578" s="33"/>
      <c r="Q578" s="33"/>
    </row>
    <row r="579" spans="1:17" ht="18.75" x14ac:dyDescent="0.25">
      <c r="A579" s="11" t="str">
        <f>_xlfn.IFNA(_xlfn.XLOOKUP(Tabla1[[#This Row],[ID]],'BASE DE DATOS 2026'!$B$3:$B$554,'BASE DE DATOS 2026'!$N$3:$N$554),"")</f>
        <v/>
      </c>
      <c r="B579" s="38">
        <v>690</v>
      </c>
      <c r="C579" s="33" t="s">
        <v>319</v>
      </c>
      <c r="D579" s="33" t="s">
        <v>1053</v>
      </c>
      <c r="E579" s="34">
        <v>1110370625</v>
      </c>
      <c r="F579" s="35"/>
      <c r="G579" s="35">
        <v>2009</v>
      </c>
      <c r="H579" s="15">
        <f ca="1">IF(Tabla1[[#This Row],[FECHA DE NACIMIENTO]]="","",YEAR(NOW())-Tabla1[[#This Row],[FECHA DE NACIMIENTO]])</f>
        <v>17</v>
      </c>
      <c r="I579" s="33" t="s">
        <v>13</v>
      </c>
      <c r="J579" s="15" t="str">
        <f t="shared" ref="J579:J642" si="18">VLOOKUP(I579,NH,2,0)</f>
        <v>N</v>
      </c>
      <c r="K579" s="15" t="str">
        <f>Tabla1[[#This Row],[FECHA DE NACIMIENTO]]&amp;J579</f>
        <v>2009N</v>
      </c>
      <c r="L579" s="16" t="str">
        <f t="shared" ref="L579:L642" si="19">IFERROR(VLOOKUP(K579,CATEGORIAS,2,0),"")</f>
        <v>NOVATOS 15 AÑOS Y MAS</v>
      </c>
      <c r="M579" s="33" t="s">
        <v>53</v>
      </c>
      <c r="N579" s="38">
        <v>690</v>
      </c>
      <c r="O579" s="19">
        <f>IFERROR(VLOOKUP(Tabla1[[#This Row],[NIVEL DE HABILIDAD]],CATEGORIAS!$M$3:$O$13,2,FALSE),"")</f>
        <v>85000</v>
      </c>
      <c r="P579" s="33"/>
      <c r="Q579" s="33"/>
    </row>
    <row r="580" spans="1:17" ht="18.75" x14ac:dyDescent="0.25">
      <c r="A580" s="11">
        <f>_xlfn.IFNA(_xlfn.XLOOKUP(Tabla1[[#This Row],[ID]],'BASE DE DATOS 2026'!$B$3:$B$554,'BASE DE DATOS 2026'!$N$3:$N$554),"")</f>
        <v>691</v>
      </c>
      <c r="B580" s="39">
        <v>691</v>
      </c>
      <c r="C580" s="33" t="s">
        <v>259</v>
      </c>
      <c r="D580" s="33" t="s">
        <v>1054</v>
      </c>
      <c r="E580" s="34">
        <v>1108256435</v>
      </c>
      <c r="F580" s="35"/>
      <c r="G580" s="35">
        <v>2010</v>
      </c>
      <c r="H580" s="15">
        <f ca="1">IF(Tabla1[[#This Row],[FECHA DE NACIMIENTO]]="","",YEAR(NOW())-Tabla1[[#This Row],[FECHA DE NACIMIENTO]])</f>
        <v>16</v>
      </c>
      <c r="I580" s="33" t="s">
        <v>13</v>
      </c>
      <c r="J580" s="15" t="str">
        <f t="shared" si="18"/>
        <v>N</v>
      </c>
      <c r="K580" s="15" t="str">
        <f>Tabla1[[#This Row],[FECHA DE NACIMIENTO]]&amp;J580</f>
        <v>2010N</v>
      </c>
      <c r="L580" s="16" t="str">
        <f t="shared" si="19"/>
        <v>NOVATOS 15 AÑOS Y MAS</v>
      </c>
      <c r="M580" s="33" t="s">
        <v>41</v>
      </c>
      <c r="N580" s="39">
        <v>691</v>
      </c>
      <c r="O580" s="19">
        <f>IFERROR(VLOOKUP(Tabla1[[#This Row],[NIVEL DE HABILIDAD]],CATEGORIAS!$M$3:$O$13,2,FALSE),"")</f>
        <v>85000</v>
      </c>
      <c r="P580" s="33"/>
      <c r="Q580" s="33"/>
    </row>
    <row r="581" spans="1:17" ht="18.75" x14ac:dyDescent="0.25">
      <c r="A581" s="11" t="str">
        <f>_xlfn.IFNA(_xlfn.XLOOKUP(Tabla1[[#This Row],[ID]],'BASE DE DATOS 2026'!$B$3:$B$554,'BASE DE DATOS 2026'!$N$3:$N$554),"")</f>
        <v/>
      </c>
      <c r="B581" s="38">
        <v>692</v>
      </c>
      <c r="C581" s="33" t="s">
        <v>1055</v>
      </c>
      <c r="D581" s="33" t="s">
        <v>1056</v>
      </c>
      <c r="E581" s="34" t="s">
        <v>1057</v>
      </c>
      <c r="F581" s="35"/>
      <c r="G581" s="35">
        <v>2012</v>
      </c>
      <c r="H581" s="15">
        <f ca="1">IF(Tabla1[[#This Row],[FECHA DE NACIMIENTO]]="","",YEAR(NOW())-Tabla1[[#This Row],[FECHA DE NACIMIENTO]])</f>
        <v>14</v>
      </c>
      <c r="I581" s="33" t="s">
        <v>15</v>
      </c>
      <c r="J581" s="15" t="str">
        <f t="shared" si="18"/>
        <v>EX</v>
      </c>
      <c r="K581" s="15" t="str">
        <f>Tabla1[[#This Row],[FECHA DE NACIMIENTO]]&amp;J581</f>
        <v>2012EX</v>
      </c>
      <c r="L581" s="16" t="str">
        <f t="shared" si="19"/>
        <v>EXPERTOS 13 Y 14 AÑOS</v>
      </c>
      <c r="M581" s="33" t="s">
        <v>74</v>
      </c>
      <c r="N581" s="38">
        <v>692</v>
      </c>
      <c r="O581" s="19">
        <f>IFERROR(VLOOKUP(Tabla1[[#This Row],[NIVEL DE HABILIDAD]],CATEGORIAS!$M$3:$O$13,2,FALSE),"")</f>
        <v>85000</v>
      </c>
      <c r="P581" s="33"/>
      <c r="Q581" s="33"/>
    </row>
    <row r="582" spans="1:17" ht="18.75" x14ac:dyDescent="0.25">
      <c r="A582" s="11">
        <f>_xlfn.IFNA(_xlfn.XLOOKUP(Tabla1[[#This Row],[ID]],'BASE DE DATOS 2026'!$B$3:$B$554,'BASE DE DATOS 2026'!$N$3:$N$554),"")</f>
        <v>693</v>
      </c>
      <c r="B582" s="39">
        <v>693</v>
      </c>
      <c r="C582" s="33" t="s">
        <v>1058</v>
      </c>
      <c r="D582" s="33" t="s">
        <v>1059</v>
      </c>
      <c r="E582" s="34">
        <v>1058553996</v>
      </c>
      <c r="F582" s="35"/>
      <c r="G582" s="35">
        <v>2019</v>
      </c>
      <c r="H582" s="15">
        <f ca="1">IF(Tabla1[[#This Row],[FECHA DE NACIMIENTO]]="","",YEAR(NOW())-Tabla1[[#This Row],[FECHA DE NACIMIENTO]])</f>
        <v>7</v>
      </c>
      <c r="I582" s="33" t="s">
        <v>67</v>
      </c>
      <c r="J582" s="15" t="str">
        <f t="shared" si="18"/>
        <v>P</v>
      </c>
      <c r="K582" s="15" t="str">
        <f>Tabla1[[#This Row],[FECHA DE NACIMIENTO]]&amp;J582</f>
        <v>2019P</v>
      </c>
      <c r="L582" s="16" t="str">
        <f t="shared" si="19"/>
        <v>PRINCIPIANTES 7 Y 8 AÑOS</v>
      </c>
      <c r="M582" s="33" t="s">
        <v>111</v>
      </c>
      <c r="N582" s="39">
        <v>693</v>
      </c>
      <c r="O582" s="19">
        <f>IFERROR(VLOOKUP(Tabla1[[#This Row],[NIVEL DE HABILIDAD]],CATEGORIAS!$M$3:$O$13,2,FALSE),"")</f>
        <v>85000</v>
      </c>
      <c r="P582" s="33"/>
      <c r="Q582" s="33"/>
    </row>
    <row r="583" spans="1:17" ht="18.75" x14ac:dyDescent="0.25">
      <c r="A583" s="11" t="str">
        <f>_xlfn.IFNA(_xlfn.XLOOKUP(Tabla1[[#This Row],[ID]],'BASE DE DATOS 2026'!$B$3:$B$554,'BASE DE DATOS 2026'!$N$3:$N$554),"")</f>
        <v/>
      </c>
      <c r="B583" s="38">
        <v>694</v>
      </c>
      <c r="C583" s="33" t="s">
        <v>1060</v>
      </c>
      <c r="D583" s="33" t="s">
        <v>1061</v>
      </c>
      <c r="E583" s="34">
        <v>1061795813</v>
      </c>
      <c r="F583" s="48"/>
      <c r="G583" s="35">
        <v>2014</v>
      </c>
      <c r="H583" s="15">
        <f ca="1">IF(Tabla1[[#This Row],[FECHA DE NACIMIENTO]]="","",YEAR(NOW())-Tabla1[[#This Row],[FECHA DE NACIMIENTO]])</f>
        <v>12</v>
      </c>
      <c r="I583" s="33" t="s">
        <v>13</v>
      </c>
      <c r="J583" s="15" t="str">
        <f t="shared" si="18"/>
        <v>N</v>
      </c>
      <c r="K583" s="15" t="str">
        <f>Tabla1[[#This Row],[FECHA DE NACIMIENTO]]&amp;J583</f>
        <v>2014N</v>
      </c>
      <c r="L583" s="16" t="str">
        <f t="shared" si="19"/>
        <v>NOVATOS 11 Y 12 AÑOS</v>
      </c>
      <c r="M583" s="33" t="s">
        <v>111</v>
      </c>
      <c r="N583" s="38">
        <v>694</v>
      </c>
      <c r="O583" s="19">
        <f>IFERROR(VLOOKUP(Tabla1[[#This Row],[NIVEL DE HABILIDAD]],CATEGORIAS!$M$3:$O$13,2,FALSE),"")</f>
        <v>85000</v>
      </c>
      <c r="P583" s="33"/>
      <c r="Q583" s="33"/>
    </row>
    <row r="584" spans="1:17" ht="18.75" x14ac:dyDescent="0.25">
      <c r="A584" s="11">
        <f>_xlfn.IFNA(_xlfn.XLOOKUP(Tabla1[[#This Row],[ID]],'BASE DE DATOS 2026'!$B$3:$B$554,'BASE DE DATOS 2026'!$N$3:$N$554),"")</f>
        <v>695</v>
      </c>
      <c r="B584" s="39">
        <v>695</v>
      </c>
      <c r="C584" s="33" t="s">
        <v>1062</v>
      </c>
      <c r="D584" s="33" t="s">
        <v>1063</v>
      </c>
      <c r="E584" s="34">
        <v>1108567081</v>
      </c>
      <c r="F584" s="35"/>
      <c r="G584" s="35">
        <v>2008</v>
      </c>
      <c r="H584" s="15">
        <f ca="1">IF(Tabla1[[#This Row],[FECHA DE NACIMIENTO]]="","",YEAR(NOW())-Tabla1[[#This Row],[FECHA DE NACIMIENTO]])</f>
        <v>18</v>
      </c>
      <c r="I584" s="33" t="s">
        <v>15</v>
      </c>
      <c r="J584" s="15" t="str">
        <f t="shared" si="18"/>
        <v>EX</v>
      </c>
      <c r="K584" s="15" t="str">
        <f>Tabla1[[#This Row],[FECHA DE NACIMIENTO]]&amp;J584</f>
        <v>2008EX</v>
      </c>
      <c r="L584" s="16" t="str">
        <f t="shared" si="19"/>
        <v>EXPERTOS 17 AÑOS Y MAS</v>
      </c>
      <c r="M584" s="33" t="s">
        <v>55</v>
      </c>
      <c r="N584" s="39">
        <v>695</v>
      </c>
      <c r="O584" s="19">
        <f>IFERROR(VLOOKUP(Tabla1[[#This Row],[NIVEL DE HABILIDAD]],CATEGORIAS!$M$3:$O$13,2,FALSE),"")</f>
        <v>85000</v>
      </c>
      <c r="P584" s="33"/>
      <c r="Q584" s="33"/>
    </row>
    <row r="585" spans="1:17" ht="18.75" x14ac:dyDescent="0.25">
      <c r="A585" s="11">
        <f>_xlfn.IFNA(_xlfn.XLOOKUP(Tabla1[[#This Row],[ID]],'BASE DE DATOS 2026'!$B$3:$B$554,'BASE DE DATOS 2026'!$N$3:$N$554),"")</f>
        <v>696</v>
      </c>
      <c r="B585" s="38">
        <v>696</v>
      </c>
      <c r="C585" s="33" t="s">
        <v>795</v>
      </c>
      <c r="D585" s="33" t="s">
        <v>632</v>
      </c>
      <c r="E585" s="34">
        <v>1166467047</v>
      </c>
      <c r="F585" s="35"/>
      <c r="G585" s="35">
        <v>2017</v>
      </c>
      <c r="H585" s="15">
        <f ca="1">IF(Tabla1[[#This Row],[FECHA DE NACIMIENTO]]="","",YEAR(NOW())-Tabla1[[#This Row],[FECHA DE NACIMIENTO]])</f>
        <v>9</v>
      </c>
      <c r="I585" s="33" t="s">
        <v>13</v>
      </c>
      <c r="J585" s="15" t="str">
        <f t="shared" si="18"/>
        <v>N</v>
      </c>
      <c r="K585" s="15" t="str">
        <f>Tabla1[[#This Row],[FECHA DE NACIMIENTO]]&amp;J585</f>
        <v>2017N</v>
      </c>
      <c r="L585" s="16" t="str">
        <f t="shared" si="19"/>
        <v>NOVATOS 9 Y 10 AÑOS</v>
      </c>
      <c r="M585" s="33" t="s">
        <v>52</v>
      </c>
      <c r="N585" s="38">
        <v>696</v>
      </c>
      <c r="O585" s="19">
        <f>IFERROR(VLOOKUP(Tabla1[[#This Row],[NIVEL DE HABILIDAD]],CATEGORIAS!$M$3:$O$13,2,FALSE),"")</f>
        <v>85000</v>
      </c>
      <c r="P585" s="33"/>
      <c r="Q585" s="33"/>
    </row>
    <row r="586" spans="1:17" ht="18.75" x14ac:dyDescent="0.25">
      <c r="A586" s="11" t="str">
        <f>_xlfn.IFNA(_xlfn.XLOOKUP(Tabla1[[#This Row],[ID]],'BASE DE DATOS 2026'!$B$3:$B$554,'BASE DE DATOS 2026'!$N$3:$N$554),"")</f>
        <v/>
      </c>
      <c r="B586" s="39">
        <v>697</v>
      </c>
      <c r="C586" s="33" t="s">
        <v>1064</v>
      </c>
      <c r="D586" s="33" t="s">
        <v>1065</v>
      </c>
      <c r="E586" s="34">
        <v>1104846672</v>
      </c>
      <c r="F586" s="35"/>
      <c r="G586" s="35">
        <v>2019</v>
      </c>
      <c r="H586" s="15">
        <f ca="1">IF(Tabla1[[#This Row],[FECHA DE NACIMIENTO]]="","",YEAR(NOW())-Tabla1[[#This Row],[FECHA DE NACIMIENTO]])</f>
        <v>7</v>
      </c>
      <c r="I586" s="33" t="s">
        <v>67</v>
      </c>
      <c r="J586" s="15" t="str">
        <f t="shared" si="18"/>
        <v>P</v>
      </c>
      <c r="K586" s="15" t="str">
        <f>Tabla1[[#This Row],[FECHA DE NACIMIENTO]]&amp;J586</f>
        <v>2019P</v>
      </c>
      <c r="L586" s="16" t="str">
        <f t="shared" si="19"/>
        <v>PRINCIPIANTES 7 Y 8 AÑOS</v>
      </c>
      <c r="M586" s="33" t="s">
        <v>175</v>
      </c>
      <c r="N586" s="39">
        <v>697</v>
      </c>
      <c r="O586" s="19">
        <f>IFERROR(VLOOKUP(Tabla1[[#This Row],[NIVEL DE HABILIDAD]],CATEGORIAS!$M$3:$O$13,2,FALSE),"")</f>
        <v>85000</v>
      </c>
      <c r="P586" s="33"/>
      <c r="Q586" s="33"/>
    </row>
    <row r="587" spans="1:17" ht="18.75" x14ac:dyDescent="0.25">
      <c r="A587" s="11">
        <f>_xlfn.IFNA(_xlfn.XLOOKUP(Tabla1[[#This Row],[ID]],'BASE DE DATOS 2026'!$B$3:$B$554,'BASE DE DATOS 2026'!$N$3:$N$554),"")</f>
        <v>698</v>
      </c>
      <c r="B587" s="38">
        <v>698</v>
      </c>
      <c r="C587" s="33" t="s">
        <v>378</v>
      </c>
      <c r="D587" s="33" t="s">
        <v>461</v>
      </c>
      <c r="E587" s="34">
        <v>1109561974</v>
      </c>
      <c r="F587" s="48"/>
      <c r="G587" s="35">
        <v>2016</v>
      </c>
      <c r="H587" s="15">
        <f ca="1">IF(Tabla1[[#This Row],[FECHA DE NACIMIENTO]]="","",YEAR(NOW())-Tabla1[[#This Row],[FECHA DE NACIMIENTO]])</f>
        <v>10</v>
      </c>
      <c r="I587" s="33" t="s">
        <v>67</v>
      </c>
      <c r="J587" s="15" t="str">
        <f t="shared" si="18"/>
        <v>P</v>
      </c>
      <c r="K587" s="15" t="str">
        <f>Tabla1[[#This Row],[FECHA DE NACIMIENTO]]&amp;J587</f>
        <v>2016P</v>
      </c>
      <c r="L587" s="16" t="str">
        <f t="shared" si="19"/>
        <v>PRINCIPIANTES 9 Y 10 AÑOS</v>
      </c>
      <c r="M587" s="33" t="s">
        <v>43</v>
      </c>
      <c r="N587" s="38">
        <v>698</v>
      </c>
      <c r="O587" s="19">
        <f>IFERROR(VLOOKUP(Tabla1[[#This Row],[NIVEL DE HABILIDAD]],CATEGORIAS!$M$3:$O$13,2,FALSE),"")</f>
        <v>85000</v>
      </c>
      <c r="P587" s="33"/>
      <c r="Q587" s="33"/>
    </row>
    <row r="588" spans="1:17" ht="18.75" x14ac:dyDescent="0.25">
      <c r="A588" s="11" t="str">
        <f>_xlfn.IFNA(_xlfn.XLOOKUP(Tabla1[[#This Row],[ID]],'BASE DE DATOS 2026'!$B$3:$B$554,'BASE DE DATOS 2026'!$N$3:$N$554),"")</f>
        <v/>
      </c>
      <c r="B588" s="39">
        <v>699</v>
      </c>
      <c r="C588" s="33" t="s">
        <v>1066</v>
      </c>
      <c r="D588" s="33" t="s">
        <v>1067</v>
      </c>
      <c r="E588" s="34">
        <v>1063817299</v>
      </c>
      <c r="F588" s="48"/>
      <c r="G588" s="35">
        <v>2016</v>
      </c>
      <c r="H588" s="15">
        <f ca="1">IF(Tabla1[[#This Row],[FECHA DE NACIMIENTO]]="","",YEAR(NOW())-Tabla1[[#This Row],[FECHA DE NACIMIENTO]])</f>
        <v>10</v>
      </c>
      <c r="I588" s="33" t="s">
        <v>13</v>
      </c>
      <c r="J588" s="15" t="str">
        <f t="shared" si="18"/>
        <v>N</v>
      </c>
      <c r="K588" s="15" t="str">
        <f>Tabla1[[#This Row],[FECHA DE NACIMIENTO]]&amp;J588</f>
        <v>2016N</v>
      </c>
      <c r="L588" s="16" t="str">
        <f t="shared" si="19"/>
        <v>NOVATOS 9 Y 10 AÑOS</v>
      </c>
      <c r="M588" s="33" t="s">
        <v>111</v>
      </c>
      <c r="N588" s="39">
        <v>699</v>
      </c>
      <c r="O588" s="19">
        <f>IFERROR(VLOOKUP(Tabla1[[#This Row],[NIVEL DE HABILIDAD]],CATEGORIAS!$M$3:$O$13,2,FALSE),"")</f>
        <v>85000</v>
      </c>
      <c r="P588" s="33"/>
      <c r="Q588" s="33"/>
    </row>
    <row r="589" spans="1:17" ht="18.75" x14ac:dyDescent="0.25">
      <c r="A589" s="11" t="str">
        <f>_xlfn.IFNA(_xlfn.XLOOKUP(Tabla1[[#This Row],[ID]],'BASE DE DATOS 2026'!$B$3:$B$554,'BASE DE DATOS 2026'!$N$3:$N$554),"")</f>
        <v/>
      </c>
      <c r="B589" s="38">
        <v>700</v>
      </c>
      <c r="C589" s="33" t="s">
        <v>1068</v>
      </c>
      <c r="D589" s="33" t="s">
        <v>1069</v>
      </c>
      <c r="E589" s="34">
        <v>1059247317</v>
      </c>
      <c r="F589" s="48"/>
      <c r="G589" s="35">
        <v>2015</v>
      </c>
      <c r="H589" s="15">
        <f ca="1">IF(Tabla1[[#This Row],[FECHA DE NACIMIENTO]]="","",YEAR(NOW())-Tabla1[[#This Row],[FECHA DE NACIMIENTO]])</f>
        <v>11</v>
      </c>
      <c r="I589" s="65" t="s">
        <v>67</v>
      </c>
      <c r="J589" s="15" t="str">
        <f t="shared" si="18"/>
        <v>P</v>
      </c>
      <c r="K589" s="15" t="str">
        <f>Tabla1[[#This Row],[FECHA DE NACIMIENTO]]&amp;J589</f>
        <v>2015P</v>
      </c>
      <c r="L589" s="16" t="str">
        <f t="shared" si="19"/>
        <v>PRINCIPIANTES 11 Y 12 AÑOS</v>
      </c>
      <c r="M589" s="33" t="s">
        <v>110</v>
      </c>
      <c r="N589" s="38">
        <v>700</v>
      </c>
      <c r="O589" s="19">
        <f>IFERROR(VLOOKUP(Tabla1[[#This Row],[NIVEL DE HABILIDAD]],CATEGORIAS!$M$3:$O$13,2,FALSE),"")</f>
        <v>85000</v>
      </c>
      <c r="P589" s="33"/>
      <c r="Q589" s="33"/>
    </row>
    <row r="590" spans="1:17" ht="18.75" x14ac:dyDescent="0.25">
      <c r="A590" s="11" t="str">
        <f>_xlfn.IFNA(_xlfn.XLOOKUP(Tabla1[[#This Row],[ID]],'BASE DE DATOS 2026'!$B$3:$B$554,'BASE DE DATOS 2026'!$N$3:$N$554),"")</f>
        <v/>
      </c>
      <c r="B590" s="39">
        <v>701</v>
      </c>
      <c r="C590" s="33" t="s">
        <v>766</v>
      </c>
      <c r="D590" s="33" t="s">
        <v>1070</v>
      </c>
      <c r="E590" s="34">
        <v>1089620711</v>
      </c>
      <c r="F590" s="48"/>
      <c r="G590" s="35">
        <v>2013</v>
      </c>
      <c r="H590" s="15">
        <f ca="1">IF(Tabla1[[#This Row],[FECHA DE NACIMIENTO]]="","",YEAR(NOW())-Tabla1[[#This Row],[FECHA DE NACIMIENTO]])</f>
        <v>13</v>
      </c>
      <c r="I590" s="33" t="s">
        <v>67</v>
      </c>
      <c r="J590" s="15" t="str">
        <f t="shared" si="18"/>
        <v>P</v>
      </c>
      <c r="K590" s="15" t="str">
        <f>Tabla1[[#This Row],[FECHA DE NACIMIENTO]]&amp;J590</f>
        <v>2013P</v>
      </c>
      <c r="L590" s="16" t="str">
        <f t="shared" si="19"/>
        <v>PRINCIPIANTES 13 Y 14 AÑOS</v>
      </c>
      <c r="M590" s="33" t="s">
        <v>85</v>
      </c>
      <c r="N590" s="39">
        <v>701</v>
      </c>
      <c r="O590" s="19">
        <f>IFERROR(VLOOKUP(Tabla1[[#This Row],[NIVEL DE HABILIDAD]],CATEGORIAS!$M$3:$O$13,2,FALSE),"")</f>
        <v>85000</v>
      </c>
      <c r="P590" s="33"/>
      <c r="Q590" s="33"/>
    </row>
    <row r="591" spans="1:17" ht="18.75" x14ac:dyDescent="0.25">
      <c r="A591" s="11" t="str">
        <f>_xlfn.IFNA(_xlfn.XLOOKUP(Tabla1[[#This Row],[ID]],'BASE DE DATOS 2026'!$B$3:$B$554,'BASE DE DATOS 2026'!$N$3:$N$554),"")</f>
        <v/>
      </c>
      <c r="B591" s="38">
        <v>702</v>
      </c>
      <c r="C591" s="33" t="s">
        <v>1071</v>
      </c>
      <c r="D591" s="33" t="s">
        <v>1072</v>
      </c>
      <c r="E591" s="34">
        <v>1107869196</v>
      </c>
      <c r="F591" s="48"/>
      <c r="G591" s="35">
        <v>2013</v>
      </c>
      <c r="H591" s="15">
        <f ca="1">IF(Tabla1[[#This Row],[FECHA DE NACIMIENTO]]="","",YEAR(NOW())-Tabla1[[#This Row],[FECHA DE NACIMIENTO]])</f>
        <v>13</v>
      </c>
      <c r="I591" s="33" t="s">
        <v>67</v>
      </c>
      <c r="J591" s="15" t="str">
        <f t="shared" si="18"/>
        <v>P</v>
      </c>
      <c r="K591" s="15" t="str">
        <f>Tabla1[[#This Row],[FECHA DE NACIMIENTO]]&amp;J591</f>
        <v>2013P</v>
      </c>
      <c r="L591" s="16" t="str">
        <f t="shared" si="19"/>
        <v>PRINCIPIANTES 13 Y 14 AÑOS</v>
      </c>
      <c r="M591" s="33" t="s">
        <v>46</v>
      </c>
      <c r="N591" s="38">
        <v>702</v>
      </c>
      <c r="O591" s="19">
        <f>IFERROR(VLOOKUP(Tabla1[[#This Row],[NIVEL DE HABILIDAD]],CATEGORIAS!$M$3:$O$13,2,FALSE),"")</f>
        <v>85000</v>
      </c>
      <c r="P591" s="33"/>
      <c r="Q591" s="33"/>
    </row>
    <row r="592" spans="1:17" ht="18.75" x14ac:dyDescent="0.25">
      <c r="A592" s="11">
        <f>_xlfn.IFNA(_xlfn.XLOOKUP(Tabla1[[#This Row],[ID]],'BASE DE DATOS 2026'!$B$3:$B$554,'BASE DE DATOS 2026'!$N$3:$N$554),"")</f>
        <v>703</v>
      </c>
      <c r="B592" s="39">
        <v>703</v>
      </c>
      <c r="C592" s="65" t="s">
        <v>828</v>
      </c>
      <c r="D592" s="65" t="s">
        <v>1073</v>
      </c>
      <c r="E592" s="47">
        <v>1105384235</v>
      </c>
      <c r="F592" s="48"/>
      <c r="G592" s="48">
        <v>2013</v>
      </c>
      <c r="H592" s="15">
        <f ca="1">IF(Tabla1[[#This Row],[FECHA DE NACIMIENTO]]="","",YEAR(NOW())-Tabla1[[#This Row],[FECHA DE NACIMIENTO]])</f>
        <v>13</v>
      </c>
      <c r="I592" s="65" t="s">
        <v>13</v>
      </c>
      <c r="J592" s="15" t="str">
        <f t="shared" si="18"/>
        <v>N</v>
      </c>
      <c r="K592" s="15" t="str">
        <f>Tabla1[[#This Row],[FECHA DE NACIMIENTO]]&amp;J592</f>
        <v>2013N</v>
      </c>
      <c r="L592" s="16" t="str">
        <f t="shared" si="19"/>
        <v>NOVATOS 13 Y 14 AÑOS</v>
      </c>
      <c r="M592" s="65" t="s">
        <v>46</v>
      </c>
      <c r="N592" s="39">
        <v>703</v>
      </c>
      <c r="O592" s="19">
        <f>IFERROR(VLOOKUP(Tabla1[[#This Row],[NIVEL DE HABILIDAD]],CATEGORIAS!$M$3:$O$13,2,FALSE),"")</f>
        <v>85000</v>
      </c>
      <c r="P592" s="65"/>
      <c r="Q592" s="65"/>
    </row>
    <row r="593" spans="1:17" ht="18.75" x14ac:dyDescent="0.25">
      <c r="A593" s="11" t="str">
        <f>_xlfn.IFNA(_xlfn.XLOOKUP(Tabla1[[#This Row],[ID]],'BASE DE DATOS 2026'!$B$3:$B$554,'BASE DE DATOS 2026'!$N$3:$N$554),"")</f>
        <v/>
      </c>
      <c r="B593" s="38">
        <v>704</v>
      </c>
      <c r="C593" s="65" t="s">
        <v>259</v>
      </c>
      <c r="D593" s="65" t="s">
        <v>1074</v>
      </c>
      <c r="E593" s="47">
        <v>1108256435</v>
      </c>
      <c r="F593" s="48"/>
      <c r="G593" s="48">
        <v>2012</v>
      </c>
      <c r="H593" s="15">
        <f ca="1">IF(Tabla1[[#This Row],[FECHA DE NACIMIENTO]]="","",YEAR(NOW())-Tabla1[[#This Row],[FECHA DE NACIMIENTO]])</f>
        <v>14</v>
      </c>
      <c r="I593" s="65" t="s">
        <v>13</v>
      </c>
      <c r="J593" s="15" t="str">
        <f t="shared" si="18"/>
        <v>N</v>
      </c>
      <c r="K593" s="15" t="str">
        <f>Tabla1[[#This Row],[FECHA DE NACIMIENTO]]&amp;J593</f>
        <v>2012N</v>
      </c>
      <c r="L593" s="16" t="str">
        <f t="shared" si="19"/>
        <v>NOVATOS 13 Y 14 AÑOS</v>
      </c>
      <c r="M593" s="65" t="s">
        <v>53</v>
      </c>
      <c r="N593" s="38">
        <v>704</v>
      </c>
      <c r="O593" s="19">
        <f>IFERROR(VLOOKUP(Tabla1[[#This Row],[NIVEL DE HABILIDAD]],CATEGORIAS!$M$3:$O$13,2,FALSE),"")</f>
        <v>85000</v>
      </c>
      <c r="P593" s="65"/>
      <c r="Q593" s="65"/>
    </row>
    <row r="594" spans="1:17" ht="18.75" x14ac:dyDescent="0.25">
      <c r="A594" s="11" t="str">
        <f>_xlfn.IFNA(_xlfn.XLOOKUP(Tabla1[[#This Row],[ID]],'BASE DE DATOS 2026'!$B$3:$B$554,'BASE DE DATOS 2026'!$N$3:$N$554),"")</f>
        <v/>
      </c>
      <c r="B594" s="39">
        <v>705</v>
      </c>
      <c r="C594" s="65" t="s">
        <v>548</v>
      </c>
      <c r="D594" s="65" t="s">
        <v>1075</v>
      </c>
      <c r="E594" s="47">
        <v>1061754428</v>
      </c>
      <c r="F594" s="48"/>
      <c r="G594" s="48">
        <v>2010</v>
      </c>
      <c r="H594" s="15">
        <f ca="1">IF(Tabla1[[#This Row],[FECHA DE NACIMIENTO]]="","",YEAR(NOW())-Tabla1[[#This Row],[FECHA DE NACIMIENTO]])</f>
        <v>16</v>
      </c>
      <c r="I594" s="12" t="s">
        <v>67</v>
      </c>
      <c r="J594" s="15" t="str">
        <f t="shared" si="18"/>
        <v>P</v>
      </c>
      <c r="K594" s="15" t="str">
        <f>Tabla1[[#This Row],[FECHA DE NACIMIENTO]]&amp;J594</f>
        <v>2010P</v>
      </c>
      <c r="L594" s="16" t="str">
        <f t="shared" si="19"/>
        <v>PRINCIPIANTES 15 AÑOS Y MAS</v>
      </c>
      <c r="M594" s="12" t="s">
        <v>111</v>
      </c>
      <c r="N594" s="39">
        <v>705</v>
      </c>
      <c r="O594" s="19">
        <f>IFERROR(VLOOKUP(Tabla1[[#This Row],[NIVEL DE HABILIDAD]],CATEGORIAS!$M$3:$O$13,2,FALSE),"")</f>
        <v>85000</v>
      </c>
      <c r="P594" s="65"/>
      <c r="Q594" s="65"/>
    </row>
    <row r="595" spans="1:17" ht="18.75" x14ac:dyDescent="0.25">
      <c r="A595" s="11">
        <f>_xlfn.IFNA(_xlfn.XLOOKUP(Tabla1[[#This Row],[ID]],'BASE DE DATOS 2026'!$B$3:$B$554,'BASE DE DATOS 2026'!$N$3:$N$554),"")</f>
        <v>706</v>
      </c>
      <c r="B595" s="38">
        <v>706</v>
      </c>
      <c r="C595" s="65" t="s">
        <v>1076</v>
      </c>
      <c r="D595" s="65" t="s">
        <v>1077</v>
      </c>
      <c r="E595" s="47">
        <v>1112405379</v>
      </c>
      <c r="F595" s="14"/>
      <c r="G595" s="48">
        <v>2012</v>
      </c>
      <c r="H595" s="15">
        <f ca="1">IF(Tabla1[[#This Row],[FECHA DE NACIMIENTO]]="","",YEAR(NOW())-Tabla1[[#This Row],[FECHA DE NACIMIENTO]])</f>
        <v>14</v>
      </c>
      <c r="I595" s="65" t="s">
        <v>13</v>
      </c>
      <c r="J595" s="15" t="str">
        <f t="shared" si="18"/>
        <v>N</v>
      </c>
      <c r="K595" s="15" t="str">
        <f>Tabla1[[#This Row],[FECHA DE NACIMIENTO]]&amp;J595</f>
        <v>2012N</v>
      </c>
      <c r="L595" s="16" t="str">
        <f t="shared" si="19"/>
        <v>NOVATOS 13 Y 14 AÑOS</v>
      </c>
      <c r="M595" s="46" t="s">
        <v>85</v>
      </c>
      <c r="N595" s="38">
        <v>706</v>
      </c>
      <c r="O595" s="19">
        <f>IFERROR(VLOOKUP(Tabla1[[#This Row],[NIVEL DE HABILIDAD]],CATEGORIAS!$M$3:$O$13,2,FALSE),"")</f>
        <v>85000</v>
      </c>
      <c r="P595" s="65"/>
      <c r="Q595" s="65"/>
    </row>
    <row r="596" spans="1:17" ht="18.75" x14ac:dyDescent="0.25">
      <c r="A596" s="11">
        <f>_xlfn.IFNA(_xlfn.XLOOKUP(Tabla1[[#This Row],[ID]],'BASE DE DATOS 2026'!$B$3:$B$554,'BASE DE DATOS 2026'!$N$3:$N$554),"")</f>
        <v>707</v>
      </c>
      <c r="B596" s="39">
        <v>707</v>
      </c>
      <c r="C596" s="65" t="s">
        <v>1078</v>
      </c>
      <c r="D596" s="65" t="s">
        <v>349</v>
      </c>
      <c r="E596" s="47">
        <v>1107868503</v>
      </c>
      <c r="F596" s="48"/>
      <c r="G596" s="48">
        <v>2012</v>
      </c>
      <c r="H596" s="15">
        <f ca="1">IF(Tabla1[[#This Row],[FECHA DE NACIMIENTO]]="","",YEAR(NOW())-Tabla1[[#This Row],[FECHA DE NACIMIENTO]])</f>
        <v>14</v>
      </c>
      <c r="I596" s="65" t="s">
        <v>15</v>
      </c>
      <c r="J596" s="15" t="str">
        <f t="shared" si="18"/>
        <v>EX</v>
      </c>
      <c r="K596" s="15" t="str">
        <f>Tabla1[[#This Row],[FECHA DE NACIMIENTO]]&amp;J596</f>
        <v>2012EX</v>
      </c>
      <c r="L596" s="16" t="str">
        <f t="shared" si="19"/>
        <v>EXPERTOS 13 Y 14 AÑOS</v>
      </c>
      <c r="M596" s="65" t="s">
        <v>51</v>
      </c>
      <c r="N596" s="39">
        <v>707</v>
      </c>
      <c r="O596" s="19">
        <f>IFERROR(VLOOKUP(Tabla1[[#This Row],[NIVEL DE HABILIDAD]],CATEGORIAS!$M$3:$O$13,2,FALSE),"")</f>
        <v>85000</v>
      </c>
      <c r="P596" s="65"/>
      <c r="Q596" s="65"/>
    </row>
    <row r="597" spans="1:17" ht="18.75" x14ac:dyDescent="0.25">
      <c r="A597" s="11" t="str">
        <f>_xlfn.IFNA(_xlfn.XLOOKUP(Tabla1[[#This Row],[ID]],'BASE DE DATOS 2026'!$B$3:$B$554,'BASE DE DATOS 2026'!$N$3:$N$554),"")</f>
        <v/>
      </c>
      <c r="B597" s="38">
        <v>708</v>
      </c>
      <c r="C597" s="65" t="s">
        <v>436</v>
      </c>
      <c r="D597" s="65" t="s">
        <v>1079</v>
      </c>
      <c r="E597" s="47">
        <v>1131124739</v>
      </c>
      <c r="F597" s="14"/>
      <c r="G597" s="48">
        <v>2016</v>
      </c>
      <c r="H597" s="15">
        <f ca="1">IF(Tabla1[[#This Row],[FECHA DE NACIMIENTO]]="","",YEAR(NOW())-Tabla1[[#This Row],[FECHA DE NACIMIENTO]])</f>
        <v>10</v>
      </c>
      <c r="I597" s="65" t="s">
        <v>13</v>
      </c>
      <c r="J597" s="15" t="str">
        <f t="shared" si="18"/>
        <v>N</v>
      </c>
      <c r="K597" s="15" t="str">
        <f>Tabla1[[#This Row],[FECHA DE NACIMIENTO]]&amp;J597</f>
        <v>2016N</v>
      </c>
      <c r="L597" s="16" t="str">
        <f t="shared" si="19"/>
        <v>NOVATOS 9 Y 10 AÑOS</v>
      </c>
      <c r="M597" s="65" t="s">
        <v>112</v>
      </c>
      <c r="N597" s="38">
        <v>708</v>
      </c>
      <c r="O597" s="19">
        <f>IFERROR(VLOOKUP(Tabla1[[#This Row],[NIVEL DE HABILIDAD]],CATEGORIAS!$M$3:$O$13,2,FALSE),"")</f>
        <v>85000</v>
      </c>
      <c r="P597" s="65"/>
      <c r="Q597" s="65"/>
    </row>
    <row r="598" spans="1:17" ht="18.75" x14ac:dyDescent="0.25">
      <c r="A598" s="11" t="str">
        <f>_xlfn.IFNA(_xlfn.XLOOKUP(Tabla1[[#This Row],[ID]],'BASE DE DATOS 2026'!$B$3:$B$554,'BASE DE DATOS 2026'!$N$3:$N$554),"")</f>
        <v/>
      </c>
      <c r="B598" s="39">
        <v>709</v>
      </c>
      <c r="C598" s="65" t="s">
        <v>1080</v>
      </c>
      <c r="D598" s="65" t="s">
        <v>1081</v>
      </c>
      <c r="E598" s="47">
        <v>1112405584</v>
      </c>
      <c r="F598" s="14"/>
      <c r="G598" s="48">
        <v>2012</v>
      </c>
      <c r="H598" s="15">
        <f ca="1">IF(Tabla1[[#This Row],[FECHA DE NACIMIENTO]]="","",YEAR(NOW())-Tabla1[[#This Row],[FECHA DE NACIMIENTO]])</f>
        <v>14</v>
      </c>
      <c r="I598" s="65" t="s">
        <v>13</v>
      </c>
      <c r="J598" s="15" t="str">
        <f t="shared" si="18"/>
        <v>N</v>
      </c>
      <c r="K598" s="15" t="str">
        <f>Tabla1[[#This Row],[FECHA DE NACIMIENTO]]&amp;J598</f>
        <v>2012N</v>
      </c>
      <c r="L598" s="16" t="str">
        <f t="shared" si="19"/>
        <v>NOVATOS 13 Y 14 AÑOS</v>
      </c>
      <c r="M598" s="12" t="s">
        <v>76</v>
      </c>
      <c r="N598" s="39">
        <v>709</v>
      </c>
      <c r="O598" s="19">
        <f>IFERROR(VLOOKUP(Tabla1[[#This Row],[NIVEL DE HABILIDAD]],CATEGORIAS!$M$3:$O$13,2,FALSE),"")</f>
        <v>85000</v>
      </c>
      <c r="P598" s="65"/>
      <c r="Q598" s="65"/>
    </row>
    <row r="599" spans="1:17" ht="18.75" x14ac:dyDescent="0.25">
      <c r="A599" s="11" t="str">
        <f>_xlfn.IFNA(_xlfn.XLOOKUP(Tabla1[[#This Row],[ID]],'BASE DE DATOS 2026'!$B$3:$B$554,'BASE DE DATOS 2026'!$N$3:$N$554),"")</f>
        <v/>
      </c>
      <c r="B599" s="38">
        <v>710</v>
      </c>
      <c r="C599" s="65" t="s">
        <v>258</v>
      </c>
      <c r="D599" s="65" t="s">
        <v>1082</v>
      </c>
      <c r="E599" s="47">
        <v>1112406228</v>
      </c>
      <c r="F599" s="14"/>
      <c r="G599" s="48">
        <v>2013</v>
      </c>
      <c r="H599" s="15">
        <f ca="1">IF(Tabla1[[#This Row],[FECHA DE NACIMIENTO]]="","",YEAR(NOW())-Tabla1[[#This Row],[FECHA DE NACIMIENTO]])</f>
        <v>13</v>
      </c>
      <c r="I599" s="65" t="s">
        <v>13</v>
      </c>
      <c r="J599" s="15" t="str">
        <f t="shared" si="18"/>
        <v>N</v>
      </c>
      <c r="K599" s="15" t="str">
        <f>Tabla1[[#This Row],[FECHA DE NACIMIENTO]]&amp;J599</f>
        <v>2013N</v>
      </c>
      <c r="L599" s="16" t="str">
        <f t="shared" si="19"/>
        <v>NOVATOS 13 Y 14 AÑOS</v>
      </c>
      <c r="M599" s="65" t="s">
        <v>76</v>
      </c>
      <c r="N599" s="38">
        <v>710</v>
      </c>
      <c r="O599" s="19">
        <f>IFERROR(VLOOKUP(Tabla1[[#This Row],[NIVEL DE HABILIDAD]],CATEGORIAS!$M$3:$O$13,2,FALSE),"")</f>
        <v>85000</v>
      </c>
      <c r="P599" s="65"/>
      <c r="Q599" s="65"/>
    </row>
    <row r="600" spans="1:17" ht="18.75" x14ac:dyDescent="0.25">
      <c r="A600" s="11" t="str">
        <f>_xlfn.IFNA(_xlfn.XLOOKUP(Tabla1[[#This Row],[ID]],'BASE DE DATOS 2026'!$B$3:$B$554,'BASE DE DATOS 2026'!$N$3:$N$554),"")</f>
        <v/>
      </c>
      <c r="B600" s="39">
        <v>711</v>
      </c>
      <c r="C600" s="65" t="s">
        <v>717</v>
      </c>
      <c r="D600" s="65" t="s">
        <v>590</v>
      </c>
      <c r="E600" s="47">
        <v>1112408147</v>
      </c>
      <c r="F600" s="48"/>
      <c r="G600" s="48">
        <v>2015</v>
      </c>
      <c r="H600" s="15">
        <f ca="1">IF(Tabla1[[#This Row],[FECHA DE NACIMIENTO]]="","",YEAR(NOW())-Tabla1[[#This Row],[FECHA DE NACIMIENTO]])</f>
        <v>11</v>
      </c>
      <c r="I600" s="65" t="s">
        <v>13</v>
      </c>
      <c r="J600" s="15" t="str">
        <f t="shared" si="18"/>
        <v>N</v>
      </c>
      <c r="K600" s="15" t="str">
        <f>Tabla1[[#This Row],[FECHA DE NACIMIENTO]]&amp;J600</f>
        <v>2015N</v>
      </c>
      <c r="L600" s="16" t="str">
        <f t="shared" si="19"/>
        <v>NOVATOS 11 Y 12 AÑOS</v>
      </c>
      <c r="M600" s="65" t="s">
        <v>76</v>
      </c>
      <c r="N600" s="39">
        <v>711</v>
      </c>
      <c r="O600" s="19">
        <f>IFERROR(VLOOKUP(Tabla1[[#This Row],[NIVEL DE HABILIDAD]],CATEGORIAS!$M$3:$O$13,2,FALSE),"")</f>
        <v>85000</v>
      </c>
      <c r="P600" s="65"/>
      <c r="Q600" s="65"/>
    </row>
    <row r="601" spans="1:17" ht="18.75" x14ac:dyDescent="0.25">
      <c r="A601" s="11" t="str">
        <f>_xlfn.IFNA(_xlfn.XLOOKUP(Tabla1[[#This Row],[ID]],'BASE DE DATOS 2026'!$B$3:$B$554,'BASE DE DATOS 2026'!$N$3:$N$554),"")</f>
        <v/>
      </c>
      <c r="B601" s="38">
        <v>712</v>
      </c>
      <c r="C601" s="65" t="s">
        <v>312</v>
      </c>
      <c r="D601" s="65" t="s">
        <v>1083</v>
      </c>
      <c r="E601" s="47">
        <v>1232794896</v>
      </c>
      <c r="F601" s="14"/>
      <c r="G601" s="48">
        <v>2015</v>
      </c>
      <c r="H601" s="15">
        <f ca="1">IF(Tabla1[[#This Row],[FECHA DE NACIMIENTO]]="","",YEAR(NOW())-Tabla1[[#This Row],[FECHA DE NACIMIENTO]])</f>
        <v>11</v>
      </c>
      <c r="I601" s="65" t="s">
        <v>15</v>
      </c>
      <c r="J601" s="15" t="str">
        <f t="shared" si="18"/>
        <v>EX</v>
      </c>
      <c r="K601" s="15" t="str">
        <f>Tabla1[[#This Row],[FECHA DE NACIMIENTO]]&amp;J601</f>
        <v>2015EX</v>
      </c>
      <c r="L601" s="16" t="str">
        <f t="shared" si="19"/>
        <v>EXPERTOS 11 Y 12 AÑOS</v>
      </c>
      <c r="M601" s="65" t="s">
        <v>76</v>
      </c>
      <c r="N601" s="38">
        <v>712</v>
      </c>
      <c r="O601" s="19">
        <f>IFERROR(VLOOKUP(Tabla1[[#This Row],[NIVEL DE HABILIDAD]],CATEGORIAS!$M$3:$O$13,2,FALSE),"")</f>
        <v>85000</v>
      </c>
      <c r="P601" s="65"/>
      <c r="Q601" s="65"/>
    </row>
    <row r="602" spans="1:17" ht="18.75" x14ac:dyDescent="0.25">
      <c r="A602" s="11">
        <f>_xlfn.IFNA(_xlfn.XLOOKUP(Tabla1[[#This Row],[ID]],'BASE DE DATOS 2026'!$B$3:$B$554,'BASE DE DATOS 2026'!$N$3:$N$554),"")</f>
        <v>713</v>
      </c>
      <c r="B602" s="39">
        <v>713</v>
      </c>
      <c r="C602" s="65" t="s">
        <v>766</v>
      </c>
      <c r="D602" s="65" t="s">
        <v>1084</v>
      </c>
      <c r="E602" s="47">
        <v>1080053461</v>
      </c>
      <c r="F602" s="14"/>
      <c r="G602" s="48">
        <v>2008</v>
      </c>
      <c r="H602" s="15">
        <f ca="1">IF(Tabla1[[#This Row],[FECHA DE NACIMIENTO]]="","",YEAR(NOW())-Tabla1[[#This Row],[FECHA DE NACIMIENTO]])</f>
        <v>18</v>
      </c>
      <c r="I602" s="65" t="s">
        <v>15</v>
      </c>
      <c r="J602" s="15" t="str">
        <f t="shared" si="18"/>
        <v>EX</v>
      </c>
      <c r="K602" s="15" t="str">
        <f>Tabla1[[#This Row],[FECHA DE NACIMIENTO]]&amp;J602</f>
        <v>2008EX</v>
      </c>
      <c r="L602" s="16" t="str">
        <f t="shared" si="19"/>
        <v>EXPERTOS 17 AÑOS Y MAS</v>
      </c>
      <c r="M602" s="65" t="s">
        <v>46</v>
      </c>
      <c r="N602" s="39">
        <v>713</v>
      </c>
      <c r="O602" s="19">
        <f>IFERROR(VLOOKUP(Tabla1[[#This Row],[NIVEL DE HABILIDAD]],CATEGORIAS!$M$3:$O$13,2,FALSE),"")</f>
        <v>85000</v>
      </c>
      <c r="P602" s="65"/>
      <c r="Q602" s="65"/>
    </row>
    <row r="603" spans="1:17" ht="18.75" x14ac:dyDescent="0.25">
      <c r="A603" s="11" t="str">
        <f>_xlfn.IFNA(_xlfn.XLOOKUP(Tabla1[[#This Row],[ID]],'BASE DE DATOS 2026'!$B$3:$B$554,'BASE DE DATOS 2026'!$N$3:$N$554),"")</f>
        <v/>
      </c>
      <c r="B603" s="38">
        <v>714</v>
      </c>
      <c r="C603" s="65" t="s">
        <v>709</v>
      </c>
      <c r="D603" s="65" t="s">
        <v>619</v>
      </c>
      <c r="E603" s="47">
        <v>1027812869</v>
      </c>
      <c r="F603" s="14"/>
      <c r="G603" s="48">
        <v>2013</v>
      </c>
      <c r="H603" s="15">
        <f ca="1">IF(Tabla1[[#This Row],[FECHA DE NACIMIENTO]]="","",YEAR(NOW())-Tabla1[[#This Row],[FECHA DE NACIMIENTO]])</f>
        <v>13</v>
      </c>
      <c r="I603" s="65" t="s">
        <v>67</v>
      </c>
      <c r="J603" s="15" t="str">
        <f t="shared" si="18"/>
        <v>P</v>
      </c>
      <c r="K603" s="15" t="str">
        <f>Tabla1[[#This Row],[FECHA DE NACIMIENTO]]&amp;J603</f>
        <v>2013P</v>
      </c>
      <c r="L603" s="16" t="str">
        <f t="shared" si="19"/>
        <v>PRINCIPIANTES 13 Y 14 AÑOS</v>
      </c>
      <c r="M603" s="65" t="s">
        <v>76</v>
      </c>
      <c r="N603" s="38">
        <v>714</v>
      </c>
      <c r="O603" s="19">
        <f>IFERROR(VLOOKUP(Tabla1[[#This Row],[NIVEL DE HABILIDAD]],CATEGORIAS!$M$3:$O$13,2,FALSE),"")</f>
        <v>85000</v>
      </c>
      <c r="P603" s="65"/>
      <c r="Q603" s="65"/>
    </row>
    <row r="604" spans="1:17" ht="18.75" x14ac:dyDescent="0.25">
      <c r="A604" s="11">
        <f>_xlfn.IFNA(_xlfn.XLOOKUP(Tabla1[[#This Row],[ID]],'BASE DE DATOS 2026'!$B$3:$B$554,'BASE DE DATOS 2026'!$N$3:$N$554),"")</f>
        <v>715</v>
      </c>
      <c r="B604" s="39">
        <v>715</v>
      </c>
      <c r="C604" s="65" t="s">
        <v>1085</v>
      </c>
      <c r="D604" s="65" t="s">
        <v>1086</v>
      </c>
      <c r="E604" s="47">
        <v>1114246403</v>
      </c>
      <c r="F604" s="14"/>
      <c r="G604" s="48">
        <v>2012</v>
      </c>
      <c r="H604" s="15">
        <f ca="1">IF(Tabla1[[#This Row],[FECHA DE NACIMIENTO]]="","",YEAR(NOW())-Tabla1[[#This Row],[FECHA DE NACIMIENTO]])</f>
        <v>14</v>
      </c>
      <c r="I604" s="65" t="s">
        <v>13</v>
      </c>
      <c r="J604" s="15" t="str">
        <f t="shared" si="18"/>
        <v>N</v>
      </c>
      <c r="K604" s="15" t="str">
        <f>Tabla1[[#This Row],[FECHA DE NACIMIENTO]]&amp;J604</f>
        <v>2012N</v>
      </c>
      <c r="L604" s="16" t="str">
        <f t="shared" si="19"/>
        <v>NOVATOS 13 Y 14 AÑOS</v>
      </c>
      <c r="M604" s="65" t="s">
        <v>44</v>
      </c>
      <c r="N604" s="39">
        <v>715</v>
      </c>
      <c r="O604" s="19">
        <f>IFERROR(VLOOKUP(Tabla1[[#This Row],[NIVEL DE HABILIDAD]],CATEGORIAS!$M$3:$O$13,2,FALSE),"")</f>
        <v>85000</v>
      </c>
      <c r="P604" s="65"/>
      <c r="Q604" s="65"/>
    </row>
    <row r="605" spans="1:17" ht="18.75" x14ac:dyDescent="0.25">
      <c r="A605" s="11" t="str">
        <f>_xlfn.IFNA(_xlfn.XLOOKUP(Tabla1[[#This Row],[ID]],'BASE DE DATOS 2026'!$B$3:$B$554,'BASE DE DATOS 2026'!$N$3:$N$554),"")</f>
        <v/>
      </c>
      <c r="B605" s="40">
        <v>716</v>
      </c>
      <c r="C605" s="65" t="s">
        <v>639</v>
      </c>
      <c r="D605" s="65" t="s">
        <v>1011</v>
      </c>
      <c r="E605" s="47">
        <v>11150685546</v>
      </c>
      <c r="F605" s="14"/>
      <c r="G605" s="48">
        <v>2009</v>
      </c>
      <c r="H605" s="15">
        <f ca="1">IF(Tabla1[[#This Row],[FECHA DE NACIMIENTO]]="","",YEAR(NOW())-Tabla1[[#This Row],[FECHA DE NACIMIENTO]])</f>
        <v>17</v>
      </c>
      <c r="I605" s="65" t="s">
        <v>13</v>
      </c>
      <c r="J605" s="15" t="str">
        <f t="shared" si="18"/>
        <v>N</v>
      </c>
      <c r="K605" s="15" t="str">
        <f>Tabla1[[#This Row],[FECHA DE NACIMIENTO]]&amp;J605</f>
        <v>2009N</v>
      </c>
      <c r="L605" s="16" t="str">
        <f t="shared" si="19"/>
        <v>NOVATOS 15 AÑOS Y MAS</v>
      </c>
      <c r="M605" s="65" t="s">
        <v>82</v>
      </c>
      <c r="N605" s="40">
        <v>716</v>
      </c>
      <c r="O605" s="19">
        <f>IFERROR(VLOOKUP(Tabla1[[#This Row],[NIVEL DE HABILIDAD]],CATEGORIAS!$M$3:$O$13,2,FALSE),"")</f>
        <v>85000</v>
      </c>
      <c r="P605" s="65"/>
      <c r="Q605" s="65"/>
    </row>
    <row r="606" spans="1:17" ht="18.75" x14ac:dyDescent="0.25">
      <c r="A606" s="11" t="str">
        <f>_xlfn.IFNA(_xlfn.XLOOKUP(Tabla1[[#This Row],[ID]],'BASE DE DATOS 2026'!$B$3:$B$554,'BASE DE DATOS 2026'!$N$3:$N$554),"")</f>
        <v/>
      </c>
      <c r="B606" s="41">
        <v>717</v>
      </c>
      <c r="C606" s="65" t="s">
        <v>1087</v>
      </c>
      <c r="D606" s="65" t="s">
        <v>1088</v>
      </c>
      <c r="E606" s="47">
        <v>1077861002</v>
      </c>
      <c r="F606" s="14"/>
      <c r="G606" s="48">
        <v>2009</v>
      </c>
      <c r="H606" s="15">
        <f ca="1">IF(Tabla1[[#This Row],[FECHA DE NACIMIENTO]]="","",YEAR(NOW())-Tabla1[[#This Row],[FECHA DE NACIMIENTO]])</f>
        <v>17</v>
      </c>
      <c r="I606" s="65" t="s">
        <v>13</v>
      </c>
      <c r="J606" s="15" t="str">
        <f t="shared" si="18"/>
        <v>N</v>
      </c>
      <c r="K606" s="15" t="str">
        <f>Tabla1[[#This Row],[FECHA DE NACIMIENTO]]&amp;J606</f>
        <v>2009N</v>
      </c>
      <c r="L606" s="16" t="str">
        <f t="shared" si="19"/>
        <v>NOVATOS 15 AÑOS Y MAS</v>
      </c>
      <c r="M606" s="65" t="s">
        <v>111</v>
      </c>
      <c r="N606" s="41">
        <v>717</v>
      </c>
      <c r="O606" s="19">
        <f>IFERROR(VLOOKUP(Tabla1[[#This Row],[NIVEL DE HABILIDAD]],CATEGORIAS!$M$3:$O$13,2,FALSE),"")</f>
        <v>85000</v>
      </c>
      <c r="P606" s="65"/>
      <c r="Q606" s="65"/>
    </row>
    <row r="607" spans="1:17" ht="18.75" x14ac:dyDescent="0.25">
      <c r="A607" s="11" t="str">
        <f>_xlfn.IFNA(_xlfn.XLOOKUP(Tabla1[[#This Row],[ID]],'BASE DE DATOS 2026'!$B$3:$B$554,'BASE DE DATOS 2026'!$N$3:$N$554),"")</f>
        <v/>
      </c>
      <c r="B607" s="40">
        <v>718</v>
      </c>
      <c r="C607" s="65" t="s">
        <v>356</v>
      </c>
      <c r="D607" s="65" t="s">
        <v>871</v>
      </c>
      <c r="E607" s="47">
        <v>1232789071</v>
      </c>
      <c r="F607" s="14"/>
      <c r="G607" s="48">
        <v>2014</v>
      </c>
      <c r="H607" s="15">
        <f ca="1">IF(Tabla1[[#This Row],[FECHA DE NACIMIENTO]]="","",YEAR(NOW())-Tabla1[[#This Row],[FECHA DE NACIMIENTO]])</f>
        <v>12</v>
      </c>
      <c r="I607" s="65" t="s">
        <v>67</v>
      </c>
      <c r="J607" s="15" t="str">
        <f t="shared" si="18"/>
        <v>P</v>
      </c>
      <c r="K607" s="15" t="str">
        <f>Tabla1[[#This Row],[FECHA DE NACIMIENTO]]&amp;J607</f>
        <v>2014P</v>
      </c>
      <c r="L607" s="16" t="str">
        <f t="shared" si="19"/>
        <v>PRINCIPIANTES 11 Y 12 AÑOS</v>
      </c>
      <c r="M607" s="65" t="s">
        <v>75</v>
      </c>
      <c r="N607" s="40">
        <v>718</v>
      </c>
      <c r="O607" s="19">
        <f>IFERROR(VLOOKUP(Tabla1[[#This Row],[NIVEL DE HABILIDAD]],CATEGORIAS!$M$3:$O$13,2,FALSE),"")</f>
        <v>85000</v>
      </c>
      <c r="P607" s="65"/>
      <c r="Q607" s="65"/>
    </row>
    <row r="608" spans="1:17" ht="18.75" x14ac:dyDescent="0.25">
      <c r="A608" s="11" t="str">
        <f>_xlfn.IFNA(_xlfn.XLOOKUP(Tabla1[[#This Row],[ID]],'BASE DE DATOS 2026'!$B$3:$B$554,'BASE DE DATOS 2026'!$N$3:$N$554),"")</f>
        <v/>
      </c>
      <c r="B608" s="41">
        <v>719</v>
      </c>
      <c r="C608" s="65" t="s">
        <v>386</v>
      </c>
      <c r="D608" s="65" t="s">
        <v>449</v>
      </c>
      <c r="E608" s="47">
        <v>1109928677</v>
      </c>
      <c r="F608" s="48"/>
      <c r="G608" s="48">
        <v>2013</v>
      </c>
      <c r="H608" s="15">
        <f ca="1">IF(Tabla1[[#This Row],[FECHA DE NACIMIENTO]]="","",YEAR(NOW())-Tabla1[[#This Row],[FECHA DE NACIMIENTO]])</f>
        <v>13</v>
      </c>
      <c r="I608" s="65" t="s">
        <v>67</v>
      </c>
      <c r="J608" s="15" t="str">
        <f t="shared" si="18"/>
        <v>P</v>
      </c>
      <c r="K608" s="15" t="str">
        <f>Tabla1[[#This Row],[FECHA DE NACIMIENTO]]&amp;J608</f>
        <v>2013P</v>
      </c>
      <c r="L608" s="16" t="str">
        <f t="shared" si="19"/>
        <v>PRINCIPIANTES 13 Y 14 AÑOS</v>
      </c>
      <c r="M608" s="65" t="s">
        <v>74</v>
      </c>
      <c r="N608" s="41">
        <v>719</v>
      </c>
      <c r="O608" s="19">
        <f>IFERROR(VLOOKUP(Tabla1[[#This Row],[NIVEL DE HABILIDAD]],CATEGORIAS!$M$3:$O$13,2,FALSE),"")</f>
        <v>85000</v>
      </c>
      <c r="P608" s="65"/>
      <c r="Q608" s="65"/>
    </row>
    <row r="609" spans="1:17" ht="18.75" x14ac:dyDescent="0.25">
      <c r="A609" s="11" t="str">
        <f>_xlfn.IFNA(_xlfn.XLOOKUP(Tabla1[[#This Row],[ID]],'BASE DE DATOS 2026'!$B$3:$B$554,'BASE DE DATOS 2026'!$N$3:$N$554),"")</f>
        <v/>
      </c>
      <c r="B609" s="40">
        <v>720</v>
      </c>
      <c r="C609" s="65" t="s">
        <v>1089</v>
      </c>
      <c r="D609" s="65" t="s">
        <v>1090</v>
      </c>
      <c r="E609" s="47">
        <v>1112405081</v>
      </c>
      <c r="F609" s="14"/>
      <c r="G609" s="48">
        <v>2012</v>
      </c>
      <c r="H609" s="15">
        <f ca="1">IF(Tabla1[[#This Row],[FECHA DE NACIMIENTO]]="","",YEAR(NOW())-Tabla1[[#This Row],[FECHA DE NACIMIENTO]])</f>
        <v>14</v>
      </c>
      <c r="I609" s="65" t="s">
        <v>13</v>
      </c>
      <c r="J609" s="15" t="str">
        <f t="shared" si="18"/>
        <v>N</v>
      </c>
      <c r="K609" s="15" t="str">
        <f>Tabla1[[#This Row],[FECHA DE NACIMIENTO]]&amp;J609</f>
        <v>2012N</v>
      </c>
      <c r="L609" s="16" t="str">
        <f t="shared" si="19"/>
        <v>NOVATOS 13 Y 14 AÑOS</v>
      </c>
      <c r="M609" s="65" t="s">
        <v>76</v>
      </c>
      <c r="N609" s="40">
        <v>720</v>
      </c>
      <c r="O609" s="19">
        <f>IFERROR(VLOOKUP(Tabla1[[#This Row],[NIVEL DE HABILIDAD]],CATEGORIAS!$M$3:$O$13,2,FALSE),"")</f>
        <v>85000</v>
      </c>
      <c r="P609" s="65"/>
      <c r="Q609" s="65"/>
    </row>
    <row r="610" spans="1:17" ht="18.75" x14ac:dyDescent="0.25">
      <c r="A610" s="11">
        <f>_xlfn.IFNA(_xlfn.XLOOKUP(Tabla1[[#This Row],[ID]],'BASE DE DATOS 2026'!$B$3:$B$554,'BASE DE DATOS 2026'!$N$3:$N$554),"")</f>
        <v>721</v>
      </c>
      <c r="B610" s="41">
        <v>721</v>
      </c>
      <c r="C610" s="65" t="s">
        <v>1091</v>
      </c>
      <c r="D610" s="65" t="s">
        <v>1092</v>
      </c>
      <c r="E610" s="47">
        <v>1191216974</v>
      </c>
      <c r="F610" s="14"/>
      <c r="G610" s="48">
        <v>2010</v>
      </c>
      <c r="H610" s="15">
        <f ca="1">IF(Tabla1[[#This Row],[FECHA DE NACIMIENTO]]="","",YEAR(NOW())-Tabla1[[#This Row],[FECHA DE NACIMIENTO]])</f>
        <v>16</v>
      </c>
      <c r="I610" s="65" t="s">
        <v>13</v>
      </c>
      <c r="J610" s="15" t="str">
        <f t="shared" si="18"/>
        <v>N</v>
      </c>
      <c r="K610" s="15" t="str">
        <f>Tabla1[[#This Row],[FECHA DE NACIMIENTO]]&amp;J610</f>
        <v>2010N</v>
      </c>
      <c r="L610" s="16" t="str">
        <f t="shared" si="19"/>
        <v>NOVATOS 15 AÑOS Y MAS</v>
      </c>
      <c r="M610" s="65" t="s">
        <v>43</v>
      </c>
      <c r="N610" s="41">
        <v>721</v>
      </c>
      <c r="O610" s="19">
        <f>IFERROR(VLOOKUP(Tabla1[[#This Row],[NIVEL DE HABILIDAD]],CATEGORIAS!$M$3:$O$13,2,FALSE),"")</f>
        <v>85000</v>
      </c>
      <c r="P610" s="65"/>
      <c r="Q610" s="65"/>
    </row>
    <row r="611" spans="1:17" ht="18.75" x14ac:dyDescent="0.25">
      <c r="A611" s="11">
        <f>_xlfn.IFNA(_xlfn.XLOOKUP(Tabla1[[#This Row],[ID]],'BASE DE DATOS 2026'!$B$3:$B$554,'BASE DE DATOS 2026'!$N$3:$N$554),"")</f>
        <v>722</v>
      </c>
      <c r="B611" s="40">
        <v>722</v>
      </c>
      <c r="C611" s="65" t="s">
        <v>356</v>
      </c>
      <c r="D611" s="65" t="s">
        <v>1093</v>
      </c>
      <c r="E611" s="47" t="s">
        <v>1094</v>
      </c>
      <c r="F611" s="14"/>
      <c r="G611" s="48">
        <v>2009</v>
      </c>
      <c r="H611" s="15">
        <f ca="1">IF(Tabla1[[#This Row],[FECHA DE NACIMIENTO]]="","",YEAR(NOW())-Tabla1[[#This Row],[FECHA DE NACIMIENTO]])</f>
        <v>17</v>
      </c>
      <c r="I611" s="65" t="s">
        <v>13</v>
      </c>
      <c r="J611" s="15" t="str">
        <f t="shared" si="18"/>
        <v>N</v>
      </c>
      <c r="K611" s="15" t="str">
        <f>Tabla1[[#This Row],[FECHA DE NACIMIENTO]]&amp;J611</f>
        <v>2009N</v>
      </c>
      <c r="L611" s="16" t="str">
        <f t="shared" si="19"/>
        <v>NOVATOS 15 AÑOS Y MAS</v>
      </c>
      <c r="M611" s="65" t="s">
        <v>43</v>
      </c>
      <c r="N611" s="40">
        <v>722</v>
      </c>
      <c r="O611" s="19">
        <f>IFERROR(VLOOKUP(Tabla1[[#This Row],[NIVEL DE HABILIDAD]],CATEGORIAS!$M$3:$O$13,2,FALSE),"")</f>
        <v>85000</v>
      </c>
      <c r="P611" s="65"/>
      <c r="Q611" s="65"/>
    </row>
    <row r="612" spans="1:17" ht="18.75" x14ac:dyDescent="0.25">
      <c r="A612" s="11">
        <f>_xlfn.IFNA(_xlfn.XLOOKUP(Tabla1[[#This Row],[ID]],'BASE DE DATOS 2026'!$B$3:$B$554,'BASE DE DATOS 2026'!$N$3:$N$554),"")</f>
        <v>723</v>
      </c>
      <c r="B612" s="41">
        <v>723</v>
      </c>
      <c r="C612" s="65" t="s">
        <v>259</v>
      </c>
      <c r="D612" s="65" t="s">
        <v>1095</v>
      </c>
      <c r="E612" s="47">
        <v>1110049772</v>
      </c>
      <c r="F612" s="14"/>
      <c r="G612" s="48">
        <v>2011</v>
      </c>
      <c r="H612" s="15">
        <f ca="1">IF(Tabla1[[#This Row],[FECHA DE NACIMIENTO]]="","",YEAR(NOW())-Tabla1[[#This Row],[FECHA DE NACIMIENTO]])</f>
        <v>15</v>
      </c>
      <c r="I612" s="65" t="s">
        <v>13</v>
      </c>
      <c r="J612" s="15" t="str">
        <f t="shared" si="18"/>
        <v>N</v>
      </c>
      <c r="K612" s="15" t="str">
        <f>Tabla1[[#This Row],[FECHA DE NACIMIENTO]]&amp;J612</f>
        <v>2011N</v>
      </c>
      <c r="L612" s="16" t="str">
        <f t="shared" si="19"/>
        <v>NOVATOS 15 AÑOS Y MAS</v>
      </c>
      <c r="M612" s="65" t="s">
        <v>89</v>
      </c>
      <c r="N612" s="41">
        <v>723</v>
      </c>
      <c r="O612" s="19">
        <f>IFERROR(VLOOKUP(Tabla1[[#This Row],[NIVEL DE HABILIDAD]],CATEGORIAS!$M$3:$O$13,2,FALSE),"")</f>
        <v>85000</v>
      </c>
      <c r="P612" s="65"/>
      <c r="Q612" s="65"/>
    </row>
    <row r="613" spans="1:17" ht="18.75" x14ac:dyDescent="0.25">
      <c r="A613" s="11" t="str">
        <f>_xlfn.IFNA(_xlfn.XLOOKUP(Tabla1[[#This Row],[ID]],'BASE DE DATOS 2026'!$B$3:$B$554,'BASE DE DATOS 2026'!$N$3:$N$554),"")</f>
        <v/>
      </c>
      <c r="B613" s="40">
        <v>724</v>
      </c>
      <c r="C613" s="65" t="s">
        <v>1096</v>
      </c>
      <c r="D613" s="65" t="s">
        <v>1097</v>
      </c>
      <c r="E613" s="47">
        <v>1112302471</v>
      </c>
      <c r="F613" s="14"/>
      <c r="G613" s="48">
        <v>2013</v>
      </c>
      <c r="H613" s="15">
        <f ca="1">IF(Tabla1[[#This Row],[FECHA DE NACIMIENTO]]="","",YEAR(NOW())-Tabla1[[#This Row],[FECHA DE NACIMIENTO]])</f>
        <v>13</v>
      </c>
      <c r="I613" s="65" t="s">
        <v>67</v>
      </c>
      <c r="J613" s="15" t="str">
        <f t="shared" si="18"/>
        <v>P</v>
      </c>
      <c r="K613" s="15" t="str">
        <f>Tabla1[[#This Row],[FECHA DE NACIMIENTO]]&amp;J613</f>
        <v>2013P</v>
      </c>
      <c r="L613" s="16" t="str">
        <f t="shared" si="19"/>
        <v>PRINCIPIANTES 13 Y 14 AÑOS</v>
      </c>
      <c r="M613" s="65" t="s">
        <v>49</v>
      </c>
      <c r="N613" s="40">
        <v>724</v>
      </c>
      <c r="O613" s="19">
        <f>IFERROR(VLOOKUP(Tabla1[[#This Row],[NIVEL DE HABILIDAD]],CATEGORIAS!$M$3:$O$13,2,FALSE),"")</f>
        <v>85000</v>
      </c>
      <c r="P613" s="65"/>
      <c r="Q613" s="65"/>
    </row>
    <row r="614" spans="1:17" ht="18.75" x14ac:dyDescent="0.25">
      <c r="A614" s="11" t="str">
        <f>_xlfn.IFNA(_xlfn.XLOOKUP(Tabla1[[#This Row],[ID]],'BASE DE DATOS 2026'!$B$3:$B$554,'BASE DE DATOS 2026'!$N$3:$N$554),"")</f>
        <v/>
      </c>
      <c r="B614" s="41">
        <v>725</v>
      </c>
      <c r="C614" s="65" t="s">
        <v>1098</v>
      </c>
      <c r="D614" s="65" t="s">
        <v>1099</v>
      </c>
      <c r="E614" s="47">
        <v>1108567707</v>
      </c>
      <c r="F614" s="14"/>
      <c r="G614" s="48">
        <v>2010</v>
      </c>
      <c r="H614" s="15">
        <f ca="1">IF(Tabla1[[#This Row],[FECHA DE NACIMIENTO]]="","",YEAR(NOW())-Tabla1[[#This Row],[FECHA DE NACIMIENTO]])</f>
        <v>16</v>
      </c>
      <c r="I614" s="65" t="s">
        <v>67</v>
      </c>
      <c r="J614" s="15" t="str">
        <f t="shared" si="18"/>
        <v>P</v>
      </c>
      <c r="K614" s="15" t="str">
        <f>Tabla1[[#This Row],[FECHA DE NACIMIENTO]]&amp;J614</f>
        <v>2010P</v>
      </c>
      <c r="L614" s="16" t="str">
        <f t="shared" si="19"/>
        <v>PRINCIPIANTES 15 AÑOS Y MAS</v>
      </c>
      <c r="M614" s="65" t="s">
        <v>49</v>
      </c>
      <c r="N614" s="41">
        <v>725</v>
      </c>
      <c r="O614" s="19">
        <f>IFERROR(VLOOKUP(Tabla1[[#This Row],[NIVEL DE HABILIDAD]],CATEGORIAS!$M$3:$O$13,2,FALSE),"")</f>
        <v>85000</v>
      </c>
      <c r="P614" s="65"/>
      <c r="Q614" s="65"/>
    </row>
    <row r="615" spans="1:17" ht="18.75" x14ac:dyDescent="0.25">
      <c r="A615" s="11">
        <f>_xlfn.IFNA(_xlfn.XLOOKUP(Tabla1[[#This Row],[ID]],'BASE DE DATOS 2026'!$B$3:$B$554,'BASE DE DATOS 2026'!$N$3:$N$554),"")</f>
        <v>726</v>
      </c>
      <c r="B615" s="40">
        <v>726</v>
      </c>
      <c r="C615" s="65" t="s">
        <v>1100</v>
      </c>
      <c r="D615" s="65" t="s">
        <v>1101</v>
      </c>
      <c r="E615" s="47">
        <v>1112058296</v>
      </c>
      <c r="F615" s="14"/>
      <c r="G615" s="48">
        <v>2013</v>
      </c>
      <c r="H615" s="15">
        <f ca="1">IF(Tabla1[[#This Row],[FECHA DE NACIMIENTO]]="","",YEAR(NOW())-Tabla1[[#This Row],[FECHA DE NACIMIENTO]])</f>
        <v>13</v>
      </c>
      <c r="I615" s="65" t="s">
        <v>13</v>
      </c>
      <c r="J615" s="15" t="str">
        <f t="shared" si="18"/>
        <v>N</v>
      </c>
      <c r="K615" s="15" t="str">
        <f>Tabla1[[#This Row],[FECHA DE NACIMIENTO]]&amp;J615</f>
        <v>2013N</v>
      </c>
      <c r="L615" s="16" t="str">
        <f t="shared" si="19"/>
        <v>NOVATOS 13 Y 14 AÑOS</v>
      </c>
      <c r="M615" s="65" t="s">
        <v>89</v>
      </c>
      <c r="N615" s="40">
        <v>726</v>
      </c>
      <c r="O615" s="19">
        <f>IFERROR(VLOOKUP(Tabla1[[#This Row],[NIVEL DE HABILIDAD]],CATEGORIAS!$M$3:$O$13,2,FALSE),"")</f>
        <v>85000</v>
      </c>
      <c r="P615" s="65"/>
      <c r="Q615" s="65"/>
    </row>
    <row r="616" spans="1:17" ht="18.75" x14ac:dyDescent="0.25">
      <c r="A616" s="11">
        <f>_xlfn.IFNA(_xlfn.XLOOKUP(Tabla1[[#This Row],[ID]],'BASE DE DATOS 2026'!$B$3:$B$554,'BASE DE DATOS 2026'!$N$3:$N$554),"")</f>
        <v>727</v>
      </c>
      <c r="B616" s="41">
        <v>727</v>
      </c>
      <c r="C616" s="65" t="s">
        <v>1102</v>
      </c>
      <c r="D616" s="65" t="s">
        <v>1103</v>
      </c>
      <c r="E616" s="47">
        <v>1191214585</v>
      </c>
      <c r="F616" s="14"/>
      <c r="G616" s="48">
        <v>2009</v>
      </c>
      <c r="H616" s="15">
        <f ca="1">IF(Tabla1[[#This Row],[FECHA DE NACIMIENTO]]="","",YEAR(NOW())-Tabla1[[#This Row],[FECHA DE NACIMIENTO]])</f>
        <v>17</v>
      </c>
      <c r="I616" s="65" t="s">
        <v>13</v>
      </c>
      <c r="J616" s="15" t="str">
        <f t="shared" si="18"/>
        <v>N</v>
      </c>
      <c r="K616" s="15" t="str">
        <f>Tabla1[[#This Row],[FECHA DE NACIMIENTO]]&amp;J616</f>
        <v>2009N</v>
      </c>
      <c r="L616" s="16" t="str">
        <f t="shared" si="19"/>
        <v>NOVATOS 15 AÑOS Y MAS</v>
      </c>
      <c r="M616" s="65" t="s">
        <v>53</v>
      </c>
      <c r="N616" s="41">
        <v>727</v>
      </c>
      <c r="O616" s="19">
        <f>IFERROR(VLOOKUP(Tabla1[[#This Row],[NIVEL DE HABILIDAD]],CATEGORIAS!$M$3:$O$13,2,FALSE),"")</f>
        <v>85000</v>
      </c>
      <c r="P616" s="65"/>
      <c r="Q616" s="65"/>
    </row>
    <row r="617" spans="1:17" ht="18.75" x14ac:dyDescent="0.25">
      <c r="A617" s="11" t="str">
        <f>_xlfn.IFNA(_xlfn.XLOOKUP(Tabla1[[#This Row],[ID]],'BASE DE DATOS 2026'!$B$3:$B$554,'BASE DE DATOS 2026'!$N$3:$N$554),"")</f>
        <v/>
      </c>
      <c r="B617" s="40">
        <v>728</v>
      </c>
      <c r="C617" s="65" t="s">
        <v>325</v>
      </c>
      <c r="D617" s="65" t="s">
        <v>1104</v>
      </c>
      <c r="E617" s="47">
        <v>1105388479</v>
      </c>
      <c r="F617" s="14"/>
      <c r="G617" s="48">
        <v>2014</v>
      </c>
      <c r="H617" s="15">
        <f ca="1">IF(Tabla1[[#This Row],[FECHA DE NACIMIENTO]]="","",YEAR(NOW())-Tabla1[[#This Row],[FECHA DE NACIMIENTO]])</f>
        <v>12</v>
      </c>
      <c r="I617" s="65" t="s">
        <v>67</v>
      </c>
      <c r="J617" s="15" t="str">
        <f t="shared" si="18"/>
        <v>P</v>
      </c>
      <c r="K617" s="15" t="str">
        <f>Tabla1[[#This Row],[FECHA DE NACIMIENTO]]&amp;J617</f>
        <v>2014P</v>
      </c>
      <c r="L617" s="16" t="str">
        <f t="shared" si="19"/>
        <v>PRINCIPIANTES 11 Y 12 AÑOS</v>
      </c>
      <c r="M617" s="65" t="s">
        <v>53</v>
      </c>
      <c r="N617" s="40">
        <v>728</v>
      </c>
      <c r="O617" s="19">
        <f>IFERROR(VLOOKUP(Tabla1[[#This Row],[NIVEL DE HABILIDAD]],CATEGORIAS!$M$3:$O$13,2,FALSE),"")</f>
        <v>85000</v>
      </c>
      <c r="P617" s="65"/>
      <c r="Q617" s="65"/>
    </row>
    <row r="618" spans="1:17" ht="18.75" x14ac:dyDescent="0.25">
      <c r="A618" s="11" t="str">
        <f>_xlfn.IFNA(_xlfn.XLOOKUP(Tabla1[[#This Row],[ID]],'BASE DE DATOS 2026'!$B$3:$B$554,'BASE DE DATOS 2026'!$N$3:$N$554),"")</f>
        <v/>
      </c>
      <c r="B618" s="41">
        <v>729</v>
      </c>
      <c r="C618" s="65" t="s">
        <v>1105</v>
      </c>
      <c r="D618" s="65" t="s">
        <v>1104</v>
      </c>
      <c r="E618" s="47">
        <v>1105388470</v>
      </c>
      <c r="F618" s="14"/>
      <c r="G618" s="48">
        <v>2014</v>
      </c>
      <c r="H618" s="15">
        <f ca="1">IF(Tabla1[[#This Row],[FECHA DE NACIMIENTO]]="","",YEAR(NOW())-Tabla1[[#This Row],[FECHA DE NACIMIENTO]])</f>
        <v>12</v>
      </c>
      <c r="I618" s="65" t="s">
        <v>67</v>
      </c>
      <c r="J618" s="15" t="str">
        <f t="shared" si="18"/>
        <v>P</v>
      </c>
      <c r="K618" s="15" t="str">
        <f>Tabla1[[#This Row],[FECHA DE NACIMIENTO]]&amp;J618</f>
        <v>2014P</v>
      </c>
      <c r="L618" s="16" t="str">
        <f t="shared" si="19"/>
        <v>PRINCIPIANTES 11 Y 12 AÑOS</v>
      </c>
      <c r="M618" s="65" t="s">
        <v>53</v>
      </c>
      <c r="N618" s="41">
        <v>729</v>
      </c>
      <c r="O618" s="19">
        <f>IFERROR(VLOOKUP(Tabla1[[#This Row],[NIVEL DE HABILIDAD]],CATEGORIAS!$M$3:$O$13,2,FALSE),"")</f>
        <v>85000</v>
      </c>
      <c r="P618" s="65"/>
      <c r="Q618" s="65"/>
    </row>
    <row r="619" spans="1:17" ht="18.75" x14ac:dyDescent="0.25">
      <c r="A619" s="11" t="str">
        <f>_xlfn.IFNA(_xlfn.XLOOKUP(Tabla1[[#This Row],[ID]],'BASE DE DATOS 2026'!$B$3:$B$554,'BASE DE DATOS 2026'!$N$3:$N$554),"")</f>
        <v/>
      </c>
      <c r="B619" s="40">
        <v>730</v>
      </c>
      <c r="C619" s="65" t="s">
        <v>1106</v>
      </c>
      <c r="D619" s="65" t="s">
        <v>1107</v>
      </c>
      <c r="E619" s="47">
        <v>1108569887</v>
      </c>
      <c r="F619" s="14"/>
      <c r="G619" s="48">
        <v>2014</v>
      </c>
      <c r="H619" s="15">
        <f ca="1">IF(Tabla1[[#This Row],[FECHA DE NACIMIENTO]]="","",YEAR(NOW())-Tabla1[[#This Row],[FECHA DE NACIMIENTO]])</f>
        <v>12</v>
      </c>
      <c r="I619" s="65" t="s">
        <v>67</v>
      </c>
      <c r="J619" s="15" t="str">
        <f t="shared" si="18"/>
        <v>P</v>
      </c>
      <c r="K619" s="15" t="str">
        <f>Tabla1[[#This Row],[FECHA DE NACIMIENTO]]&amp;J619</f>
        <v>2014P</v>
      </c>
      <c r="L619" s="16" t="str">
        <f t="shared" si="19"/>
        <v>PRINCIPIANTES 11 Y 12 AÑOS</v>
      </c>
      <c r="M619" s="65" t="s">
        <v>53</v>
      </c>
      <c r="N619" s="40">
        <v>730</v>
      </c>
      <c r="O619" s="19">
        <f>IFERROR(VLOOKUP(Tabla1[[#This Row],[NIVEL DE HABILIDAD]],CATEGORIAS!$M$3:$O$13,2,FALSE),"")</f>
        <v>85000</v>
      </c>
      <c r="P619" s="65"/>
      <c r="Q619" s="65"/>
    </row>
    <row r="620" spans="1:17" ht="18.75" x14ac:dyDescent="0.25">
      <c r="A620" s="11" t="str">
        <f>_xlfn.IFNA(_xlfn.XLOOKUP(Tabla1[[#This Row],[ID]],'BASE DE DATOS 2026'!$B$3:$B$554,'BASE DE DATOS 2026'!$N$3:$N$554),"")</f>
        <v/>
      </c>
      <c r="B620" s="41">
        <v>731</v>
      </c>
      <c r="C620" s="65" t="s">
        <v>1108</v>
      </c>
      <c r="D620" s="65" t="s">
        <v>511</v>
      </c>
      <c r="E620" s="47">
        <v>1109549267</v>
      </c>
      <c r="F620" s="14"/>
      <c r="G620" s="48">
        <v>2010</v>
      </c>
      <c r="H620" s="15">
        <f ca="1">IF(Tabla1[[#This Row],[FECHA DE NACIMIENTO]]="","",YEAR(NOW())-Tabla1[[#This Row],[FECHA DE NACIMIENTO]])</f>
        <v>16</v>
      </c>
      <c r="I620" s="65" t="s">
        <v>67</v>
      </c>
      <c r="J620" s="15" t="str">
        <f t="shared" si="18"/>
        <v>P</v>
      </c>
      <c r="K620" s="15" t="str">
        <f>Tabla1[[#This Row],[FECHA DE NACIMIENTO]]&amp;J620</f>
        <v>2010P</v>
      </c>
      <c r="L620" s="16" t="str">
        <f t="shared" si="19"/>
        <v>PRINCIPIANTES 15 AÑOS Y MAS</v>
      </c>
      <c r="M620" s="65" t="s">
        <v>53</v>
      </c>
      <c r="N620" s="41">
        <v>731</v>
      </c>
      <c r="O620" s="19">
        <f>IFERROR(VLOOKUP(Tabla1[[#This Row],[NIVEL DE HABILIDAD]],CATEGORIAS!$M$3:$O$13,2,FALSE),"")</f>
        <v>85000</v>
      </c>
      <c r="P620" s="65"/>
      <c r="Q620" s="65"/>
    </row>
    <row r="621" spans="1:17" ht="18.75" x14ac:dyDescent="0.25">
      <c r="A621" s="11">
        <f>_xlfn.IFNA(_xlfn.XLOOKUP(Tabla1[[#This Row],[ID]],'BASE DE DATOS 2026'!$B$3:$B$554,'BASE DE DATOS 2026'!$N$3:$N$554),"")</f>
        <v>732</v>
      </c>
      <c r="B621" s="40">
        <v>732</v>
      </c>
      <c r="C621" s="33" t="s">
        <v>1109</v>
      </c>
      <c r="D621" s="33" t="s">
        <v>1110</v>
      </c>
      <c r="E621" s="34">
        <v>1112301033</v>
      </c>
      <c r="F621" s="48"/>
      <c r="G621" s="35">
        <v>2009</v>
      </c>
      <c r="H621" s="15">
        <f ca="1">IF(Tabla1[[#This Row],[FECHA DE NACIMIENTO]]="","",YEAR(NOW())-Tabla1[[#This Row],[FECHA DE NACIMIENTO]])</f>
        <v>17</v>
      </c>
      <c r="I621" s="33" t="s">
        <v>15</v>
      </c>
      <c r="J621" s="15" t="str">
        <f t="shared" si="18"/>
        <v>EX</v>
      </c>
      <c r="K621" s="15" t="str">
        <f>Tabla1[[#This Row],[FECHA DE NACIMIENTO]]&amp;J621</f>
        <v>2009EX</v>
      </c>
      <c r="L621" s="16" t="str">
        <f t="shared" si="19"/>
        <v>EXPERTOS 17 AÑOS Y MAS</v>
      </c>
      <c r="M621" s="65" t="s">
        <v>45</v>
      </c>
      <c r="N621" s="40">
        <v>732</v>
      </c>
      <c r="O621" s="19">
        <f>IFERROR(VLOOKUP(Tabla1[[#This Row],[NIVEL DE HABILIDAD]],CATEGORIAS!$M$3:$O$13,2,FALSE),"")</f>
        <v>85000</v>
      </c>
      <c r="P621" s="33"/>
      <c r="Q621" s="33"/>
    </row>
    <row r="622" spans="1:17" ht="18.75" x14ac:dyDescent="0.25">
      <c r="A622" s="11">
        <f>_xlfn.IFNA(_xlfn.XLOOKUP(Tabla1[[#This Row],[ID]],'BASE DE DATOS 2026'!$B$3:$B$554,'BASE DE DATOS 2026'!$N$3:$N$554),"")</f>
        <v>733</v>
      </c>
      <c r="B622" s="41">
        <v>733</v>
      </c>
      <c r="C622" s="33" t="s">
        <v>308</v>
      </c>
      <c r="D622" s="33" t="s">
        <v>1111</v>
      </c>
      <c r="E622" s="34">
        <v>1104832455</v>
      </c>
      <c r="F622" s="14"/>
      <c r="G622" s="35">
        <v>2013</v>
      </c>
      <c r="H622" s="15">
        <f ca="1">IF(Tabla1[[#This Row],[FECHA DE NACIMIENTO]]="","",YEAR(NOW())-Tabla1[[#This Row],[FECHA DE NACIMIENTO]])</f>
        <v>13</v>
      </c>
      <c r="I622" s="33" t="s">
        <v>13</v>
      </c>
      <c r="J622" s="15" t="str">
        <f t="shared" si="18"/>
        <v>N</v>
      </c>
      <c r="K622" s="15" t="str">
        <f>Tabla1[[#This Row],[FECHA DE NACIMIENTO]]&amp;J622</f>
        <v>2013N</v>
      </c>
      <c r="L622" s="16" t="str">
        <f t="shared" si="19"/>
        <v>NOVATOS 13 Y 14 AÑOS</v>
      </c>
      <c r="M622" s="33" t="s">
        <v>51</v>
      </c>
      <c r="N622" s="41">
        <v>733</v>
      </c>
      <c r="O622" s="19">
        <f>IFERROR(VLOOKUP(Tabla1[[#This Row],[NIVEL DE HABILIDAD]],CATEGORIAS!$M$3:$O$13,2,FALSE),"")</f>
        <v>85000</v>
      </c>
      <c r="P622" s="33"/>
      <c r="Q622" s="65" t="s">
        <v>205</v>
      </c>
    </row>
    <row r="623" spans="1:17" ht="18.75" x14ac:dyDescent="0.25">
      <c r="A623" s="11">
        <f>_xlfn.IFNA(_xlfn.XLOOKUP(Tabla1[[#This Row],[ID]],'BASE DE DATOS 2026'!$B$3:$B$554,'BASE DE DATOS 2026'!$N$3:$N$554),"")</f>
        <v>734</v>
      </c>
      <c r="B623" s="40">
        <v>734</v>
      </c>
      <c r="C623" s="33" t="s">
        <v>308</v>
      </c>
      <c r="D623" s="33" t="s">
        <v>1112</v>
      </c>
      <c r="E623" s="34">
        <v>1118259594</v>
      </c>
      <c r="F623" s="14"/>
      <c r="G623" s="35">
        <v>2013</v>
      </c>
      <c r="H623" s="15">
        <f ca="1">IF(Tabla1[[#This Row],[FECHA DE NACIMIENTO]]="","",YEAR(NOW())-Tabla1[[#This Row],[FECHA DE NACIMIENTO]])</f>
        <v>13</v>
      </c>
      <c r="I623" s="65" t="s">
        <v>67</v>
      </c>
      <c r="J623" s="15" t="str">
        <f t="shared" si="18"/>
        <v>P</v>
      </c>
      <c r="K623" s="15" t="str">
        <f>Tabla1[[#This Row],[FECHA DE NACIMIENTO]]&amp;J623</f>
        <v>2013P</v>
      </c>
      <c r="L623" s="16" t="str">
        <f t="shared" si="19"/>
        <v>PRINCIPIANTES 13 Y 14 AÑOS</v>
      </c>
      <c r="M623" s="65" t="s">
        <v>74</v>
      </c>
      <c r="N623" s="40">
        <v>734</v>
      </c>
      <c r="O623" s="19">
        <f>IFERROR(VLOOKUP(Tabla1[[#This Row],[NIVEL DE HABILIDAD]],CATEGORIAS!$M$3:$O$13,2,FALSE),"")</f>
        <v>85000</v>
      </c>
      <c r="P623" s="33"/>
      <c r="Q623" s="33"/>
    </row>
    <row r="624" spans="1:17" ht="18.75" x14ac:dyDescent="0.25">
      <c r="A624" s="11" t="str">
        <f>_xlfn.IFNA(_xlfn.XLOOKUP(Tabla1[[#This Row],[ID]],'BASE DE DATOS 2026'!$B$3:$B$554,'BASE DE DATOS 2026'!$N$3:$N$554),"")</f>
        <v/>
      </c>
      <c r="B624" s="41">
        <v>735</v>
      </c>
      <c r="C624" s="33" t="s">
        <v>1113</v>
      </c>
      <c r="D624" s="33" t="s">
        <v>1114</v>
      </c>
      <c r="E624" s="34">
        <v>1116377235</v>
      </c>
      <c r="F624" s="14"/>
      <c r="G624" s="35">
        <v>2013</v>
      </c>
      <c r="H624" s="15">
        <f ca="1">IF(Tabla1[[#This Row],[FECHA DE NACIMIENTO]]="","",YEAR(NOW())-Tabla1[[#This Row],[FECHA DE NACIMIENTO]])</f>
        <v>13</v>
      </c>
      <c r="I624" s="33" t="s">
        <v>67</v>
      </c>
      <c r="J624" s="15" t="str">
        <f t="shared" si="18"/>
        <v>P</v>
      </c>
      <c r="K624" s="15" t="str">
        <f>Tabla1[[#This Row],[FECHA DE NACIMIENTO]]&amp;J624</f>
        <v>2013P</v>
      </c>
      <c r="L624" s="16" t="str">
        <f t="shared" si="19"/>
        <v>PRINCIPIANTES 13 Y 14 AÑOS</v>
      </c>
      <c r="M624" s="33" t="s">
        <v>74</v>
      </c>
      <c r="N624" s="41">
        <v>735</v>
      </c>
      <c r="O624" s="19">
        <f>IFERROR(VLOOKUP(Tabla1[[#This Row],[NIVEL DE HABILIDAD]],CATEGORIAS!$M$3:$O$13,2,FALSE),"")</f>
        <v>85000</v>
      </c>
      <c r="P624" s="33"/>
      <c r="Q624" s="33"/>
    </row>
    <row r="625" spans="1:17" ht="18.75" x14ac:dyDescent="0.25">
      <c r="A625" s="11" t="str">
        <f>_xlfn.IFNA(_xlfn.XLOOKUP(Tabla1[[#This Row],[ID]],'BASE DE DATOS 2026'!$B$3:$B$554,'BASE DE DATOS 2026'!$N$3:$N$554),"")</f>
        <v/>
      </c>
      <c r="B625" s="40">
        <v>736</v>
      </c>
      <c r="C625" s="33" t="s">
        <v>1115</v>
      </c>
      <c r="D625" s="33" t="s">
        <v>1116</v>
      </c>
      <c r="E625" s="34">
        <v>1059243344</v>
      </c>
      <c r="F625" s="14"/>
      <c r="G625" s="35">
        <v>2010</v>
      </c>
      <c r="H625" s="15">
        <f ca="1">IF(Tabla1[[#This Row],[FECHA DE NACIMIENTO]]="","",YEAR(NOW())-Tabla1[[#This Row],[FECHA DE NACIMIENTO]])</f>
        <v>16</v>
      </c>
      <c r="I625" s="33" t="s">
        <v>13</v>
      </c>
      <c r="J625" s="15" t="str">
        <f t="shared" si="18"/>
        <v>N</v>
      </c>
      <c r="K625" s="15" t="str">
        <f>Tabla1[[#This Row],[FECHA DE NACIMIENTO]]&amp;J625</f>
        <v>2010N</v>
      </c>
      <c r="L625" s="16" t="str">
        <f t="shared" si="19"/>
        <v>NOVATOS 15 AÑOS Y MAS</v>
      </c>
      <c r="M625" s="33" t="s">
        <v>52</v>
      </c>
      <c r="N625" s="40">
        <v>736</v>
      </c>
      <c r="O625" s="19">
        <f>IFERROR(VLOOKUP(Tabla1[[#This Row],[NIVEL DE HABILIDAD]],CATEGORIAS!$M$3:$O$13,2,FALSE),"")</f>
        <v>85000</v>
      </c>
      <c r="P625" s="33"/>
      <c r="Q625" s="33"/>
    </row>
    <row r="626" spans="1:17" ht="18.75" x14ac:dyDescent="0.25">
      <c r="A626" s="11" t="str">
        <f>_xlfn.IFNA(_xlfn.XLOOKUP(Tabla1[[#This Row],[ID]],'BASE DE DATOS 2026'!$B$3:$B$554,'BASE DE DATOS 2026'!$N$3:$N$554),"")</f>
        <v/>
      </c>
      <c r="B626" s="41">
        <v>737</v>
      </c>
      <c r="C626" s="33" t="s">
        <v>1117</v>
      </c>
      <c r="D626" s="33" t="s">
        <v>1118</v>
      </c>
      <c r="E626" s="34">
        <v>1061750961</v>
      </c>
      <c r="F626" s="14"/>
      <c r="G626" s="35">
        <v>2010</v>
      </c>
      <c r="H626" s="15">
        <f ca="1">IF(Tabla1[[#This Row],[FECHA DE NACIMIENTO]]="","",YEAR(NOW())-Tabla1[[#This Row],[FECHA DE NACIMIENTO]])</f>
        <v>16</v>
      </c>
      <c r="I626" s="33" t="s">
        <v>67</v>
      </c>
      <c r="J626" s="15" t="str">
        <f t="shared" si="18"/>
        <v>P</v>
      </c>
      <c r="K626" s="15" t="str">
        <f>Tabla1[[#This Row],[FECHA DE NACIMIENTO]]&amp;J626</f>
        <v>2010P</v>
      </c>
      <c r="L626" s="16" t="str">
        <f t="shared" si="19"/>
        <v>PRINCIPIANTES 15 AÑOS Y MAS</v>
      </c>
      <c r="M626" s="33" t="s">
        <v>52</v>
      </c>
      <c r="N626" s="41">
        <v>737</v>
      </c>
      <c r="O626" s="19">
        <f>IFERROR(VLOOKUP(Tabla1[[#This Row],[NIVEL DE HABILIDAD]],CATEGORIAS!$M$3:$O$13,2,FALSE),"")</f>
        <v>85000</v>
      </c>
      <c r="P626" s="33"/>
      <c r="Q626" s="33"/>
    </row>
    <row r="627" spans="1:17" ht="18.75" x14ac:dyDescent="0.25">
      <c r="A627" s="11">
        <f>_xlfn.IFNA(_xlfn.XLOOKUP(Tabla1[[#This Row],[ID]],'BASE DE DATOS 2026'!$B$3:$B$554,'BASE DE DATOS 2026'!$N$3:$N$554),"")</f>
        <v>738</v>
      </c>
      <c r="B627" s="40">
        <v>738</v>
      </c>
      <c r="C627" s="33" t="s">
        <v>1119</v>
      </c>
      <c r="D627" s="33" t="s">
        <v>1120</v>
      </c>
      <c r="E627" s="34">
        <v>1113700222</v>
      </c>
      <c r="F627" s="14"/>
      <c r="G627" s="35">
        <v>2018</v>
      </c>
      <c r="H627" s="15">
        <f ca="1">IF(Tabla1[[#This Row],[FECHA DE NACIMIENTO]]="","",YEAR(NOW())-Tabla1[[#This Row],[FECHA DE NACIMIENTO]])</f>
        <v>8</v>
      </c>
      <c r="I627" s="33" t="s">
        <v>67</v>
      </c>
      <c r="J627" s="15" t="str">
        <f t="shared" si="18"/>
        <v>P</v>
      </c>
      <c r="K627" s="15" t="str">
        <f>Tabla1[[#This Row],[FECHA DE NACIMIENTO]]&amp;J627</f>
        <v>2018P</v>
      </c>
      <c r="L627" s="16" t="str">
        <f t="shared" si="19"/>
        <v>PRINCIPIANTES 7 Y 8 AÑOS</v>
      </c>
      <c r="M627" s="33" t="s">
        <v>82</v>
      </c>
      <c r="N627" s="40">
        <v>738</v>
      </c>
      <c r="O627" s="19">
        <f>IFERROR(VLOOKUP(Tabla1[[#This Row],[NIVEL DE HABILIDAD]],CATEGORIAS!$M$3:$O$13,2,FALSE),"")</f>
        <v>85000</v>
      </c>
      <c r="P627" s="33"/>
      <c r="Q627" s="65" t="s">
        <v>206</v>
      </c>
    </row>
    <row r="628" spans="1:17" ht="18.75" x14ac:dyDescent="0.25">
      <c r="A628" s="11">
        <f>_xlfn.IFNA(_xlfn.XLOOKUP(Tabla1[[#This Row],[ID]],'BASE DE DATOS 2026'!$B$3:$B$554,'BASE DE DATOS 2026'!$N$3:$N$554),"")</f>
        <v>739</v>
      </c>
      <c r="B628" s="41">
        <v>739</v>
      </c>
      <c r="C628" s="33" t="s">
        <v>1121</v>
      </c>
      <c r="D628" s="33" t="s">
        <v>1122</v>
      </c>
      <c r="E628" s="34">
        <v>1112058430</v>
      </c>
      <c r="F628" s="14"/>
      <c r="G628" s="35">
        <v>2013</v>
      </c>
      <c r="H628" s="15">
        <f ca="1">IF(Tabla1[[#This Row],[FECHA DE NACIMIENTO]]="","",YEAR(NOW())-Tabla1[[#This Row],[FECHA DE NACIMIENTO]])</f>
        <v>13</v>
      </c>
      <c r="I628" s="33" t="s">
        <v>67</v>
      </c>
      <c r="J628" s="15" t="str">
        <f t="shared" si="18"/>
        <v>P</v>
      </c>
      <c r="K628" s="15" t="str">
        <f>Tabla1[[#This Row],[FECHA DE NACIMIENTO]]&amp;J628</f>
        <v>2013P</v>
      </c>
      <c r="L628" s="16" t="str">
        <f t="shared" si="19"/>
        <v>PRINCIPIANTES 13 Y 14 AÑOS</v>
      </c>
      <c r="M628" s="33" t="s">
        <v>46</v>
      </c>
      <c r="N628" s="41">
        <v>739</v>
      </c>
      <c r="O628" s="19">
        <f>IFERROR(VLOOKUP(Tabla1[[#This Row],[NIVEL DE HABILIDAD]],CATEGORIAS!$M$3:$O$13,2,FALSE),"")</f>
        <v>85000</v>
      </c>
      <c r="P628" s="33"/>
      <c r="Q628" s="65" t="s">
        <v>208</v>
      </c>
    </row>
    <row r="629" spans="1:17" ht="18.75" x14ac:dyDescent="0.25">
      <c r="A629" s="11">
        <f>_xlfn.IFNA(_xlfn.XLOOKUP(Tabla1[[#This Row],[ID]],'BASE DE DATOS 2026'!$B$3:$B$554,'BASE DE DATOS 2026'!$N$3:$N$554),"")</f>
        <v>740</v>
      </c>
      <c r="B629" s="40">
        <v>740</v>
      </c>
      <c r="C629" s="33" t="s">
        <v>1123</v>
      </c>
      <c r="D629" s="33" t="s">
        <v>1124</v>
      </c>
      <c r="E629" s="34">
        <v>1114247145</v>
      </c>
      <c r="F629" s="14"/>
      <c r="G629" s="35">
        <v>2013</v>
      </c>
      <c r="H629" s="15">
        <f ca="1">IF(Tabla1[[#This Row],[FECHA DE NACIMIENTO]]="","",YEAR(NOW())-Tabla1[[#This Row],[FECHA DE NACIMIENTO]])</f>
        <v>13</v>
      </c>
      <c r="I629" s="65" t="s">
        <v>67</v>
      </c>
      <c r="J629" s="15" t="str">
        <f t="shared" si="18"/>
        <v>P</v>
      </c>
      <c r="K629" s="15" t="str">
        <f>Tabla1[[#This Row],[FECHA DE NACIMIENTO]]&amp;J629</f>
        <v>2013P</v>
      </c>
      <c r="L629" s="16" t="str">
        <f t="shared" si="19"/>
        <v>PRINCIPIANTES 13 Y 14 AÑOS</v>
      </c>
      <c r="M629" s="33" t="s">
        <v>44</v>
      </c>
      <c r="N629" s="40">
        <v>740</v>
      </c>
      <c r="O629" s="19">
        <f>IFERROR(VLOOKUP(Tabla1[[#This Row],[NIVEL DE HABILIDAD]],CATEGORIAS!$M$3:$O$13,2,FALSE),"")</f>
        <v>85000</v>
      </c>
      <c r="P629" s="33"/>
      <c r="Q629" s="33"/>
    </row>
    <row r="630" spans="1:17" ht="18.75" x14ac:dyDescent="0.25">
      <c r="A630" s="11">
        <f>_xlfn.IFNA(_xlfn.XLOOKUP(Tabla1[[#This Row],[ID]],'BASE DE DATOS 2026'!$B$3:$B$554,'BASE DE DATOS 2026'!$N$3:$N$554),"")</f>
        <v>741</v>
      </c>
      <c r="B630" s="41">
        <v>741</v>
      </c>
      <c r="C630" s="33" t="s">
        <v>308</v>
      </c>
      <c r="D630" s="33" t="s">
        <v>1125</v>
      </c>
      <c r="E630" s="34">
        <v>1110295391</v>
      </c>
      <c r="F630" s="14"/>
      <c r="G630" s="35">
        <v>2008</v>
      </c>
      <c r="H630" s="15">
        <f ca="1">IF(Tabla1[[#This Row],[FECHA DE NACIMIENTO]]="","",YEAR(NOW())-Tabla1[[#This Row],[FECHA DE NACIMIENTO]])</f>
        <v>18</v>
      </c>
      <c r="I630" s="33" t="s">
        <v>15</v>
      </c>
      <c r="J630" s="15" t="str">
        <f t="shared" si="18"/>
        <v>EX</v>
      </c>
      <c r="K630" s="15" t="str">
        <f>Tabla1[[#This Row],[FECHA DE NACIMIENTO]]&amp;J630</f>
        <v>2008EX</v>
      </c>
      <c r="L630" s="16" t="str">
        <f t="shared" si="19"/>
        <v>EXPERTOS 17 AÑOS Y MAS</v>
      </c>
      <c r="M630" s="33" t="s">
        <v>112</v>
      </c>
      <c r="N630" s="41">
        <v>741</v>
      </c>
      <c r="O630" s="19">
        <f>IFERROR(VLOOKUP(Tabla1[[#This Row],[NIVEL DE HABILIDAD]],CATEGORIAS!$M$3:$O$13,2,FALSE),"")</f>
        <v>85000</v>
      </c>
      <c r="P630" s="33"/>
      <c r="Q630" s="33"/>
    </row>
    <row r="631" spans="1:17" ht="18.75" x14ac:dyDescent="0.25">
      <c r="A631" s="11" t="str">
        <f>_xlfn.IFNA(_xlfn.XLOOKUP(Tabla1[[#This Row],[ID]],'BASE DE DATOS 2026'!$B$3:$B$554,'BASE DE DATOS 2026'!$N$3:$N$554),"")</f>
        <v/>
      </c>
      <c r="B631" s="40">
        <v>742</v>
      </c>
      <c r="C631" s="33" t="s">
        <v>261</v>
      </c>
      <c r="D631" s="33" t="s">
        <v>1126</v>
      </c>
      <c r="E631" s="34">
        <v>1081285054</v>
      </c>
      <c r="F631" s="14"/>
      <c r="G631" s="35">
        <v>2015</v>
      </c>
      <c r="H631" s="15">
        <f ca="1">IF(Tabla1[[#This Row],[FECHA DE NACIMIENTO]]="","",YEAR(NOW())-Tabla1[[#This Row],[FECHA DE NACIMIENTO]])</f>
        <v>11</v>
      </c>
      <c r="I631" s="33" t="s">
        <v>13</v>
      </c>
      <c r="J631" s="15" t="str">
        <f t="shared" si="18"/>
        <v>N</v>
      </c>
      <c r="K631" s="15" t="str">
        <f>Tabla1[[#This Row],[FECHA DE NACIMIENTO]]&amp;J631</f>
        <v>2015N</v>
      </c>
      <c r="L631" s="16" t="str">
        <f t="shared" si="19"/>
        <v>NOVATOS 11 Y 12 AÑOS</v>
      </c>
      <c r="M631" s="33" t="s">
        <v>183</v>
      </c>
      <c r="N631" s="40">
        <v>742</v>
      </c>
      <c r="O631" s="19">
        <f>IFERROR(VLOOKUP(Tabla1[[#This Row],[NIVEL DE HABILIDAD]],CATEGORIAS!$M$3:$O$13,2,FALSE),"")</f>
        <v>85000</v>
      </c>
      <c r="P631" s="33"/>
      <c r="Q631" s="33"/>
    </row>
    <row r="632" spans="1:17" ht="18.75" x14ac:dyDescent="0.25">
      <c r="A632" s="11" t="str">
        <f>_xlfn.IFNA(_xlfn.XLOOKUP(Tabla1[[#This Row],[ID]],'BASE DE DATOS 2026'!$B$3:$B$554,'BASE DE DATOS 2026'!$N$3:$N$554),"")</f>
        <v/>
      </c>
      <c r="B632" s="81">
        <v>743</v>
      </c>
      <c r="C632" s="75" t="s">
        <v>1127</v>
      </c>
      <c r="D632" s="75" t="s">
        <v>1128</v>
      </c>
      <c r="E632" s="76">
        <v>1108335865</v>
      </c>
      <c r="F632" s="77"/>
      <c r="G632" s="77">
        <v>2008</v>
      </c>
      <c r="H632" s="78">
        <f ca="1">IF(Tabla1[[#This Row],[FECHA DE NACIMIENTO]]="","",YEAR(NOW())-Tabla1[[#This Row],[FECHA DE NACIMIENTO]])</f>
        <v>18</v>
      </c>
      <c r="I632" s="75" t="s">
        <v>13</v>
      </c>
      <c r="J632" s="79" t="str">
        <f t="shared" si="18"/>
        <v>N</v>
      </c>
      <c r="K632" s="79" t="str">
        <f>Tabla1[[#This Row],[FECHA DE NACIMIENTO]]&amp;J632</f>
        <v>2008N</v>
      </c>
      <c r="L632" s="16" t="str">
        <f t="shared" si="19"/>
        <v>NOVATOS 15 AÑOS Y MAS</v>
      </c>
      <c r="M632" s="75" t="s">
        <v>89</v>
      </c>
      <c r="N632" s="81">
        <v>743</v>
      </c>
      <c r="O632" s="82">
        <f>IFERROR(VLOOKUP(Tabla1[[#This Row],[NIVEL DE HABILIDAD]],CATEGORIAS!$M$3:$O$13,2,FALSE),"")</f>
        <v>85000</v>
      </c>
      <c r="P632" s="75"/>
      <c r="Q632" s="75"/>
    </row>
    <row r="633" spans="1:17" ht="18.75" x14ac:dyDescent="0.25">
      <c r="A633" s="11">
        <f>_xlfn.IFNA(_xlfn.XLOOKUP(Tabla1[[#This Row],[ID]],'BASE DE DATOS 2026'!$B$3:$B$554,'BASE DE DATOS 2026'!$N$3:$N$554),"")</f>
        <v>744</v>
      </c>
      <c r="B633" s="40">
        <v>744</v>
      </c>
      <c r="C633" s="33" t="s">
        <v>732</v>
      </c>
      <c r="D633" s="33" t="s">
        <v>1129</v>
      </c>
      <c r="E633" s="34">
        <v>1105378071</v>
      </c>
      <c r="F633" s="48"/>
      <c r="G633" s="35">
        <v>2010</v>
      </c>
      <c r="H633" s="15">
        <f ca="1">IF(Tabla1[[#This Row],[FECHA DE NACIMIENTO]]="","",YEAR(NOW())-Tabla1[[#This Row],[FECHA DE NACIMIENTO]])</f>
        <v>16</v>
      </c>
      <c r="I633" s="33" t="s">
        <v>13</v>
      </c>
      <c r="J633" s="15" t="str">
        <f t="shared" si="18"/>
        <v>N</v>
      </c>
      <c r="K633" s="15" t="str">
        <f>Tabla1[[#This Row],[FECHA DE NACIMIENTO]]&amp;J633</f>
        <v>2010N</v>
      </c>
      <c r="L633" s="16" t="str">
        <f t="shared" si="19"/>
        <v>NOVATOS 15 AÑOS Y MAS</v>
      </c>
      <c r="M633" s="33" t="s">
        <v>112</v>
      </c>
      <c r="N633" s="40">
        <v>744</v>
      </c>
      <c r="O633" s="19">
        <f>IFERROR(VLOOKUP(Tabla1[[#This Row],[NIVEL DE HABILIDAD]],CATEGORIAS!$M$3:$O$13,2,FALSE),"")</f>
        <v>85000</v>
      </c>
      <c r="P633" s="33"/>
      <c r="Q633" s="33"/>
    </row>
    <row r="634" spans="1:17" ht="18.75" x14ac:dyDescent="0.25">
      <c r="A634" s="11" t="str">
        <f>_xlfn.IFNA(_xlfn.XLOOKUP(Tabla1[[#This Row],[ID]],'BASE DE DATOS 2026'!$B$3:$B$554,'BASE DE DATOS 2026'!$N$3:$N$554),"")</f>
        <v/>
      </c>
      <c r="B634" s="41">
        <v>745</v>
      </c>
      <c r="C634" s="33" t="s">
        <v>1130</v>
      </c>
      <c r="D634" s="33" t="s">
        <v>555</v>
      </c>
      <c r="E634" s="34">
        <v>1112407348</v>
      </c>
      <c r="F634" s="14"/>
      <c r="G634" s="35">
        <v>2014</v>
      </c>
      <c r="H634" s="15">
        <f ca="1">IF(Tabla1[[#This Row],[FECHA DE NACIMIENTO]]="","",YEAR(NOW())-Tabla1[[#This Row],[FECHA DE NACIMIENTO]])</f>
        <v>12</v>
      </c>
      <c r="I634" s="33" t="s">
        <v>67</v>
      </c>
      <c r="J634" s="15" t="str">
        <f t="shared" si="18"/>
        <v>P</v>
      </c>
      <c r="K634" s="15" t="str">
        <f>Tabla1[[#This Row],[FECHA DE NACIMIENTO]]&amp;J634</f>
        <v>2014P</v>
      </c>
      <c r="L634" s="16" t="str">
        <f t="shared" si="19"/>
        <v>PRINCIPIANTES 11 Y 12 AÑOS</v>
      </c>
      <c r="M634" s="33" t="s">
        <v>76</v>
      </c>
      <c r="N634" s="41">
        <v>745</v>
      </c>
      <c r="O634" s="19">
        <f>IFERROR(VLOOKUP(Tabla1[[#This Row],[NIVEL DE HABILIDAD]],CATEGORIAS!$M$3:$O$13,2,FALSE),"")</f>
        <v>85000</v>
      </c>
      <c r="P634" s="33"/>
      <c r="Q634" s="33"/>
    </row>
    <row r="635" spans="1:17" ht="18.75" x14ac:dyDescent="0.25">
      <c r="A635" s="11">
        <f>_xlfn.IFNA(_xlfn.XLOOKUP(Tabla1[[#This Row],[ID]],'BASE DE DATOS 2026'!$B$3:$B$554,'BASE DE DATOS 2026'!$N$3:$N$554),"")</f>
        <v>746</v>
      </c>
      <c r="B635" s="40">
        <v>746</v>
      </c>
      <c r="C635" s="33" t="s">
        <v>325</v>
      </c>
      <c r="D635" s="33" t="s">
        <v>304</v>
      </c>
      <c r="E635" s="34">
        <v>1112405703</v>
      </c>
      <c r="F635" s="14"/>
      <c r="G635" s="35">
        <v>2012</v>
      </c>
      <c r="H635" s="15">
        <f ca="1">IF(Tabla1[[#This Row],[FECHA DE NACIMIENTO]]="","",YEAR(NOW())-Tabla1[[#This Row],[FECHA DE NACIMIENTO]])</f>
        <v>14</v>
      </c>
      <c r="I635" s="33" t="s">
        <v>67</v>
      </c>
      <c r="J635" s="15" t="str">
        <f t="shared" si="18"/>
        <v>P</v>
      </c>
      <c r="K635" s="15" t="str">
        <f>Tabla1[[#This Row],[FECHA DE NACIMIENTO]]&amp;J635</f>
        <v>2012P</v>
      </c>
      <c r="L635" s="16" t="str">
        <f t="shared" si="19"/>
        <v>PRINCIPIANTES 13 Y 14 AÑOS</v>
      </c>
      <c r="M635" s="33" t="s">
        <v>76</v>
      </c>
      <c r="N635" s="40">
        <v>746</v>
      </c>
      <c r="O635" s="19">
        <f>IFERROR(VLOOKUP(Tabla1[[#This Row],[NIVEL DE HABILIDAD]],CATEGORIAS!$M$3:$O$13,2,FALSE),"")</f>
        <v>85000</v>
      </c>
      <c r="P635" s="33"/>
      <c r="Q635" s="33"/>
    </row>
    <row r="636" spans="1:17" ht="18.75" x14ac:dyDescent="0.25">
      <c r="A636" s="11" t="str">
        <f>_xlfn.IFNA(_xlfn.XLOOKUP(Tabla1[[#This Row],[ID]],'BASE DE DATOS 2026'!$B$3:$B$554,'BASE DE DATOS 2026'!$N$3:$N$554),"")</f>
        <v/>
      </c>
      <c r="B636" s="41">
        <v>747</v>
      </c>
      <c r="C636" s="33" t="s">
        <v>1131</v>
      </c>
      <c r="D636" s="33" t="s">
        <v>1132</v>
      </c>
      <c r="E636" s="34">
        <v>1058935981</v>
      </c>
      <c r="F636" s="14"/>
      <c r="G636" s="35">
        <v>2012</v>
      </c>
      <c r="H636" s="15">
        <f ca="1">IF(Tabla1[[#This Row],[FECHA DE NACIMIENTO]]="","",YEAR(NOW())-Tabla1[[#This Row],[FECHA DE NACIMIENTO]])</f>
        <v>14</v>
      </c>
      <c r="I636" s="33" t="s">
        <v>67</v>
      </c>
      <c r="J636" s="15" t="str">
        <f t="shared" si="18"/>
        <v>P</v>
      </c>
      <c r="K636" s="15" t="str">
        <f>Tabla1[[#This Row],[FECHA DE NACIMIENTO]]&amp;J636</f>
        <v>2012P</v>
      </c>
      <c r="L636" s="16" t="str">
        <f t="shared" si="19"/>
        <v>PRINCIPIANTES 13 Y 14 AÑOS</v>
      </c>
      <c r="M636" s="33" t="s">
        <v>229</v>
      </c>
      <c r="N636" s="41">
        <v>747</v>
      </c>
      <c r="O636" s="19">
        <f>IFERROR(VLOOKUP(Tabla1[[#This Row],[NIVEL DE HABILIDAD]],CATEGORIAS!$M$3:$O$13,2,FALSE),"")</f>
        <v>85000</v>
      </c>
      <c r="P636" s="33"/>
      <c r="Q636" s="65" t="s">
        <v>209</v>
      </c>
    </row>
    <row r="637" spans="1:17" ht="18.75" x14ac:dyDescent="0.25">
      <c r="A637" s="11">
        <f>_xlfn.IFNA(_xlfn.XLOOKUP(Tabla1[[#This Row],[ID]],'BASE DE DATOS 2026'!$B$3:$B$554,'BASE DE DATOS 2026'!$N$3:$N$554),"")</f>
        <v>748</v>
      </c>
      <c r="B637" s="40">
        <v>748</v>
      </c>
      <c r="C637" s="33" t="s">
        <v>795</v>
      </c>
      <c r="D637" s="33" t="s">
        <v>1133</v>
      </c>
      <c r="E637" s="34">
        <v>1059245106</v>
      </c>
      <c r="F637" s="14"/>
      <c r="G637" s="35">
        <v>2012</v>
      </c>
      <c r="H637" s="15">
        <f ca="1">IF(Tabla1[[#This Row],[FECHA DE NACIMIENTO]]="","",YEAR(NOW())-Tabla1[[#This Row],[FECHA DE NACIMIENTO]])</f>
        <v>14</v>
      </c>
      <c r="I637" s="33" t="s">
        <v>67</v>
      </c>
      <c r="J637" s="15" t="str">
        <f t="shared" si="18"/>
        <v>P</v>
      </c>
      <c r="K637" s="15" t="str">
        <f>Tabla1[[#This Row],[FECHA DE NACIMIENTO]]&amp;J637</f>
        <v>2012P</v>
      </c>
      <c r="L637" s="16" t="str">
        <f t="shared" si="19"/>
        <v>PRINCIPIANTES 13 Y 14 AÑOS</v>
      </c>
      <c r="M637" s="33" t="s">
        <v>229</v>
      </c>
      <c r="N637" s="40">
        <v>748</v>
      </c>
      <c r="O637" s="19">
        <f>IFERROR(VLOOKUP(Tabla1[[#This Row],[NIVEL DE HABILIDAD]],CATEGORIAS!$M$3:$O$13,2,FALSE),"")</f>
        <v>85000</v>
      </c>
      <c r="P637" s="33"/>
      <c r="Q637" s="65" t="s">
        <v>203</v>
      </c>
    </row>
    <row r="638" spans="1:17" ht="18.75" x14ac:dyDescent="0.25">
      <c r="A638" s="11">
        <f>_xlfn.IFNA(_xlfn.XLOOKUP(Tabla1[[#This Row],[ID]],'BASE DE DATOS 2026'!$B$3:$B$554,'BASE DE DATOS 2026'!$N$3:$N$554),"")</f>
        <v>749</v>
      </c>
      <c r="B638" s="41">
        <v>749</v>
      </c>
      <c r="C638" s="33" t="s">
        <v>1134</v>
      </c>
      <c r="D638" s="33" t="s">
        <v>1135</v>
      </c>
      <c r="E638" s="34">
        <v>1006015177</v>
      </c>
      <c r="F638" s="14"/>
      <c r="G638" s="35">
        <v>2000</v>
      </c>
      <c r="H638" s="15">
        <f ca="1">IF(Tabla1[[#This Row],[FECHA DE NACIMIENTO]]="","",YEAR(NOW())-Tabla1[[#This Row],[FECHA DE NACIMIENTO]])</f>
        <v>26</v>
      </c>
      <c r="I638" s="33" t="s">
        <v>67</v>
      </c>
      <c r="J638" s="15" t="str">
        <f t="shared" si="18"/>
        <v>P</v>
      </c>
      <c r="K638" s="15" t="str">
        <f>Tabla1[[#This Row],[FECHA DE NACIMIENTO]]&amp;J638</f>
        <v>2000P</v>
      </c>
      <c r="L638" s="16" t="str">
        <f t="shared" si="19"/>
        <v>PRINCIPIANTES 15 AÑOS Y MAS</v>
      </c>
      <c r="M638" s="33" t="s">
        <v>167</v>
      </c>
      <c r="N638" s="41">
        <v>749</v>
      </c>
      <c r="O638" s="19">
        <f>IFERROR(VLOOKUP(Tabla1[[#This Row],[NIVEL DE HABILIDAD]],CATEGORIAS!$M$3:$O$13,2,FALSE),"")</f>
        <v>85000</v>
      </c>
      <c r="P638" s="33"/>
      <c r="Q638" s="33"/>
    </row>
    <row r="639" spans="1:17" ht="18.75" x14ac:dyDescent="0.25">
      <c r="A639" s="11">
        <f>_xlfn.IFNA(_xlfn.XLOOKUP(Tabla1[[#This Row],[ID]],'BASE DE DATOS 2026'!$B$3:$B$554,'BASE DE DATOS 2026'!$N$3:$N$554),"")</f>
        <v>750</v>
      </c>
      <c r="B639" s="40">
        <v>750</v>
      </c>
      <c r="C639" s="33" t="s">
        <v>356</v>
      </c>
      <c r="D639" s="33" t="s">
        <v>1135</v>
      </c>
      <c r="E639" s="34">
        <v>1104828982</v>
      </c>
      <c r="F639" s="14"/>
      <c r="G639" s="35">
        <v>2011</v>
      </c>
      <c r="H639" s="15">
        <f ca="1">IF(Tabla1[[#This Row],[FECHA DE NACIMIENTO]]="","",YEAR(NOW())-Tabla1[[#This Row],[FECHA DE NACIMIENTO]])</f>
        <v>15</v>
      </c>
      <c r="I639" s="33" t="s">
        <v>13</v>
      </c>
      <c r="J639" s="15" t="str">
        <f t="shared" si="18"/>
        <v>N</v>
      </c>
      <c r="K639" s="15" t="str">
        <f>Tabla1[[#This Row],[FECHA DE NACIMIENTO]]&amp;J639</f>
        <v>2011N</v>
      </c>
      <c r="L639" s="16" t="str">
        <f t="shared" si="19"/>
        <v>NOVATOS 15 AÑOS Y MAS</v>
      </c>
      <c r="M639" s="33" t="s">
        <v>167</v>
      </c>
      <c r="N639" s="40">
        <v>750</v>
      </c>
      <c r="O639" s="19">
        <f>IFERROR(VLOOKUP(Tabla1[[#This Row],[NIVEL DE HABILIDAD]],CATEGORIAS!$M$3:$O$13,2,FALSE),"")</f>
        <v>85000</v>
      </c>
      <c r="P639" s="33"/>
      <c r="Q639" s="33"/>
    </row>
    <row r="640" spans="1:17" ht="18.75" x14ac:dyDescent="0.25">
      <c r="A640" s="11">
        <f>_xlfn.IFNA(_xlfn.XLOOKUP(Tabla1[[#This Row],[ID]],'BASE DE DATOS 2026'!$B$3:$B$554,'BASE DE DATOS 2026'!$N$3:$N$554),"")</f>
        <v>751</v>
      </c>
      <c r="B640" s="41">
        <v>751</v>
      </c>
      <c r="C640" s="33" t="s">
        <v>321</v>
      </c>
      <c r="D640" s="33" t="s">
        <v>1136</v>
      </c>
      <c r="E640" s="34">
        <v>1109923411</v>
      </c>
      <c r="F640" s="14"/>
      <c r="G640" s="35">
        <v>2011</v>
      </c>
      <c r="H640" s="15">
        <f ca="1">IF(Tabla1[[#This Row],[FECHA DE NACIMIENTO]]="","",YEAR(NOW())-Tabla1[[#This Row],[FECHA DE NACIMIENTO]])</f>
        <v>15</v>
      </c>
      <c r="I640" s="65" t="s">
        <v>67</v>
      </c>
      <c r="J640" s="15" t="str">
        <f t="shared" si="18"/>
        <v>P</v>
      </c>
      <c r="K640" s="15" t="str">
        <f>Tabla1[[#This Row],[FECHA DE NACIMIENTO]]&amp;J640</f>
        <v>2011P</v>
      </c>
      <c r="L640" s="16" t="str">
        <f t="shared" si="19"/>
        <v>PRINCIPIANTES 15 AÑOS Y MAS</v>
      </c>
      <c r="M640" s="33" t="s">
        <v>53</v>
      </c>
      <c r="N640" s="41">
        <v>751</v>
      </c>
      <c r="O640" s="19">
        <f>IFERROR(VLOOKUP(Tabla1[[#This Row],[NIVEL DE HABILIDAD]],CATEGORIAS!$M$3:$O$13,2,FALSE),"")</f>
        <v>85000</v>
      </c>
      <c r="P640" s="33"/>
      <c r="Q640" s="33"/>
    </row>
    <row r="641" spans="1:17" ht="18.75" x14ac:dyDescent="0.25">
      <c r="A641" s="11" t="str">
        <f>_xlfn.IFNA(_xlfn.XLOOKUP(Tabla1[[#This Row],[ID]],'BASE DE DATOS 2026'!$B$3:$B$554,'BASE DE DATOS 2026'!$N$3:$N$554),"")</f>
        <v/>
      </c>
      <c r="B641" s="40">
        <v>752</v>
      </c>
      <c r="C641" s="33" t="s">
        <v>753</v>
      </c>
      <c r="D641" s="33" t="s">
        <v>1137</v>
      </c>
      <c r="E641" s="34">
        <v>1191217432</v>
      </c>
      <c r="F641" s="14"/>
      <c r="G641" s="35">
        <v>2011</v>
      </c>
      <c r="H641" s="15">
        <f ca="1">IF(Tabla1[[#This Row],[FECHA DE NACIMIENTO]]="","",YEAR(NOW())-Tabla1[[#This Row],[FECHA DE NACIMIENTO]])</f>
        <v>15</v>
      </c>
      <c r="I641" s="65" t="s">
        <v>67</v>
      </c>
      <c r="J641" s="15" t="str">
        <f t="shared" si="18"/>
        <v>P</v>
      </c>
      <c r="K641" s="15" t="str">
        <f>Tabla1[[#This Row],[FECHA DE NACIMIENTO]]&amp;J641</f>
        <v>2011P</v>
      </c>
      <c r="L641" s="16" t="str">
        <f t="shared" si="19"/>
        <v>PRINCIPIANTES 15 AÑOS Y MAS</v>
      </c>
      <c r="M641" s="33" t="s">
        <v>229</v>
      </c>
      <c r="N641" s="40">
        <v>752</v>
      </c>
      <c r="O641" s="19">
        <f>IFERROR(VLOOKUP(Tabla1[[#This Row],[NIVEL DE HABILIDAD]],CATEGORIAS!$M$3:$O$13,2,FALSE),"")</f>
        <v>85000</v>
      </c>
      <c r="P641" s="33"/>
      <c r="Q641" s="33"/>
    </row>
    <row r="642" spans="1:17" ht="18.75" x14ac:dyDescent="0.25">
      <c r="A642" s="11" t="str">
        <f>_xlfn.IFNA(_xlfn.XLOOKUP(Tabla1[[#This Row],[ID]],'BASE DE DATOS 2026'!$B$3:$B$554,'BASE DE DATOS 2026'!$N$3:$N$554),"")</f>
        <v/>
      </c>
      <c r="B642" s="41">
        <v>753</v>
      </c>
      <c r="C642" s="33" t="s">
        <v>1138</v>
      </c>
      <c r="D642" s="33" t="s">
        <v>461</v>
      </c>
      <c r="E642" s="34"/>
      <c r="F642" s="14"/>
      <c r="G642" s="35">
        <v>2007</v>
      </c>
      <c r="H642" s="15">
        <f ca="1">IF(Tabla1[[#This Row],[FECHA DE NACIMIENTO]]="","",YEAR(NOW())-Tabla1[[#This Row],[FECHA DE NACIMIENTO]])</f>
        <v>19</v>
      </c>
      <c r="I642" s="33" t="s">
        <v>13</v>
      </c>
      <c r="J642" s="15" t="str">
        <f t="shared" si="18"/>
        <v>N</v>
      </c>
      <c r="K642" s="15" t="str">
        <f>Tabla1[[#This Row],[FECHA DE NACIMIENTO]]&amp;J642</f>
        <v>2007N</v>
      </c>
      <c r="L642" s="16" t="str">
        <f t="shared" si="19"/>
        <v>NOVATOS 15 AÑOS Y MAS</v>
      </c>
      <c r="M642" s="33" t="s">
        <v>52</v>
      </c>
      <c r="N642" s="41">
        <v>753</v>
      </c>
      <c r="O642" s="19">
        <f>IFERROR(VLOOKUP(Tabla1[[#This Row],[NIVEL DE HABILIDAD]],CATEGORIAS!$M$3:$O$13,2,FALSE),"")</f>
        <v>85000</v>
      </c>
      <c r="P642" s="33"/>
      <c r="Q642" s="33"/>
    </row>
    <row r="643" spans="1:17" ht="18.75" x14ac:dyDescent="0.25">
      <c r="A643" s="11">
        <f>_xlfn.IFNA(_xlfn.XLOOKUP(Tabla1[[#This Row],[ID]],'BASE DE DATOS 2026'!$B$3:$B$554,'BASE DE DATOS 2026'!$N$3:$N$554),"")</f>
        <v>754</v>
      </c>
      <c r="B643" s="40">
        <v>754</v>
      </c>
      <c r="C643" s="33" t="s">
        <v>236</v>
      </c>
      <c r="D643" s="33" t="s">
        <v>1139</v>
      </c>
      <c r="E643" s="34">
        <v>1109561509</v>
      </c>
      <c r="F643" s="14"/>
      <c r="G643" s="35">
        <v>2016</v>
      </c>
      <c r="H643" s="15">
        <f ca="1">IF(Tabla1[[#This Row],[FECHA DE NACIMIENTO]]="","",YEAR(NOW())-Tabla1[[#This Row],[FECHA DE NACIMIENTO]])</f>
        <v>10</v>
      </c>
      <c r="I643" s="33" t="s">
        <v>67</v>
      </c>
      <c r="J643" s="15" t="str">
        <f t="shared" ref="J643:J652" si="20">VLOOKUP(I643,NH,2,0)</f>
        <v>P</v>
      </c>
      <c r="K643" s="15" t="str">
        <f>Tabla1[[#This Row],[FECHA DE NACIMIENTO]]&amp;J643</f>
        <v>2016P</v>
      </c>
      <c r="L643" s="16" t="str">
        <f t="shared" ref="L643:L652" si="21">IFERROR(VLOOKUP(K643,CATEGORIAS,2,0),"")</f>
        <v>PRINCIPIANTES 9 Y 10 AÑOS</v>
      </c>
      <c r="M643" s="33" t="s">
        <v>46</v>
      </c>
      <c r="N643" s="40">
        <v>754</v>
      </c>
      <c r="O643" s="19">
        <f>IFERROR(VLOOKUP(Tabla1[[#This Row],[NIVEL DE HABILIDAD]],CATEGORIAS!$M$3:$O$13,2,FALSE),"")</f>
        <v>85000</v>
      </c>
      <c r="P643" s="33"/>
      <c r="Q643" s="33"/>
    </row>
    <row r="644" spans="1:17" ht="18.75" x14ac:dyDescent="0.25">
      <c r="A644" s="11">
        <f>_xlfn.IFNA(_xlfn.XLOOKUP(Tabla1[[#This Row],[ID]],'BASE DE DATOS 2026'!$B$3:$B$554,'BASE DE DATOS 2026'!$N$3:$N$554),"")</f>
        <v>755</v>
      </c>
      <c r="B644" s="41">
        <v>755</v>
      </c>
      <c r="C644" s="33" t="s">
        <v>256</v>
      </c>
      <c r="D644" s="33" t="s">
        <v>1140</v>
      </c>
      <c r="E644" s="34">
        <v>1191214820</v>
      </c>
      <c r="F644" s="14"/>
      <c r="G644" s="35">
        <v>2009</v>
      </c>
      <c r="H644" s="15">
        <f ca="1">IF(Tabla1[[#This Row],[FECHA DE NACIMIENTO]]="","",YEAR(NOW())-Tabla1[[#This Row],[FECHA DE NACIMIENTO]])</f>
        <v>17</v>
      </c>
      <c r="I644" s="33" t="s">
        <v>13</v>
      </c>
      <c r="J644" s="15" t="str">
        <f t="shared" si="20"/>
        <v>N</v>
      </c>
      <c r="K644" s="15" t="str">
        <f>Tabla1[[#This Row],[FECHA DE NACIMIENTO]]&amp;J644</f>
        <v>2009N</v>
      </c>
      <c r="L644" s="16" t="str">
        <f t="shared" si="21"/>
        <v>NOVATOS 15 AÑOS Y MAS</v>
      </c>
      <c r="M644" s="33" t="s">
        <v>46</v>
      </c>
      <c r="N644" s="41">
        <v>755</v>
      </c>
      <c r="O644" s="19">
        <f>IFERROR(VLOOKUP(Tabla1[[#This Row],[NIVEL DE HABILIDAD]],CATEGORIAS!$M$3:$O$13,2,FALSE),"")</f>
        <v>85000</v>
      </c>
      <c r="P644" s="33"/>
      <c r="Q644" s="33"/>
    </row>
    <row r="645" spans="1:17" ht="18.75" x14ac:dyDescent="0.25">
      <c r="A645" s="11">
        <f>_xlfn.IFNA(_xlfn.XLOOKUP(Tabla1[[#This Row],[ID]],'BASE DE DATOS 2026'!$B$3:$B$554,'BASE DE DATOS 2026'!$N$3:$N$554),"")</f>
        <v>756</v>
      </c>
      <c r="B645" s="40">
        <v>756</v>
      </c>
      <c r="C645" s="33" t="s">
        <v>1141</v>
      </c>
      <c r="D645" s="33" t="s">
        <v>1142</v>
      </c>
      <c r="E645" s="34">
        <v>1059248438</v>
      </c>
      <c r="F645" s="14"/>
      <c r="G645" s="35">
        <v>2017</v>
      </c>
      <c r="H645" s="15">
        <f ca="1">IF(Tabla1[[#This Row],[FECHA DE NACIMIENTO]]="","",YEAR(NOW())-Tabla1[[#This Row],[FECHA DE NACIMIENTO]])</f>
        <v>9</v>
      </c>
      <c r="I645" s="33" t="s">
        <v>67</v>
      </c>
      <c r="J645" s="15" t="str">
        <f t="shared" si="20"/>
        <v>P</v>
      </c>
      <c r="K645" s="15" t="str">
        <f>Tabla1[[#This Row],[FECHA DE NACIMIENTO]]&amp;J645</f>
        <v>2017P</v>
      </c>
      <c r="L645" s="16" t="str">
        <f t="shared" si="21"/>
        <v>PRINCIPIANTES 9 Y 10 AÑOS</v>
      </c>
      <c r="M645" s="33" t="s">
        <v>52</v>
      </c>
      <c r="N645" s="40">
        <v>756</v>
      </c>
      <c r="O645" s="19">
        <f>IFERROR(VLOOKUP(Tabla1[[#This Row],[NIVEL DE HABILIDAD]],CATEGORIAS!$M$3:$O$13,2,FALSE),"")</f>
        <v>85000</v>
      </c>
      <c r="P645" s="33"/>
      <c r="Q645" s="33"/>
    </row>
    <row r="646" spans="1:17" ht="18.75" x14ac:dyDescent="0.25">
      <c r="A646" s="11" t="str">
        <f>_xlfn.IFNA(_xlfn.XLOOKUP(Tabla1[[#This Row],[ID]],'BASE DE DATOS 2026'!$B$3:$B$554,'BASE DE DATOS 2026'!$N$3:$N$554),"")</f>
        <v/>
      </c>
      <c r="B646" s="41">
        <v>777</v>
      </c>
      <c r="C646" s="33" t="s">
        <v>1143</v>
      </c>
      <c r="D646" s="33" t="s">
        <v>1144</v>
      </c>
      <c r="E646" s="34">
        <v>3425254</v>
      </c>
      <c r="F646" s="14"/>
      <c r="G646" s="35">
        <v>1999</v>
      </c>
      <c r="H646" s="15">
        <f ca="1">IF(Tabla1[[#This Row],[FECHA DE NACIMIENTO]]="","",YEAR(NOW())-Tabla1[[#This Row],[FECHA DE NACIMIENTO]])</f>
        <v>27</v>
      </c>
      <c r="I646" s="33" t="s">
        <v>13</v>
      </c>
      <c r="J646" s="15" t="str">
        <f t="shared" si="20"/>
        <v>N</v>
      </c>
      <c r="K646" s="15" t="str">
        <f>Tabla1[[#This Row],[FECHA DE NACIMIENTO]]&amp;J646</f>
        <v>1999N</v>
      </c>
      <c r="L646" s="16" t="str">
        <f t="shared" si="21"/>
        <v>NOVATOS 15 AÑOS Y MAS</v>
      </c>
      <c r="M646" s="33" t="s">
        <v>55</v>
      </c>
      <c r="N646" s="41">
        <v>777</v>
      </c>
      <c r="O646" s="19">
        <f>IFERROR(VLOOKUP(Tabla1[[#This Row],[NIVEL DE HABILIDAD]],CATEGORIAS!$M$3:$O$13,2,FALSE),"")</f>
        <v>85000</v>
      </c>
      <c r="P646" s="33"/>
      <c r="Q646" s="33"/>
    </row>
    <row r="647" spans="1:17" ht="18.75" x14ac:dyDescent="0.25">
      <c r="A647" s="11">
        <f>_xlfn.IFNA(_xlfn.XLOOKUP(Tabla1[[#This Row],[ID]],'BASE DE DATOS 2026'!$B$3:$B$554,'BASE DE DATOS 2026'!$N$3:$N$554),"")</f>
        <v>888</v>
      </c>
      <c r="B647" s="40">
        <v>888</v>
      </c>
      <c r="C647" s="33" t="s">
        <v>1145</v>
      </c>
      <c r="D647" s="33" t="s">
        <v>1093</v>
      </c>
      <c r="E647" s="34">
        <v>1000163982</v>
      </c>
      <c r="F647" s="14"/>
      <c r="G647" s="35">
        <v>2001</v>
      </c>
      <c r="H647" s="15">
        <f ca="1">IF(Tabla1[[#This Row],[FECHA DE NACIMIENTO]]="","",YEAR(NOW())-Tabla1[[#This Row],[FECHA DE NACIMIENTO]])</f>
        <v>25</v>
      </c>
      <c r="I647" s="33" t="s">
        <v>15</v>
      </c>
      <c r="J647" s="15" t="str">
        <f t="shared" si="20"/>
        <v>EX</v>
      </c>
      <c r="K647" s="15" t="str">
        <f>Tabla1[[#This Row],[FECHA DE NACIMIENTO]]&amp;J647</f>
        <v>2001EX</v>
      </c>
      <c r="L647" s="16" t="str">
        <f t="shared" si="21"/>
        <v>EXPERTOS 17 AÑOS Y MAS</v>
      </c>
      <c r="M647" s="33" t="s">
        <v>55</v>
      </c>
      <c r="N647" s="40">
        <v>888</v>
      </c>
      <c r="O647" s="19">
        <f>IFERROR(VLOOKUP(Tabla1[[#This Row],[NIVEL DE HABILIDAD]],CATEGORIAS!$M$3:$O$13,2,FALSE),"")</f>
        <v>85000</v>
      </c>
      <c r="P647" s="33"/>
      <c r="Q647" s="33"/>
    </row>
    <row r="648" spans="1:17" ht="18.75" x14ac:dyDescent="0.25">
      <c r="A648" s="11" t="str">
        <f>_xlfn.IFNA(_xlfn.XLOOKUP(Tabla1[[#This Row],[ID]],'BASE DE DATOS 2026'!$B$3:$B$554,'BASE DE DATOS 2026'!$N$3:$N$554),"")</f>
        <v/>
      </c>
      <c r="B648" s="41" t="s">
        <v>1147</v>
      </c>
      <c r="C648" s="33" t="s">
        <v>259</v>
      </c>
      <c r="D648" s="33" t="s">
        <v>1146</v>
      </c>
      <c r="E648" s="34"/>
      <c r="F648" s="48"/>
      <c r="G648" s="35">
        <v>2005</v>
      </c>
      <c r="H648" s="15">
        <f ca="1">IF(Tabla1[[#This Row],[FECHA DE NACIMIENTO]]="","",YEAR(NOW())-Tabla1[[#This Row],[FECHA DE NACIMIENTO]])</f>
        <v>21</v>
      </c>
      <c r="I648" s="33" t="s">
        <v>10</v>
      </c>
      <c r="J648" s="15" t="str">
        <f t="shared" si="20"/>
        <v>OV</v>
      </c>
      <c r="K648" s="15" t="str">
        <f>Tabla1[[#This Row],[FECHA DE NACIMIENTO]]&amp;J648</f>
        <v>2005OV</v>
      </c>
      <c r="L648" s="16" t="str">
        <f t="shared" si="21"/>
        <v>OPEN VARONES</v>
      </c>
      <c r="M648" s="65" t="s">
        <v>187</v>
      </c>
      <c r="N648" s="41">
        <v>222</v>
      </c>
      <c r="O648" s="19">
        <f>IFERROR(VLOOKUP(Tabla1[[#This Row],[NIVEL DE HABILIDAD]],CATEGORIAS!$M$3:$O$13,2,FALSE),"")</f>
        <v>85000</v>
      </c>
      <c r="P648" s="33"/>
      <c r="Q648" s="65" t="s">
        <v>204</v>
      </c>
    </row>
    <row r="649" spans="1:17" ht="18.75" x14ac:dyDescent="0.25">
      <c r="A649" s="11" t="str">
        <f>_xlfn.IFNA(_xlfn.XLOOKUP(Tabla1[[#This Row],[ID]],'BASE DE DATOS 2026'!$B$3:$B$554,'BASE DE DATOS 2026'!$N$3:$N$554),"")</f>
        <v/>
      </c>
      <c r="B649" s="40" t="s">
        <v>1148</v>
      </c>
      <c r="C649" s="33" t="s">
        <v>479</v>
      </c>
      <c r="D649" s="33" t="s">
        <v>681</v>
      </c>
      <c r="E649" s="34">
        <v>1109558682</v>
      </c>
      <c r="F649" s="14"/>
      <c r="G649" s="35">
        <v>2015</v>
      </c>
      <c r="H649" s="15">
        <f ca="1">IF(Tabla1[[#This Row],[FECHA DE NACIMIENTO]]="","",YEAR(NOW())-Tabla1[[#This Row],[FECHA DE NACIMIENTO]])</f>
        <v>11</v>
      </c>
      <c r="I649" s="33" t="s">
        <v>13</v>
      </c>
      <c r="J649" s="15" t="str">
        <f t="shared" si="20"/>
        <v>N</v>
      </c>
      <c r="K649" s="15" t="str">
        <f>Tabla1[[#This Row],[FECHA DE NACIMIENTO]]&amp;J649</f>
        <v>2015N</v>
      </c>
      <c r="L649" s="16" t="str">
        <f t="shared" si="21"/>
        <v>NOVATOS 11 Y 12 AÑOS</v>
      </c>
      <c r="M649" s="33" t="s">
        <v>43</v>
      </c>
      <c r="N649" s="40">
        <v>311</v>
      </c>
      <c r="O649" s="19">
        <f>IFERROR(VLOOKUP(Tabla1[[#This Row],[NIVEL DE HABILIDAD]],CATEGORIAS!$M$3:$O$13,2,FALSE),"")</f>
        <v>85000</v>
      </c>
      <c r="P649" s="33"/>
      <c r="Q649" s="33"/>
    </row>
    <row r="650" spans="1:17" ht="18.75" x14ac:dyDescent="0.25">
      <c r="A650" s="11" t="str">
        <f>_xlfn.IFNA(_xlfn.XLOOKUP(Tabla1[[#This Row],[ID]],'BASE DE DATOS 2026'!$B$3:$B$554,'BASE DE DATOS 2026'!$N$3:$N$554),"")</f>
        <v/>
      </c>
      <c r="B650" s="41" t="s">
        <v>1149</v>
      </c>
      <c r="C650" s="33" t="s">
        <v>705</v>
      </c>
      <c r="D650" s="33" t="s">
        <v>706</v>
      </c>
      <c r="E650" s="34">
        <v>1112406877</v>
      </c>
      <c r="F650" s="48"/>
      <c r="G650" s="35">
        <v>2014</v>
      </c>
      <c r="H650" s="15">
        <f ca="1">IF(Tabla1[[#This Row],[FECHA DE NACIMIENTO]]="","",YEAR(NOW())-Tabla1[[#This Row],[FECHA DE NACIMIENTO]])</f>
        <v>12</v>
      </c>
      <c r="I650" s="33" t="s">
        <v>15</v>
      </c>
      <c r="J650" s="15" t="str">
        <f t="shared" si="20"/>
        <v>EX</v>
      </c>
      <c r="K650" s="15" t="str">
        <f>Tabla1[[#This Row],[FECHA DE NACIMIENTO]]&amp;J650</f>
        <v>2014EX</v>
      </c>
      <c r="L650" s="16" t="str">
        <f t="shared" si="21"/>
        <v>EXPERTOS 11 Y 12 AÑOS</v>
      </c>
      <c r="M650" s="33" t="s">
        <v>85</v>
      </c>
      <c r="N650" s="41">
        <v>327</v>
      </c>
      <c r="O650" s="19">
        <f>IFERROR(VLOOKUP(Tabla1[[#This Row],[NIVEL DE HABILIDAD]],CATEGORIAS!$M$3:$O$13,2,FALSE),"")</f>
        <v>85000</v>
      </c>
      <c r="P650" s="33"/>
      <c r="Q650" s="33"/>
    </row>
    <row r="651" spans="1:17" ht="18.75" x14ac:dyDescent="0.25">
      <c r="A651" s="11" t="str">
        <f>_xlfn.IFNA(_xlfn.XLOOKUP(Tabla1[[#This Row],[ID]],'BASE DE DATOS 2026'!$B$3:$B$554,'BASE DE DATOS 2026'!$N$3:$N$554),"")</f>
        <v/>
      </c>
      <c r="B651" s="40" t="s">
        <v>1150</v>
      </c>
      <c r="C651" s="33" t="s">
        <v>773</v>
      </c>
      <c r="D651" s="33" t="s">
        <v>774</v>
      </c>
      <c r="E651" s="34">
        <v>1108568468</v>
      </c>
      <c r="F651" s="48"/>
      <c r="G651" s="35">
        <v>2012</v>
      </c>
      <c r="H651" s="15">
        <f ca="1">IF(Tabla1[[#This Row],[FECHA DE NACIMIENTO]]="","",YEAR(NOW())-Tabla1[[#This Row],[FECHA DE NACIMIENTO]])</f>
        <v>14</v>
      </c>
      <c r="I651" s="65" t="s">
        <v>10</v>
      </c>
      <c r="J651" s="15" t="str">
        <f t="shared" si="20"/>
        <v>OV</v>
      </c>
      <c r="K651" s="15" t="str">
        <f>Tabla1[[#This Row],[FECHA DE NACIMIENTO]]&amp;J651</f>
        <v>2012OV</v>
      </c>
      <c r="L651" s="16" t="str">
        <f t="shared" si="21"/>
        <v/>
      </c>
      <c r="M651" s="33" t="s">
        <v>45</v>
      </c>
      <c r="N651" s="40" t="s">
        <v>1151</v>
      </c>
      <c r="O651" s="19">
        <f>IFERROR(VLOOKUP(Tabla1[[#This Row],[NIVEL DE HABILIDAD]],CATEGORIAS!$M$3:$O$13,2,FALSE),"")</f>
        <v>85000</v>
      </c>
      <c r="P651" s="33"/>
      <c r="Q651" s="33"/>
    </row>
    <row r="652" spans="1:17" ht="18.75" x14ac:dyDescent="0.25">
      <c r="A652" s="11" t="str">
        <f>_xlfn.IFNA(_xlfn.XLOOKUP(Tabla1[[#This Row],[ID]],'BASE DE DATOS 2026'!$B$3:$B$554,'BASE DE DATOS 2026'!$N$3:$N$554),"")</f>
        <v/>
      </c>
      <c r="B652" s="38" t="s">
        <v>1152</v>
      </c>
      <c r="C652" s="65" t="s">
        <v>369</v>
      </c>
      <c r="D652" s="65" t="s">
        <v>818</v>
      </c>
      <c r="E652" s="47">
        <v>1105376012</v>
      </c>
      <c r="F652" s="14"/>
      <c r="G652" s="48">
        <v>2009</v>
      </c>
      <c r="H652" s="15">
        <f ca="1">IF(Tabla1[[#This Row],[FECHA DE NACIMIENTO]]="","",YEAR(NOW())-Tabla1[[#This Row],[FECHA DE NACIMIENTO]])</f>
        <v>17</v>
      </c>
      <c r="I652" s="65" t="s">
        <v>9</v>
      </c>
      <c r="J652" s="15" t="str">
        <f t="shared" si="20"/>
        <v>OD</v>
      </c>
      <c r="K652" s="15" t="str">
        <f>Tabla1[[#This Row],[FECHA DE NACIMIENTO]]&amp;J652</f>
        <v>2009OD</v>
      </c>
      <c r="L652" s="16" t="str">
        <f t="shared" si="21"/>
        <v>OPEN DAMAS</v>
      </c>
      <c r="M652" s="65" t="s">
        <v>50</v>
      </c>
      <c r="N652" s="38" t="s">
        <v>1152</v>
      </c>
      <c r="O652" s="19">
        <f>IFERROR(VLOOKUP(Tabla1[[#This Row],[NIVEL DE HABILIDAD]],CATEGORIAS!$M$3:$O$13,2,FALSE),"")</f>
        <v>85000</v>
      </c>
      <c r="P652" s="65"/>
      <c r="Q652" s="65"/>
    </row>
  </sheetData>
  <sheetProtection formatCells="0" autoFilter="0"/>
  <mergeCells count="1">
    <mergeCell ref="B1:P1"/>
  </mergeCells>
  <phoneticPr fontId="3" type="noConversion"/>
  <conditionalFormatting sqref="B309">
    <cfRule type="duplicateValues" dxfId="111" priority="11"/>
  </conditionalFormatting>
  <conditionalFormatting sqref="B310:B374 B376:B538 B594:B652 B548 B3:B308">
    <cfRule type="duplicateValues" dxfId="110" priority="5241"/>
  </conditionalFormatting>
  <conditionalFormatting sqref="B375">
    <cfRule type="duplicateValues" dxfId="109" priority="7"/>
  </conditionalFormatting>
  <conditionalFormatting sqref="B594:B1048576 B548 B1:B538">
    <cfRule type="duplicateValues" dxfId="108" priority="5040"/>
  </conditionalFormatting>
  <conditionalFormatting sqref="E52:E94 E3:E50">
    <cfRule type="duplicateValues" dxfId="107" priority="4830"/>
  </conditionalFormatting>
  <conditionalFormatting sqref="E309">
    <cfRule type="duplicateValues" dxfId="106" priority="9"/>
    <cfRule type="duplicateValues" dxfId="105" priority="10"/>
  </conditionalFormatting>
  <conditionalFormatting sqref="E375">
    <cfRule type="duplicateValues" dxfId="104" priority="5"/>
    <cfRule type="duplicateValues" dxfId="103" priority="6"/>
  </conditionalFormatting>
  <conditionalFormatting sqref="E394">
    <cfRule type="duplicateValues" dxfId="102" priority="20"/>
    <cfRule type="duplicateValues" dxfId="101" priority="21"/>
  </conditionalFormatting>
  <conditionalFormatting sqref="E395:E447 E3:E50 E449:E538 E595:E652 E548 E310:E374 E376:E393 E52:E308">
    <cfRule type="duplicateValues" dxfId="100" priority="5253"/>
  </conditionalFormatting>
  <conditionalFormatting sqref="E395:E447 E449:E538 E595:E652 E548 E310:E374 E376:E393 E95:E308">
    <cfRule type="duplicateValues" dxfId="99" priority="5246"/>
  </conditionalFormatting>
  <conditionalFormatting sqref="E448">
    <cfRule type="duplicateValues" dxfId="98" priority="13"/>
    <cfRule type="duplicateValues" dxfId="97" priority="14"/>
  </conditionalFormatting>
  <conditionalFormatting sqref="E594">
    <cfRule type="duplicateValues" dxfId="96" priority="15"/>
  </conditionalFormatting>
  <conditionalFormatting sqref="N3:N297">
    <cfRule type="duplicateValues" dxfId="95" priority="5020"/>
  </conditionalFormatting>
  <conditionalFormatting sqref="N298">
    <cfRule type="duplicateValues" dxfId="94" priority="23"/>
  </conditionalFormatting>
  <conditionalFormatting sqref="N309">
    <cfRule type="duplicateValues" dxfId="93" priority="12"/>
  </conditionalFormatting>
  <conditionalFormatting sqref="N375">
    <cfRule type="duplicateValues" dxfId="92" priority="8"/>
  </conditionalFormatting>
  <conditionalFormatting sqref="N548 N594:N652 N299:N308 N310:N374 N376:N538">
    <cfRule type="duplicateValues" dxfId="91" priority="5231"/>
  </conditionalFormatting>
  <pageMargins left="0.70866141732283472" right="0.70866141732283472" top="0.74803149606299213" bottom="0.74803149606299213" header="0.31496062992125984" footer="0.31496062992125984"/>
  <pageSetup scale="47" fitToHeight="0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P373"/>
  <sheetViews>
    <sheetView tabSelected="1" zoomScale="77" zoomScaleNormal="77" workbookViewId="0">
      <pane ySplit="6" topLeftCell="A97" activePane="bottomLeft" state="frozen"/>
      <selection pane="bottomLeft" activeCell="H353" sqref="H353"/>
    </sheetView>
  </sheetViews>
  <sheetFormatPr baseColWidth="10" defaultColWidth="10.7109375" defaultRowHeight="15" x14ac:dyDescent="0.25"/>
  <cols>
    <col min="1" max="1" width="4.28515625" style="31" bestFit="1" customWidth="1"/>
    <col min="2" max="2" width="12.42578125" bestFit="1" customWidth="1"/>
    <col min="3" max="3" width="25.140625" bestFit="1" customWidth="1"/>
    <col min="4" max="4" width="27.28515625" bestFit="1" customWidth="1"/>
    <col min="5" max="5" width="22.7109375" style="109" customWidth="1"/>
    <col min="6" max="6" width="13" style="109" hidden="1" customWidth="1"/>
    <col min="7" max="7" width="33.42578125" bestFit="1" customWidth="1"/>
    <col min="8" max="8" width="34.5703125" bestFit="1" customWidth="1"/>
    <col min="9" max="9" width="15.85546875" customWidth="1"/>
    <col min="10" max="10" width="14.42578125" bestFit="1" customWidth="1"/>
    <col min="11" max="11" width="31.28515625" customWidth="1"/>
    <col min="12" max="12" width="22.85546875" bestFit="1" customWidth="1"/>
    <col min="13" max="13" width="10.7109375" customWidth="1"/>
    <col min="16384" max="16384" width="4.85546875" customWidth="1"/>
  </cols>
  <sheetData>
    <row r="1" spans="1:16" ht="35.25" x14ac:dyDescent="0.25">
      <c r="A1" s="239" t="s">
        <v>1686</v>
      </c>
      <c r="B1" s="239"/>
      <c r="C1" s="239"/>
      <c r="D1" s="239"/>
      <c r="E1" s="239"/>
      <c r="F1" s="239"/>
      <c r="G1" s="239"/>
      <c r="H1" s="239"/>
      <c r="I1" s="239"/>
      <c r="J1" s="239"/>
      <c r="K1" s="49"/>
      <c r="L1" s="49"/>
      <c r="M1" s="49"/>
      <c r="N1" s="49"/>
      <c r="O1" s="26"/>
      <c r="P1" s="26"/>
    </row>
    <row r="2" spans="1:16" ht="15.75" x14ac:dyDescent="0.25">
      <c r="B2" s="22" t="s">
        <v>59</v>
      </c>
      <c r="C2" s="236"/>
      <c r="D2" s="236"/>
      <c r="E2" s="236"/>
      <c r="F2" s="236"/>
      <c r="G2" s="236"/>
      <c r="H2" s="236"/>
      <c r="I2" s="6"/>
      <c r="J2" s="6"/>
      <c r="K2" s="6"/>
      <c r="L2" s="6"/>
      <c r="M2" s="6"/>
      <c r="N2" s="6"/>
    </row>
    <row r="3" spans="1:16" ht="15.75" x14ac:dyDescent="0.25">
      <c r="B3" s="22" t="s">
        <v>57</v>
      </c>
      <c r="C3" s="237"/>
      <c r="D3" s="237"/>
      <c r="E3" s="237"/>
      <c r="F3" s="237"/>
      <c r="G3" s="237"/>
      <c r="H3" s="237"/>
      <c r="I3" s="6"/>
      <c r="J3" s="6"/>
      <c r="K3" s="6"/>
      <c r="L3" s="30">
        <f>COUNTIF('INSCRIPCIONES NUEVOS'!$K$7:$K$63,"ST*")+COUNTIF('INSCRIPCIONES NUEVOS'!$K$7:$K$63,"MI*")</f>
        <v>0</v>
      </c>
      <c r="M3" s="6"/>
      <c r="N3" s="6"/>
    </row>
    <row r="4" spans="1:16" ht="15.75" x14ac:dyDescent="0.25">
      <c r="B4" s="22" t="s">
        <v>58</v>
      </c>
      <c r="C4" s="238"/>
      <c r="D4" s="238"/>
      <c r="E4" s="107"/>
      <c r="F4" s="107"/>
      <c r="G4" s="45" t="s">
        <v>159</v>
      </c>
      <c r="H4" s="44">
        <v>46200</v>
      </c>
      <c r="I4" s="6"/>
      <c r="J4" s="6"/>
      <c r="K4" s="6"/>
      <c r="L4" s="30">
        <f>SUBTOTAL(103,'INSCRIPCIONES NUEVOS'!$D$7:$D$63)-L3</f>
        <v>0</v>
      </c>
      <c r="M4" s="6"/>
      <c r="N4" s="6"/>
    </row>
    <row r="5" spans="1:16" s="31" customFormat="1" ht="15.75" x14ac:dyDescent="0.25">
      <c r="B5" s="7"/>
      <c r="C5" s="8"/>
      <c r="D5" s="8"/>
      <c r="E5" s="108"/>
      <c r="F5" s="108"/>
      <c r="G5" s="8"/>
      <c r="H5" s="8"/>
      <c r="I5" s="6"/>
      <c r="J5" s="6"/>
      <c r="K5" s="6"/>
      <c r="L5" s="30">
        <f>SUM(L3:L4)</f>
        <v>0</v>
      </c>
      <c r="M5" s="6"/>
      <c r="N5" s="6"/>
    </row>
    <row r="6" spans="1:16" s="9" customFormat="1" ht="24" x14ac:dyDescent="0.25">
      <c r="A6" s="125" t="s">
        <v>54</v>
      </c>
      <c r="B6" s="122" t="s">
        <v>143</v>
      </c>
      <c r="C6" s="122" t="s">
        <v>34</v>
      </c>
      <c r="D6" s="122" t="s">
        <v>35</v>
      </c>
      <c r="E6" s="122" t="s">
        <v>1515</v>
      </c>
      <c r="F6" s="122" t="s">
        <v>1516</v>
      </c>
      <c r="G6" s="123" t="s">
        <v>40</v>
      </c>
      <c r="H6" s="122" t="s">
        <v>18</v>
      </c>
      <c r="I6" s="123" t="s">
        <v>56</v>
      </c>
      <c r="J6" s="122" t="s">
        <v>88</v>
      </c>
      <c r="K6" s="122" t="s">
        <v>47</v>
      </c>
      <c r="L6" s="124" t="s">
        <v>1483</v>
      </c>
    </row>
    <row r="7" spans="1:16" ht="15.75" x14ac:dyDescent="0.25">
      <c r="A7" s="126" t="str">
        <f>IF(INSCRIPCIONES!$B7="","",SUBTOTAL(103,$B$7:B7))</f>
        <v/>
      </c>
      <c r="B7" s="128"/>
      <c r="C7" s="134" t="str">
        <f>IFERROR(VLOOKUP(INSCRIPCIONES!$B7,BASE2026,2,FALSE),"")</f>
        <v/>
      </c>
      <c r="D7" s="134" t="str">
        <f>IFERROR(VLOOKUP(INSCRIPCIONES!$B7,BASE2026,3,FALSE),"")</f>
        <v/>
      </c>
      <c r="E7" s="135" t="str">
        <f>IFERROR(VLOOKUP(INSCRIPCIONES!$B7,BASE2026,6,0),"")</f>
        <v/>
      </c>
      <c r="F7" s="135" t="str">
        <f>IFERROR(VLOOKUP(INSCRIPCIONES!$B7,BASE2026,5,0),"")</f>
        <v/>
      </c>
      <c r="G7" s="136" t="str">
        <f>IFERROR(VLOOKUP(INSCRIPCIONES!$B7,BASE2026,12,FALSE),"")</f>
        <v/>
      </c>
      <c r="H7" s="136" t="str">
        <f>IFERROR(VLOOKUP(INSCRIPCIONES!$B7,BASE2026,11,FALSE),"")</f>
        <v/>
      </c>
      <c r="I7" s="137" t="str">
        <f>IFERROR(VLOOKUP(INSCRIPCIONES!$B7,BASE2026,13,FALSE),"")</f>
        <v/>
      </c>
      <c r="J7" s="110" t="str">
        <f>IF(B7="","",IF(INSCRIPCIONES!$K7="DESCUENTO FAMILIA",65000,85000))</f>
        <v/>
      </c>
      <c r="K7" s="129"/>
      <c r="L7" s="214" t="str">
        <f>_xlfn.IFNA(VLOOKUP(INSCRIPCIONES!$B7,'BASE DE DATOS 2026'!$B$3:$Q$650,16,FALSE),"")</f>
        <v/>
      </c>
    </row>
    <row r="8" spans="1:16" ht="15.75" x14ac:dyDescent="0.25">
      <c r="A8" s="212" t="str">
        <f>IF(INSCRIPCIONES!$B8="","",SUBTOTAL(103,$B$7:B8))</f>
        <v/>
      </c>
      <c r="B8" s="128"/>
      <c r="C8" s="134" t="str">
        <f>IFERROR(VLOOKUP(INSCRIPCIONES!$B8,BASE2026,2,FALSE),"")</f>
        <v/>
      </c>
      <c r="D8" s="134" t="str">
        <f>IFERROR(VLOOKUP(INSCRIPCIONES!$B8,BASE2026,3,FALSE),"")</f>
        <v/>
      </c>
      <c r="E8" s="135" t="str">
        <f>IFERROR(VLOOKUP(INSCRIPCIONES!$B8,BASE2026,6,0),"")</f>
        <v/>
      </c>
      <c r="F8" s="135" t="str">
        <f>IFERROR(VLOOKUP(INSCRIPCIONES!$B8,BASE2026,5,0),"")</f>
        <v/>
      </c>
      <c r="G8" s="136" t="str">
        <f>IFERROR(VLOOKUP(INSCRIPCIONES!$B8,BASE2026,12,FALSE),"")</f>
        <v/>
      </c>
      <c r="H8" s="136" t="str">
        <f>IFERROR(VLOOKUP(INSCRIPCIONES!$B8,BASE2026,11,FALSE),"")</f>
        <v/>
      </c>
      <c r="I8" s="137" t="str">
        <f>IFERROR(VLOOKUP(INSCRIPCIONES!$B8,BASE2026,13,FALSE),"")</f>
        <v/>
      </c>
      <c r="J8" s="110" t="str">
        <f>IF(B8="","",IF(INSCRIPCIONES!$K8="DESCUENTO FAMILIA",65000,85000))</f>
        <v/>
      </c>
      <c r="K8" s="129"/>
      <c r="L8" s="214" t="str">
        <f>_xlfn.IFNA(VLOOKUP(INSCRIPCIONES!$B8,'BASE DE DATOS 2026'!$B$3:$Q$650,16,FALSE),"")</f>
        <v/>
      </c>
    </row>
    <row r="9" spans="1:16" ht="15.75" x14ac:dyDescent="0.25">
      <c r="A9" s="212" t="str">
        <f>IF(INSCRIPCIONES!$B9="","",SUBTOTAL(103,$B$7:B9))</f>
        <v/>
      </c>
      <c r="B9" s="128"/>
      <c r="C9" s="134" t="str">
        <f>IFERROR(VLOOKUP(INSCRIPCIONES!$B9,BASE2026,2,FALSE),"")</f>
        <v/>
      </c>
      <c r="D9" s="134" t="str">
        <f>IFERROR(VLOOKUP(INSCRIPCIONES!$B9,BASE2026,3,FALSE),"")</f>
        <v/>
      </c>
      <c r="E9" s="135" t="str">
        <f>IFERROR(VLOOKUP(INSCRIPCIONES!$B9,BASE2026,6,0),"")</f>
        <v/>
      </c>
      <c r="F9" s="135" t="str">
        <f>IFERROR(VLOOKUP(INSCRIPCIONES!$B9,BASE2026,5,0),"")</f>
        <v/>
      </c>
      <c r="G9" s="136" t="str">
        <f>IFERROR(VLOOKUP(INSCRIPCIONES!$B9,BASE2026,12,FALSE),"")</f>
        <v/>
      </c>
      <c r="H9" s="136" t="str">
        <f>IFERROR(VLOOKUP(INSCRIPCIONES!$B9,BASE2026,11,FALSE),"")</f>
        <v/>
      </c>
      <c r="I9" s="137" t="str">
        <f>IFERROR(VLOOKUP(INSCRIPCIONES!$B9,BASE2026,13,FALSE),"")</f>
        <v/>
      </c>
      <c r="J9" s="110" t="str">
        <f>IF(B9="","",IF(INSCRIPCIONES!$K9="DESCUENTO FAMILIA",65000,85000))</f>
        <v/>
      </c>
      <c r="K9" s="129"/>
      <c r="L9" s="214" t="str">
        <f>_xlfn.IFNA(VLOOKUP(INSCRIPCIONES!$B9,'BASE DE DATOS 2026'!$B$3:$Q$650,16,FALSE),"")</f>
        <v/>
      </c>
    </row>
    <row r="10" spans="1:16" ht="15.75" x14ac:dyDescent="0.25">
      <c r="A10" s="212" t="str">
        <f>IF(INSCRIPCIONES!$B10="","",SUBTOTAL(103,$B$7:B10))</f>
        <v/>
      </c>
      <c r="B10" s="128"/>
      <c r="C10" s="134" t="str">
        <f>IFERROR(VLOOKUP(INSCRIPCIONES!$B10,BASE2026,2,FALSE),"")</f>
        <v/>
      </c>
      <c r="D10" s="134" t="str">
        <f>IFERROR(VLOOKUP(INSCRIPCIONES!$B10,BASE2026,3,FALSE),"")</f>
        <v/>
      </c>
      <c r="E10" s="135" t="str">
        <f>IFERROR(VLOOKUP(INSCRIPCIONES!$B10,BASE2026,6,0),"")</f>
        <v/>
      </c>
      <c r="F10" s="135" t="str">
        <f>IFERROR(VLOOKUP(INSCRIPCIONES!$B10,BASE2026,5,0),"")</f>
        <v/>
      </c>
      <c r="G10" s="136" t="str">
        <f>IFERROR(VLOOKUP(INSCRIPCIONES!$B10,BASE2026,12,FALSE),"")</f>
        <v/>
      </c>
      <c r="H10" s="136" t="str">
        <f>IFERROR(VLOOKUP(INSCRIPCIONES!$B10,BASE2026,11,FALSE),"")</f>
        <v/>
      </c>
      <c r="I10" s="137" t="str">
        <f>IFERROR(VLOOKUP(INSCRIPCIONES!$B10,BASE2026,13,FALSE),"")</f>
        <v/>
      </c>
      <c r="J10" s="110" t="str">
        <f>IF(B10="","",IF(INSCRIPCIONES!$K10="DESCUENTO FAMILIA",65000,85000))</f>
        <v/>
      </c>
      <c r="K10" s="129"/>
      <c r="L10" s="214" t="str">
        <f>_xlfn.IFNA(VLOOKUP(INSCRIPCIONES!$B10,'BASE DE DATOS 2026'!$B$3:$Q$650,16,FALSE),"")</f>
        <v/>
      </c>
    </row>
    <row r="11" spans="1:16" ht="15.75" x14ac:dyDescent="0.25">
      <c r="A11" s="212" t="str">
        <f>IF(INSCRIPCIONES!$B11="","",SUBTOTAL(103,$B$7:B11))</f>
        <v/>
      </c>
      <c r="B11" s="128"/>
      <c r="C11" s="134" t="str">
        <f>IFERROR(VLOOKUP(INSCRIPCIONES!$B11,BASE2026,2,FALSE),"")</f>
        <v/>
      </c>
      <c r="D11" s="134" t="str">
        <f>IFERROR(VLOOKUP(INSCRIPCIONES!$B11,BASE2026,3,FALSE),"")</f>
        <v/>
      </c>
      <c r="E11" s="135" t="str">
        <f>IFERROR(VLOOKUP(INSCRIPCIONES!$B11,BASE2026,6,0),"")</f>
        <v/>
      </c>
      <c r="F11" s="135" t="str">
        <f>IFERROR(VLOOKUP(INSCRIPCIONES!$B11,BASE2026,5,0),"")</f>
        <v/>
      </c>
      <c r="G11" s="136" t="str">
        <f>IFERROR(VLOOKUP(INSCRIPCIONES!$B11,BASE2026,12,FALSE),"")</f>
        <v/>
      </c>
      <c r="H11" s="136" t="str">
        <f>IFERROR(VLOOKUP(INSCRIPCIONES!$B11,BASE2026,11,FALSE),"")</f>
        <v/>
      </c>
      <c r="I11" s="137" t="str">
        <f>IFERROR(VLOOKUP(INSCRIPCIONES!$B11,BASE2026,13,FALSE),"")</f>
        <v/>
      </c>
      <c r="J11" s="110" t="str">
        <f>IF(B11="","",IF(INSCRIPCIONES!$K11="DESCUENTO FAMILIA",65000,85000))</f>
        <v/>
      </c>
      <c r="K11" s="129"/>
      <c r="L11" s="214" t="str">
        <f>_xlfn.IFNA(VLOOKUP(INSCRIPCIONES!$B11,'BASE DE DATOS 2026'!$B$3:$Q$650,16,FALSE),"")</f>
        <v/>
      </c>
    </row>
    <row r="12" spans="1:16" ht="15.75" x14ac:dyDescent="0.25">
      <c r="A12" s="212" t="str">
        <f>IF(INSCRIPCIONES!$B12="","",SUBTOTAL(103,$B$7:B12))</f>
        <v/>
      </c>
      <c r="B12" s="128"/>
      <c r="C12" s="134" t="str">
        <f>IFERROR(VLOOKUP(INSCRIPCIONES!$B12,BASE2026,2,FALSE),"")</f>
        <v/>
      </c>
      <c r="D12" s="134" t="str">
        <f>IFERROR(VLOOKUP(INSCRIPCIONES!$B12,BASE2026,3,FALSE),"")</f>
        <v/>
      </c>
      <c r="E12" s="135" t="str">
        <f>IFERROR(VLOOKUP(INSCRIPCIONES!$B12,BASE2026,6,0),"")</f>
        <v/>
      </c>
      <c r="F12" s="135" t="str">
        <f>IFERROR(VLOOKUP(INSCRIPCIONES!$B12,BASE2026,5,0),"")</f>
        <v/>
      </c>
      <c r="G12" s="136" t="str">
        <f>IFERROR(VLOOKUP(INSCRIPCIONES!$B12,BASE2026,12,FALSE),"")</f>
        <v/>
      </c>
      <c r="H12" s="136" t="str">
        <f>IFERROR(VLOOKUP(INSCRIPCIONES!$B12,BASE2026,11,FALSE),"")</f>
        <v/>
      </c>
      <c r="I12" s="137" t="str">
        <f>IFERROR(VLOOKUP(INSCRIPCIONES!$B12,BASE2026,13,FALSE),"")</f>
        <v/>
      </c>
      <c r="J12" s="110" t="str">
        <f>IF(B12="","",IF(INSCRIPCIONES!$K12="DESCUENTO FAMILIA",65000,85000))</f>
        <v/>
      </c>
      <c r="K12" s="129"/>
      <c r="L12" s="214" t="str">
        <f>_xlfn.IFNA(VLOOKUP(INSCRIPCIONES!$B12,'BASE DE DATOS 2026'!$B$3:$Q$650,16,FALSE),"")</f>
        <v/>
      </c>
    </row>
    <row r="13" spans="1:16" ht="15.75" x14ac:dyDescent="0.25">
      <c r="A13" s="212" t="str">
        <f>IF(INSCRIPCIONES!$B13="","",SUBTOTAL(103,$B$7:B13))</f>
        <v/>
      </c>
      <c r="B13" s="128"/>
      <c r="C13" s="134" t="str">
        <f>IFERROR(VLOOKUP(INSCRIPCIONES!$B13,BASE2026,2,FALSE),"")</f>
        <v/>
      </c>
      <c r="D13" s="134" t="str">
        <f>IFERROR(VLOOKUP(INSCRIPCIONES!$B13,BASE2026,3,FALSE),"")</f>
        <v/>
      </c>
      <c r="E13" s="135" t="str">
        <f>IFERROR(VLOOKUP(INSCRIPCIONES!$B13,BASE2026,6,0),"")</f>
        <v/>
      </c>
      <c r="F13" s="135" t="str">
        <f>IFERROR(VLOOKUP(INSCRIPCIONES!$B13,BASE2026,5,0),"")</f>
        <v/>
      </c>
      <c r="G13" s="136" t="str">
        <f>IFERROR(VLOOKUP(INSCRIPCIONES!$B13,BASE2026,12,FALSE),"")</f>
        <v/>
      </c>
      <c r="H13" s="136" t="str">
        <f>IFERROR(VLOOKUP(INSCRIPCIONES!$B13,BASE2026,11,FALSE),"")</f>
        <v/>
      </c>
      <c r="I13" s="137" t="str">
        <f>IFERROR(VLOOKUP(INSCRIPCIONES!$B13,BASE2026,13,FALSE),"")</f>
        <v/>
      </c>
      <c r="J13" s="110" t="str">
        <f>IF(B13="","",IF(INSCRIPCIONES!$K13="DESCUENTO FAMILIA",65000,85000))</f>
        <v/>
      </c>
      <c r="K13" s="129"/>
      <c r="L13" s="214" t="str">
        <f>_xlfn.IFNA(VLOOKUP(INSCRIPCIONES!$B13,'BASE DE DATOS 2026'!$B$3:$Q$650,16,FALSE),"")</f>
        <v/>
      </c>
    </row>
    <row r="14" spans="1:16" ht="15.75" x14ac:dyDescent="0.25">
      <c r="A14" s="212" t="str">
        <f>IF(INSCRIPCIONES!$B14="","",SUBTOTAL(103,$B$7:B14))</f>
        <v/>
      </c>
      <c r="B14" s="128"/>
      <c r="C14" s="134" t="str">
        <f>IFERROR(VLOOKUP(INSCRIPCIONES!$B14,BASE2026,2,FALSE),"")</f>
        <v/>
      </c>
      <c r="D14" s="134" t="str">
        <f>IFERROR(VLOOKUP(INSCRIPCIONES!$B14,BASE2026,3,FALSE),"")</f>
        <v/>
      </c>
      <c r="E14" s="135" t="str">
        <f>IFERROR(VLOOKUP(INSCRIPCIONES!$B14,BASE2026,6,0),"")</f>
        <v/>
      </c>
      <c r="F14" s="135" t="str">
        <f>IFERROR(VLOOKUP(INSCRIPCIONES!$B14,BASE2026,5,0),"")</f>
        <v/>
      </c>
      <c r="G14" s="136" t="str">
        <f>IFERROR(VLOOKUP(INSCRIPCIONES!$B14,BASE2026,12,FALSE),"")</f>
        <v/>
      </c>
      <c r="H14" s="136" t="str">
        <f>IFERROR(VLOOKUP(INSCRIPCIONES!$B14,BASE2026,11,FALSE),"")</f>
        <v/>
      </c>
      <c r="I14" s="137" t="str">
        <f>IFERROR(VLOOKUP(INSCRIPCIONES!$B14,BASE2026,13,FALSE),"")</f>
        <v/>
      </c>
      <c r="J14" s="110" t="str">
        <f>IF(B14="","",IF(INSCRIPCIONES!$K14="DESCUENTO FAMILIA",65000,85000))</f>
        <v/>
      </c>
      <c r="K14" s="129"/>
      <c r="L14" s="214" t="str">
        <f>_xlfn.IFNA(VLOOKUP(INSCRIPCIONES!$B14,'BASE DE DATOS 2026'!$B$3:$Q$650,16,FALSE),"")</f>
        <v/>
      </c>
    </row>
    <row r="15" spans="1:16" ht="15.75" x14ac:dyDescent="0.25">
      <c r="A15" s="212" t="str">
        <f>IF(INSCRIPCIONES!$B15="","",SUBTOTAL(103,$B$7:B15))</f>
        <v/>
      </c>
      <c r="B15" s="128"/>
      <c r="C15" s="134" t="str">
        <f>IFERROR(VLOOKUP(INSCRIPCIONES!$B15,BASE2026,2,FALSE),"")</f>
        <v/>
      </c>
      <c r="D15" s="134" t="str">
        <f>IFERROR(VLOOKUP(INSCRIPCIONES!$B15,BASE2026,3,FALSE),"")</f>
        <v/>
      </c>
      <c r="E15" s="135" t="str">
        <f>IFERROR(VLOOKUP(INSCRIPCIONES!$B15,BASE2026,6,0),"")</f>
        <v/>
      </c>
      <c r="F15" s="135" t="str">
        <f>IFERROR(VLOOKUP(INSCRIPCIONES!$B15,BASE2026,5,0),"")</f>
        <v/>
      </c>
      <c r="G15" s="136" t="str">
        <f>IFERROR(VLOOKUP(INSCRIPCIONES!$B15,BASE2026,12,FALSE),"")</f>
        <v/>
      </c>
      <c r="H15" s="136" t="str">
        <f>IFERROR(VLOOKUP(INSCRIPCIONES!$B15,BASE2026,11,FALSE),"")</f>
        <v/>
      </c>
      <c r="I15" s="137" t="str">
        <f>IFERROR(VLOOKUP(INSCRIPCIONES!$B15,BASE2026,13,FALSE),"")</f>
        <v/>
      </c>
      <c r="J15" s="110" t="str">
        <f>IF(B15="","",IF(INSCRIPCIONES!$K15="DESCUENTO FAMILIA",65000,85000))</f>
        <v/>
      </c>
      <c r="K15" s="129"/>
      <c r="L15" s="214" t="str">
        <f>_xlfn.IFNA(VLOOKUP(INSCRIPCIONES!$B15,'BASE DE DATOS 2026'!$B$3:$Q$650,16,FALSE),"")</f>
        <v/>
      </c>
    </row>
    <row r="16" spans="1:16" ht="15.75" x14ac:dyDescent="0.25">
      <c r="A16" s="212" t="str">
        <f>IF(INSCRIPCIONES!$B16="","",SUBTOTAL(103,$B$7:B16))</f>
        <v/>
      </c>
      <c r="B16" s="128"/>
      <c r="C16" s="134" t="str">
        <f>IFERROR(VLOOKUP(INSCRIPCIONES!$B16,BASE2026,2,FALSE),"")</f>
        <v/>
      </c>
      <c r="D16" s="134" t="str">
        <f>IFERROR(VLOOKUP(INSCRIPCIONES!$B16,BASE2026,3,FALSE),"")</f>
        <v/>
      </c>
      <c r="E16" s="135" t="str">
        <f>IFERROR(VLOOKUP(INSCRIPCIONES!$B16,BASE2026,6,0),"")</f>
        <v/>
      </c>
      <c r="F16" s="135" t="str">
        <f>IFERROR(VLOOKUP(INSCRIPCIONES!$B16,BASE2026,5,0),"")</f>
        <v/>
      </c>
      <c r="G16" s="136" t="str">
        <f>IFERROR(VLOOKUP(INSCRIPCIONES!$B16,BASE2026,12,FALSE),"")</f>
        <v/>
      </c>
      <c r="H16" s="136" t="str">
        <f>IFERROR(VLOOKUP(INSCRIPCIONES!$B16,BASE2026,11,FALSE),"")</f>
        <v/>
      </c>
      <c r="I16" s="137" t="str">
        <f>IFERROR(VLOOKUP(INSCRIPCIONES!$B16,BASE2026,13,FALSE),"")</f>
        <v/>
      </c>
      <c r="J16" s="110" t="str">
        <f>IF(B16="","",IF(INSCRIPCIONES!$K16="DESCUENTO FAMILIA",65000,85000))</f>
        <v/>
      </c>
      <c r="K16" s="129"/>
      <c r="L16" s="214" t="str">
        <f>_xlfn.IFNA(VLOOKUP(INSCRIPCIONES!$B16,'BASE DE DATOS 2026'!$B$3:$Q$650,16,FALSE),"")</f>
        <v/>
      </c>
    </row>
    <row r="17" spans="1:12" ht="15.75" x14ac:dyDescent="0.25">
      <c r="A17" s="212" t="str">
        <f>IF(INSCRIPCIONES!$B17="","",SUBTOTAL(103,$B$7:B17))</f>
        <v/>
      </c>
      <c r="B17" s="128"/>
      <c r="C17" s="134" t="str">
        <f>IFERROR(VLOOKUP(INSCRIPCIONES!$B17,BASE2026,2,FALSE),"")</f>
        <v/>
      </c>
      <c r="D17" s="134" t="str">
        <f>IFERROR(VLOOKUP(INSCRIPCIONES!$B17,BASE2026,3,FALSE),"")</f>
        <v/>
      </c>
      <c r="E17" s="135" t="str">
        <f>IFERROR(VLOOKUP(INSCRIPCIONES!$B17,BASE2026,6,0),"")</f>
        <v/>
      </c>
      <c r="F17" s="135" t="str">
        <f>IFERROR(VLOOKUP(INSCRIPCIONES!$B17,BASE2026,5,0),"")</f>
        <v/>
      </c>
      <c r="G17" s="136" t="str">
        <f>IFERROR(VLOOKUP(INSCRIPCIONES!$B17,BASE2026,12,FALSE),"")</f>
        <v/>
      </c>
      <c r="H17" s="136" t="str">
        <f>IFERROR(VLOOKUP(INSCRIPCIONES!$B17,BASE2026,11,FALSE),"")</f>
        <v/>
      </c>
      <c r="I17" s="137" t="str">
        <f>IFERROR(VLOOKUP(INSCRIPCIONES!$B17,BASE2026,13,FALSE),"")</f>
        <v/>
      </c>
      <c r="J17" s="110" t="str">
        <f>IF(B17="","",IF(INSCRIPCIONES!$K17="DESCUENTO FAMILIA",65000,85000))</f>
        <v/>
      </c>
      <c r="K17" s="129"/>
      <c r="L17" s="214" t="str">
        <f>_xlfn.IFNA(VLOOKUP(INSCRIPCIONES!$B17,'BASE DE DATOS 2026'!$B$3:$Q$650,16,FALSE),"")</f>
        <v/>
      </c>
    </row>
    <row r="18" spans="1:12" ht="15.75" x14ac:dyDescent="0.25">
      <c r="A18" s="212" t="str">
        <f>IF(INSCRIPCIONES!$B18="","",SUBTOTAL(103,$B$7:B18))</f>
        <v/>
      </c>
      <c r="B18" s="128"/>
      <c r="C18" s="134" t="str">
        <f>IFERROR(VLOOKUP(INSCRIPCIONES!$B18,BASE2026,2,FALSE),"")</f>
        <v/>
      </c>
      <c r="D18" s="134" t="str">
        <f>IFERROR(VLOOKUP(INSCRIPCIONES!$B18,BASE2026,3,FALSE),"")</f>
        <v/>
      </c>
      <c r="E18" s="135" t="str">
        <f>IFERROR(VLOOKUP(INSCRIPCIONES!$B18,BASE2026,6,0),"")</f>
        <v/>
      </c>
      <c r="F18" s="135" t="str">
        <f>IFERROR(VLOOKUP(INSCRIPCIONES!$B18,BASE2026,5,0),"")</f>
        <v/>
      </c>
      <c r="G18" s="136" t="str">
        <f>IFERROR(VLOOKUP(INSCRIPCIONES!$B18,BASE2026,12,FALSE),"")</f>
        <v/>
      </c>
      <c r="H18" s="136" t="str">
        <f>IFERROR(VLOOKUP(INSCRIPCIONES!$B18,BASE2026,11,FALSE),"")</f>
        <v/>
      </c>
      <c r="I18" s="137" t="str">
        <f>IFERROR(VLOOKUP(INSCRIPCIONES!$B18,BASE2026,13,FALSE),"")</f>
        <v/>
      </c>
      <c r="J18" s="110" t="str">
        <f>IF(B18="","",IF(INSCRIPCIONES!$K18="DESCUENTO FAMILIA",65000,85000))</f>
        <v/>
      </c>
      <c r="K18" s="129"/>
      <c r="L18" s="214" t="str">
        <f>_xlfn.IFNA(VLOOKUP(INSCRIPCIONES!$B18,'BASE DE DATOS 2026'!$B$3:$Q$650,16,FALSE),"")</f>
        <v/>
      </c>
    </row>
    <row r="19" spans="1:12" ht="15.75" x14ac:dyDescent="0.25">
      <c r="A19" s="212" t="str">
        <f>IF(INSCRIPCIONES!$B19="","",SUBTOTAL(103,$B$7:B19))</f>
        <v/>
      </c>
      <c r="B19" s="128"/>
      <c r="C19" s="134" t="str">
        <f>IFERROR(VLOOKUP(INSCRIPCIONES!$B19,BASE2026,2,FALSE),"")</f>
        <v/>
      </c>
      <c r="D19" s="134" t="str">
        <f>IFERROR(VLOOKUP(INSCRIPCIONES!$B19,BASE2026,3,FALSE),"")</f>
        <v/>
      </c>
      <c r="E19" s="135" t="str">
        <f>IFERROR(VLOOKUP(INSCRIPCIONES!$B19,BASE2026,6,0),"")</f>
        <v/>
      </c>
      <c r="F19" s="135" t="str">
        <f>IFERROR(VLOOKUP(INSCRIPCIONES!$B19,BASE2026,5,0),"")</f>
        <v/>
      </c>
      <c r="G19" s="136" t="str">
        <f>IFERROR(VLOOKUP(INSCRIPCIONES!$B19,BASE2026,12,FALSE),"")</f>
        <v/>
      </c>
      <c r="H19" s="136" t="str">
        <f>IFERROR(VLOOKUP(INSCRIPCIONES!$B19,BASE2026,11,FALSE),"")</f>
        <v/>
      </c>
      <c r="I19" s="137" t="str">
        <f>IFERROR(VLOOKUP(INSCRIPCIONES!$B19,BASE2026,13,FALSE),"")</f>
        <v/>
      </c>
      <c r="J19" s="110" t="str">
        <f>IF(B19="","",IF(INSCRIPCIONES!$K19="DESCUENTO FAMILIA",65000,85000))</f>
        <v/>
      </c>
      <c r="K19" s="129"/>
      <c r="L19" s="214" t="str">
        <f>_xlfn.IFNA(VLOOKUP(INSCRIPCIONES!$B19,'BASE DE DATOS 2026'!$B$3:$Q$650,16,FALSE),"")</f>
        <v/>
      </c>
    </row>
    <row r="20" spans="1:12" ht="15.75" x14ac:dyDescent="0.25">
      <c r="A20" s="212" t="str">
        <f>IF(INSCRIPCIONES!$B20="","",SUBTOTAL(103,$B$7:B20))</f>
        <v/>
      </c>
      <c r="B20" s="128"/>
      <c r="C20" s="134" t="str">
        <f>IFERROR(VLOOKUP(INSCRIPCIONES!$B20,BASE2026,2,FALSE),"")</f>
        <v/>
      </c>
      <c r="D20" s="134" t="str">
        <f>IFERROR(VLOOKUP(INSCRIPCIONES!$B20,BASE2026,3,FALSE),"")</f>
        <v/>
      </c>
      <c r="E20" s="135" t="str">
        <f>IFERROR(VLOOKUP(INSCRIPCIONES!$B20,BASE2026,6,0),"")</f>
        <v/>
      </c>
      <c r="F20" s="135" t="str">
        <f>IFERROR(VLOOKUP(INSCRIPCIONES!$B20,BASE2026,5,0),"")</f>
        <v/>
      </c>
      <c r="G20" s="136" t="str">
        <f>IFERROR(VLOOKUP(INSCRIPCIONES!$B20,BASE2026,12,FALSE),"")</f>
        <v/>
      </c>
      <c r="H20" s="136" t="str">
        <f>IFERROR(VLOOKUP(INSCRIPCIONES!$B20,BASE2026,11,FALSE),"")</f>
        <v/>
      </c>
      <c r="I20" s="137" t="str">
        <f>IFERROR(VLOOKUP(INSCRIPCIONES!$B20,BASE2026,13,FALSE),"")</f>
        <v/>
      </c>
      <c r="J20" s="110" t="str">
        <f>IF(B20="","",IF(INSCRIPCIONES!$K20="DESCUENTO FAMILIA",65000,85000))</f>
        <v/>
      </c>
      <c r="K20" s="129"/>
      <c r="L20" s="214" t="str">
        <f>_xlfn.IFNA(VLOOKUP(INSCRIPCIONES!$B20,'BASE DE DATOS 2026'!$B$3:$Q$650,16,FALSE),"")</f>
        <v/>
      </c>
    </row>
    <row r="21" spans="1:12" ht="15.75" x14ac:dyDescent="0.25">
      <c r="A21" s="212" t="str">
        <f>IF(INSCRIPCIONES!$B21="","",SUBTOTAL(103,$B$7:B21))</f>
        <v/>
      </c>
      <c r="B21" s="128"/>
      <c r="C21" s="134" t="str">
        <f>IFERROR(VLOOKUP(INSCRIPCIONES!$B21,BASE2026,2,FALSE),"")</f>
        <v/>
      </c>
      <c r="D21" s="134" t="str">
        <f>IFERROR(VLOOKUP(INSCRIPCIONES!$B21,BASE2026,3,FALSE),"")</f>
        <v/>
      </c>
      <c r="E21" s="135" t="str">
        <f>IFERROR(VLOOKUP(INSCRIPCIONES!$B21,BASE2026,6,0),"")</f>
        <v/>
      </c>
      <c r="F21" s="135" t="str">
        <f>IFERROR(VLOOKUP(INSCRIPCIONES!$B21,BASE2026,5,0),"")</f>
        <v/>
      </c>
      <c r="G21" s="136" t="str">
        <f>IFERROR(VLOOKUP(INSCRIPCIONES!$B21,BASE2026,12,FALSE),"")</f>
        <v/>
      </c>
      <c r="H21" s="136" t="str">
        <f>IFERROR(VLOOKUP(INSCRIPCIONES!$B21,BASE2026,11,FALSE),"")</f>
        <v/>
      </c>
      <c r="I21" s="137" t="str">
        <f>IFERROR(VLOOKUP(INSCRIPCIONES!$B21,BASE2026,13,FALSE),"")</f>
        <v/>
      </c>
      <c r="J21" s="110" t="str">
        <f>IF(B21="","",IF(INSCRIPCIONES!$K21="DESCUENTO FAMILIA",65000,85000))</f>
        <v/>
      </c>
      <c r="K21" s="129"/>
      <c r="L21" s="214" t="str">
        <f>_xlfn.IFNA(VLOOKUP(INSCRIPCIONES!$B21,'BASE DE DATOS 2026'!$B$3:$Q$650,16,FALSE),"")</f>
        <v/>
      </c>
    </row>
    <row r="22" spans="1:12" ht="15.75" x14ac:dyDescent="0.25">
      <c r="A22" s="212" t="str">
        <f>IF(INSCRIPCIONES!$B22="","",SUBTOTAL(103,$B$7:B22))</f>
        <v/>
      </c>
      <c r="B22" s="128"/>
      <c r="C22" s="134" t="str">
        <f>IFERROR(VLOOKUP(INSCRIPCIONES!$B22,BASE2026,2,FALSE),"")</f>
        <v/>
      </c>
      <c r="D22" s="134" t="str">
        <f>IFERROR(VLOOKUP(INSCRIPCIONES!$B22,BASE2026,3,FALSE),"")</f>
        <v/>
      </c>
      <c r="E22" s="135" t="str">
        <f>IFERROR(VLOOKUP(INSCRIPCIONES!$B22,BASE2026,6,0),"")</f>
        <v/>
      </c>
      <c r="F22" s="135" t="str">
        <f>IFERROR(VLOOKUP(INSCRIPCIONES!$B22,BASE2026,5,0),"")</f>
        <v/>
      </c>
      <c r="G22" s="136" t="str">
        <f>IFERROR(VLOOKUP(INSCRIPCIONES!$B22,BASE2026,12,FALSE),"")</f>
        <v/>
      </c>
      <c r="H22" s="136" t="str">
        <f>IFERROR(VLOOKUP(INSCRIPCIONES!$B22,BASE2026,11,FALSE),"")</f>
        <v/>
      </c>
      <c r="I22" s="137" t="str">
        <f>IFERROR(VLOOKUP(INSCRIPCIONES!$B22,BASE2026,13,FALSE),"")</f>
        <v/>
      </c>
      <c r="J22" s="110" t="str">
        <f>IF(B22="","",IF(INSCRIPCIONES!$K22="DESCUENTO FAMILIA",65000,85000))</f>
        <v/>
      </c>
      <c r="K22" s="130"/>
      <c r="L22" s="214" t="str">
        <f>_xlfn.IFNA(VLOOKUP(INSCRIPCIONES!$B22,'BASE DE DATOS 2026'!$B$3:$Q$650,16,FALSE),"")</f>
        <v/>
      </c>
    </row>
    <row r="23" spans="1:12" ht="15.75" x14ac:dyDescent="0.25">
      <c r="A23" s="212" t="str">
        <f>IF(INSCRIPCIONES!$B23="","",SUBTOTAL(103,$B$7:B23))</f>
        <v/>
      </c>
      <c r="B23" s="128"/>
      <c r="C23" s="134" t="str">
        <f>IFERROR(VLOOKUP(INSCRIPCIONES!$B23,BASE2026,2,FALSE),"")</f>
        <v/>
      </c>
      <c r="D23" s="134" t="str">
        <f>IFERROR(VLOOKUP(INSCRIPCIONES!$B23,BASE2026,3,FALSE),"")</f>
        <v/>
      </c>
      <c r="E23" s="135" t="str">
        <f>IFERROR(VLOOKUP(INSCRIPCIONES!$B23,BASE2026,6,0),"")</f>
        <v/>
      </c>
      <c r="F23" s="135" t="str">
        <f>IFERROR(VLOOKUP(INSCRIPCIONES!$B23,BASE2026,5,0),"")</f>
        <v/>
      </c>
      <c r="G23" s="136" t="str">
        <f>IFERROR(VLOOKUP(INSCRIPCIONES!$B23,BASE2026,12,FALSE),"")</f>
        <v/>
      </c>
      <c r="H23" s="136" t="str">
        <f>IFERROR(VLOOKUP(INSCRIPCIONES!$B23,BASE2026,11,FALSE),"")</f>
        <v/>
      </c>
      <c r="I23" s="137" t="str">
        <f>IFERROR(VLOOKUP(INSCRIPCIONES!$B23,BASE2026,13,FALSE),"")</f>
        <v/>
      </c>
      <c r="J23" s="110" t="str">
        <f>IF(B23="","",IF(INSCRIPCIONES!$K23="DESCUENTO FAMILIA",65000,85000))</f>
        <v/>
      </c>
      <c r="K23" s="130"/>
      <c r="L23" s="214" t="str">
        <f>_xlfn.IFNA(VLOOKUP(INSCRIPCIONES!$B23,'BASE DE DATOS 2026'!$B$3:$Q$650,16,FALSE),"")</f>
        <v/>
      </c>
    </row>
    <row r="24" spans="1:12" ht="15.75" x14ac:dyDescent="0.25">
      <c r="A24" s="212" t="str">
        <f>IF(INSCRIPCIONES!$B24="","",SUBTOTAL(103,$B$7:B24))</f>
        <v/>
      </c>
      <c r="B24" s="128"/>
      <c r="C24" s="134" t="str">
        <f>IFERROR(VLOOKUP(INSCRIPCIONES!$B24,BASE2026,2,FALSE),"")</f>
        <v/>
      </c>
      <c r="D24" s="134" t="str">
        <f>IFERROR(VLOOKUP(INSCRIPCIONES!$B24,BASE2026,3,FALSE),"")</f>
        <v/>
      </c>
      <c r="E24" s="135" t="str">
        <f>IFERROR(VLOOKUP(INSCRIPCIONES!$B24,BASE2026,6,0),"")</f>
        <v/>
      </c>
      <c r="F24" s="135" t="str">
        <f>IFERROR(VLOOKUP(INSCRIPCIONES!$B24,BASE2026,5,0),"")</f>
        <v/>
      </c>
      <c r="G24" s="136" t="str">
        <f>IFERROR(VLOOKUP(INSCRIPCIONES!$B24,BASE2026,12,FALSE),"")</f>
        <v/>
      </c>
      <c r="H24" s="136" t="str">
        <f>IFERROR(VLOOKUP(INSCRIPCIONES!$B24,BASE2026,11,FALSE),"")</f>
        <v/>
      </c>
      <c r="I24" s="137" t="str">
        <f>IFERROR(VLOOKUP(INSCRIPCIONES!$B24,BASE2026,13,FALSE),"")</f>
        <v/>
      </c>
      <c r="J24" s="110" t="str">
        <f>IF(B24="","",IF(INSCRIPCIONES!$K24="DESCUENTO FAMILIA",65000,85000))</f>
        <v/>
      </c>
      <c r="K24" s="129"/>
      <c r="L24" s="214" t="str">
        <f>_xlfn.IFNA(VLOOKUP(INSCRIPCIONES!$B24,'BASE DE DATOS 2026'!$B$3:$Q$650,16,FALSE),"")</f>
        <v/>
      </c>
    </row>
    <row r="25" spans="1:12" ht="15.75" x14ac:dyDescent="0.25">
      <c r="A25" s="212" t="str">
        <f>IF(INSCRIPCIONES!$B25="","",SUBTOTAL(103,$B$7:B25))</f>
        <v/>
      </c>
      <c r="B25" s="128"/>
      <c r="C25" s="134" t="str">
        <f>IFERROR(VLOOKUP(INSCRIPCIONES!$B25,BASE2026,2,FALSE),"")</f>
        <v/>
      </c>
      <c r="D25" s="134" t="str">
        <f>IFERROR(VLOOKUP(INSCRIPCIONES!$B25,BASE2026,3,FALSE),"")</f>
        <v/>
      </c>
      <c r="E25" s="135" t="str">
        <f>IFERROR(VLOOKUP(INSCRIPCIONES!$B25,BASE2026,6,0),"")</f>
        <v/>
      </c>
      <c r="F25" s="135" t="str">
        <f>IFERROR(VLOOKUP(INSCRIPCIONES!$B25,BASE2026,5,0),"")</f>
        <v/>
      </c>
      <c r="G25" s="136" t="str">
        <f>IFERROR(VLOOKUP(INSCRIPCIONES!$B25,BASE2026,12,FALSE),"")</f>
        <v/>
      </c>
      <c r="H25" s="136" t="str">
        <f>IFERROR(VLOOKUP(INSCRIPCIONES!$B25,BASE2026,11,FALSE),"")</f>
        <v/>
      </c>
      <c r="I25" s="137" t="str">
        <f>IFERROR(VLOOKUP(INSCRIPCIONES!$B25,BASE2026,13,FALSE),"")</f>
        <v/>
      </c>
      <c r="J25" s="110" t="str">
        <f>IF(B25="","",IF(INSCRIPCIONES!$K25="DESCUENTO FAMILIA",65000,85000))</f>
        <v/>
      </c>
      <c r="K25" s="129"/>
      <c r="L25" s="214" t="str">
        <f>_xlfn.IFNA(VLOOKUP(INSCRIPCIONES!$B25,'BASE DE DATOS 2026'!$B$3:$Q$650,16,FALSE),"")</f>
        <v/>
      </c>
    </row>
    <row r="26" spans="1:12" ht="15.75" x14ac:dyDescent="0.25">
      <c r="A26" s="212" t="str">
        <f>IF(INSCRIPCIONES!$B26="","",SUBTOTAL(103,$B$7:B26))</f>
        <v/>
      </c>
      <c r="B26" s="128"/>
      <c r="C26" s="134" t="str">
        <f>IFERROR(VLOOKUP(INSCRIPCIONES!$B26,BASE2026,2,FALSE),"")</f>
        <v/>
      </c>
      <c r="D26" s="134" t="str">
        <f>IFERROR(VLOOKUP(INSCRIPCIONES!$B26,BASE2026,3,FALSE),"")</f>
        <v/>
      </c>
      <c r="E26" s="135" t="str">
        <f>IFERROR(VLOOKUP(INSCRIPCIONES!$B26,BASE2026,6,0),"")</f>
        <v/>
      </c>
      <c r="F26" s="135" t="str">
        <f>IFERROR(VLOOKUP(INSCRIPCIONES!$B26,BASE2026,5,0),"")</f>
        <v/>
      </c>
      <c r="G26" s="136" t="str">
        <f>IFERROR(VLOOKUP(INSCRIPCIONES!$B26,BASE2026,12,FALSE),"")</f>
        <v/>
      </c>
      <c r="H26" s="136" t="str">
        <f>IFERROR(VLOOKUP(INSCRIPCIONES!$B26,BASE2026,11,FALSE),"")</f>
        <v/>
      </c>
      <c r="I26" s="137" t="str">
        <f>IFERROR(VLOOKUP(INSCRIPCIONES!$B26,BASE2026,13,FALSE),"")</f>
        <v/>
      </c>
      <c r="J26" s="110" t="str">
        <f>IF(B26="","",IF(INSCRIPCIONES!$K26="DESCUENTO FAMILIA",65000,85000))</f>
        <v/>
      </c>
      <c r="K26" s="129"/>
      <c r="L26" s="214" t="str">
        <f>_xlfn.IFNA(VLOOKUP(INSCRIPCIONES!$B26,'BASE DE DATOS 2026'!$B$3:$Q$650,16,FALSE),"")</f>
        <v/>
      </c>
    </row>
    <row r="27" spans="1:12" ht="15.75" x14ac:dyDescent="0.25">
      <c r="A27" s="212" t="str">
        <f>IF(INSCRIPCIONES!$B27="","",SUBTOTAL(103,$B$7:B27))</f>
        <v/>
      </c>
      <c r="B27" s="128"/>
      <c r="C27" s="134" t="str">
        <f>IFERROR(VLOOKUP(INSCRIPCIONES!$B27,BASE2026,2,FALSE),"")</f>
        <v/>
      </c>
      <c r="D27" s="134" t="str">
        <f>IFERROR(VLOOKUP(INSCRIPCIONES!$B27,BASE2026,3,FALSE),"")</f>
        <v/>
      </c>
      <c r="E27" s="135" t="str">
        <f>IFERROR(VLOOKUP(INSCRIPCIONES!$B27,BASE2026,6,0),"")</f>
        <v/>
      </c>
      <c r="F27" s="135" t="str">
        <f>IFERROR(VLOOKUP(INSCRIPCIONES!$B27,BASE2026,5,0),"")</f>
        <v/>
      </c>
      <c r="G27" s="136" t="str">
        <f>IFERROR(VLOOKUP(INSCRIPCIONES!$B27,BASE2026,12,FALSE),"")</f>
        <v/>
      </c>
      <c r="H27" s="136" t="str">
        <f>IFERROR(VLOOKUP(INSCRIPCIONES!$B27,BASE2026,11,FALSE),"")</f>
        <v/>
      </c>
      <c r="I27" s="137" t="str">
        <f>IFERROR(VLOOKUP(INSCRIPCIONES!$B27,BASE2026,13,FALSE),"")</f>
        <v/>
      </c>
      <c r="J27" s="110" t="str">
        <f>IF(B27="","",IF(INSCRIPCIONES!$K27="DESCUENTO FAMILIA",65000,85000))</f>
        <v/>
      </c>
      <c r="K27" s="129"/>
      <c r="L27" s="214" t="str">
        <f>_xlfn.IFNA(VLOOKUP(INSCRIPCIONES!$B27,'BASE DE DATOS 2026'!$B$3:$Q$650,16,FALSE),"")</f>
        <v/>
      </c>
    </row>
    <row r="28" spans="1:12" ht="15.75" x14ac:dyDescent="0.25">
      <c r="A28" s="212" t="str">
        <f>IF(INSCRIPCIONES!$B28="","",SUBTOTAL(103,$B$7:B28))</f>
        <v/>
      </c>
      <c r="B28" s="128"/>
      <c r="C28" s="134" t="str">
        <f>IFERROR(VLOOKUP(INSCRIPCIONES!$B28,BASE2026,2,FALSE),"")</f>
        <v/>
      </c>
      <c r="D28" s="134" t="str">
        <f>IFERROR(VLOOKUP(INSCRIPCIONES!$B28,BASE2026,3,FALSE),"")</f>
        <v/>
      </c>
      <c r="E28" s="135" t="str">
        <f>IFERROR(VLOOKUP(INSCRIPCIONES!$B28,BASE2026,6,0),"")</f>
        <v/>
      </c>
      <c r="F28" s="135" t="str">
        <f>IFERROR(VLOOKUP(INSCRIPCIONES!$B28,BASE2026,5,0),"")</f>
        <v/>
      </c>
      <c r="G28" s="136" t="str">
        <f>IFERROR(VLOOKUP(INSCRIPCIONES!$B28,BASE2026,12,FALSE),"")</f>
        <v/>
      </c>
      <c r="H28" s="136" t="str">
        <f>IFERROR(VLOOKUP(INSCRIPCIONES!$B28,BASE2026,11,FALSE),"")</f>
        <v/>
      </c>
      <c r="I28" s="137" t="str">
        <f>IFERROR(VLOOKUP(INSCRIPCIONES!$B28,BASE2026,13,FALSE),"")</f>
        <v/>
      </c>
      <c r="J28" s="110" t="str">
        <f>IF(B28="","",IF(INSCRIPCIONES!$K28="DESCUENTO FAMILIA",65000,85000))</f>
        <v/>
      </c>
      <c r="K28" s="129"/>
      <c r="L28" s="214" t="str">
        <f>_xlfn.IFNA(VLOOKUP(INSCRIPCIONES!$B28,'BASE DE DATOS 2026'!$B$3:$Q$650,16,FALSE),"")</f>
        <v/>
      </c>
    </row>
    <row r="29" spans="1:12" ht="15.75" x14ac:dyDescent="0.25">
      <c r="A29" s="212" t="str">
        <f>IF(INSCRIPCIONES!$B29="","",SUBTOTAL(103,$B$7:B29))</f>
        <v/>
      </c>
      <c r="B29" s="128"/>
      <c r="C29" s="134" t="str">
        <f>IFERROR(VLOOKUP(INSCRIPCIONES!$B29,BASE2026,2,FALSE),"")</f>
        <v/>
      </c>
      <c r="D29" s="134" t="str">
        <f>IFERROR(VLOOKUP(INSCRIPCIONES!$B29,BASE2026,3,FALSE),"")</f>
        <v/>
      </c>
      <c r="E29" s="135" t="str">
        <f>IFERROR(VLOOKUP(INSCRIPCIONES!$B29,BASE2026,6,0),"")</f>
        <v/>
      </c>
      <c r="F29" s="135" t="str">
        <f>IFERROR(VLOOKUP(INSCRIPCIONES!$B29,BASE2026,5,0),"")</f>
        <v/>
      </c>
      <c r="G29" s="136" t="str">
        <f>IFERROR(VLOOKUP(INSCRIPCIONES!$B29,BASE2026,12,FALSE),"")</f>
        <v/>
      </c>
      <c r="H29" s="136" t="str">
        <f>IFERROR(VLOOKUP(INSCRIPCIONES!$B29,BASE2026,11,FALSE),"")</f>
        <v/>
      </c>
      <c r="I29" s="137" t="str">
        <f>IFERROR(VLOOKUP(INSCRIPCIONES!$B29,BASE2026,13,FALSE),"")</f>
        <v/>
      </c>
      <c r="J29" s="110" t="str">
        <f>IF(B29="","",IF(INSCRIPCIONES!$K29="DESCUENTO FAMILIA",65000,85000))</f>
        <v/>
      </c>
      <c r="K29" s="129"/>
      <c r="L29" s="214" t="str">
        <f>_xlfn.IFNA(VLOOKUP(INSCRIPCIONES!$B29,'BASE DE DATOS 2026'!$B$3:$Q$650,16,FALSE),"")</f>
        <v/>
      </c>
    </row>
    <row r="30" spans="1:12" ht="15.75" x14ac:dyDescent="0.25">
      <c r="A30" s="212" t="str">
        <f>IF(INSCRIPCIONES!$B30="","",SUBTOTAL(103,$B$7:B30))</f>
        <v/>
      </c>
      <c r="B30" s="128"/>
      <c r="C30" s="134" t="str">
        <f>IFERROR(VLOOKUP(INSCRIPCIONES!$B30,BASE2026,2,FALSE),"")</f>
        <v/>
      </c>
      <c r="D30" s="134" t="str">
        <f>IFERROR(VLOOKUP(INSCRIPCIONES!$B30,BASE2026,3,FALSE),"")</f>
        <v/>
      </c>
      <c r="E30" s="135" t="str">
        <f>IFERROR(VLOOKUP(INSCRIPCIONES!$B30,BASE2026,6,0),"")</f>
        <v/>
      </c>
      <c r="F30" s="135" t="str">
        <f>IFERROR(VLOOKUP(INSCRIPCIONES!$B30,BASE2026,5,0),"")</f>
        <v/>
      </c>
      <c r="G30" s="136" t="str">
        <f>IFERROR(VLOOKUP(INSCRIPCIONES!$B30,BASE2026,12,FALSE),"")</f>
        <v/>
      </c>
      <c r="H30" s="136" t="str">
        <f>IFERROR(VLOOKUP(INSCRIPCIONES!$B30,BASE2026,11,FALSE),"")</f>
        <v/>
      </c>
      <c r="I30" s="137" t="str">
        <f>IFERROR(VLOOKUP(INSCRIPCIONES!$B30,BASE2026,13,FALSE),"")</f>
        <v/>
      </c>
      <c r="J30" s="110" t="str">
        <f>IF(B30="","",IF(INSCRIPCIONES!$K30="DESCUENTO FAMILIA",65000,85000))</f>
        <v/>
      </c>
      <c r="K30" s="129"/>
      <c r="L30" s="214" t="str">
        <f>_xlfn.IFNA(VLOOKUP(INSCRIPCIONES!$B30,'BASE DE DATOS 2026'!$B$3:$Q$650,16,FALSE),"")</f>
        <v/>
      </c>
    </row>
    <row r="31" spans="1:12" ht="15.75" x14ac:dyDescent="0.25">
      <c r="A31" s="212" t="str">
        <f>IF(INSCRIPCIONES!$B31="","",SUBTOTAL(103,$B$7:B31))</f>
        <v/>
      </c>
      <c r="B31" s="128"/>
      <c r="C31" s="134" t="str">
        <f>IFERROR(VLOOKUP(INSCRIPCIONES!$B31,BASE2026,2,FALSE),"")</f>
        <v/>
      </c>
      <c r="D31" s="134" t="str">
        <f>IFERROR(VLOOKUP(INSCRIPCIONES!$B31,BASE2026,3,FALSE),"")</f>
        <v/>
      </c>
      <c r="E31" s="135" t="str">
        <f>IFERROR(VLOOKUP(INSCRIPCIONES!$B31,BASE2026,6,0),"")</f>
        <v/>
      </c>
      <c r="F31" s="135" t="str">
        <f>IFERROR(VLOOKUP(INSCRIPCIONES!$B31,BASE2026,5,0),"")</f>
        <v/>
      </c>
      <c r="G31" s="136" t="str">
        <f>IFERROR(VLOOKUP(INSCRIPCIONES!$B31,BASE2026,12,FALSE),"")</f>
        <v/>
      </c>
      <c r="H31" s="136" t="str">
        <f>IFERROR(VLOOKUP(INSCRIPCIONES!$B31,BASE2026,11,FALSE),"")</f>
        <v/>
      </c>
      <c r="I31" s="137" t="str">
        <f>IFERROR(VLOOKUP(INSCRIPCIONES!$B31,BASE2026,13,FALSE),"")</f>
        <v/>
      </c>
      <c r="J31" s="110" t="str">
        <f>IF(B31="","",IF(INSCRIPCIONES!$K31="DESCUENTO FAMILIA",65000,85000))</f>
        <v/>
      </c>
      <c r="K31" s="129"/>
      <c r="L31" s="214" t="str">
        <f>_xlfn.IFNA(VLOOKUP(INSCRIPCIONES!$B31,'BASE DE DATOS 2026'!$B$3:$Q$650,16,FALSE),"")</f>
        <v/>
      </c>
    </row>
    <row r="32" spans="1:12" ht="15.75" x14ac:dyDescent="0.25">
      <c r="A32" s="212" t="str">
        <f>IF(INSCRIPCIONES!$B32="","",SUBTOTAL(103,$B$7:B32))</f>
        <v/>
      </c>
      <c r="B32" s="128"/>
      <c r="C32" s="134" t="str">
        <f>IFERROR(VLOOKUP(INSCRIPCIONES!$B32,BASE2026,2,FALSE),"")</f>
        <v/>
      </c>
      <c r="D32" s="134" t="str">
        <f>IFERROR(VLOOKUP(INSCRIPCIONES!$B32,BASE2026,3,FALSE),"")</f>
        <v/>
      </c>
      <c r="E32" s="135" t="str">
        <f>IFERROR(VLOOKUP(INSCRIPCIONES!$B32,BASE2026,6,0),"")</f>
        <v/>
      </c>
      <c r="F32" s="135" t="str">
        <f>IFERROR(VLOOKUP(INSCRIPCIONES!$B32,BASE2026,5,0),"")</f>
        <v/>
      </c>
      <c r="G32" s="136" t="str">
        <f>IFERROR(VLOOKUP(INSCRIPCIONES!$B32,BASE2026,12,FALSE),"")</f>
        <v/>
      </c>
      <c r="H32" s="136" t="str">
        <f>IFERROR(VLOOKUP(INSCRIPCIONES!$B32,BASE2026,11,FALSE),"")</f>
        <v/>
      </c>
      <c r="I32" s="137" t="str">
        <f>IFERROR(VLOOKUP(INSCRIPCIONES!$B32,BASE2026,13,FALSE),"")</f>
        <v/>
      </c>
      <c r="J32" s="110" t="str">
        <f>IF(B32="","",IF(INSCRIPCIONES!$K32="DESCUENTO FAMILIA",65000,85000))</f>
        <v/>
      </c>
      <c r="K32" s="129"/>
      <c r="L32" s="214" t="str">
        <f>_xlfn.IFNA(VLOOKUP(INSCRIPCIONES!$B32,'BASE DE DATOS 2026'!$B$3:$Q$650,16,FALSE),"")</f>
        <v/>
      </c>
    </row>
    <row r="33" spans="1:12" ht="15.75" x14ac:dyDescent="0.25">
      <c r="A33" s="212" t="str">
        <f>IF(INSCRIPCIONES!$B33="","",SUBTOTAL(103,$B$7:B33))</f>
        <v/>
      </c>
      <c r="B33" s="128"/>
      <c r="C33" s="134" t="str">
        <f>IFERROR(VLOOKUP(INSCRIPCIONES!$B33,BASE2026,2,FALSE),"")</f>
        <v/>
      </c>
      <c r="D33" s="134" t="str">
        <f>IFERROR(VLOOKUP(INSCRIPCIONES!$B33,BASE2026,3,FALSE),"")</f>
        <v/>
      </c>
      <c r="E33" s="135" t="str">
        <f>IFERROR(VLOOKUP(INSCRIPCIONES!$B33,BASE2026,6,0),"")</f>
        <v/>
      </c>
      <c r="F33" s="135" t="str">
        <f>IFERROR(VLOOKUP(INSCRIPCIONES!$B33,BASE2026,5,0),"")</f>
        <v/>
      </c>
      <c r="G33" s="136" t="str">
        <f>IFERROR(VLOOKUP(INSCRIPCIONES!$B33,BASE2026,12,FALSE),"")</f>
        <v/>
      </c>
      <c r="H33" s="136" t="str">
        <f>IFERROR(VLOOKUP(INSCRIPCIONES!$B33,BASE2026,11,FALSE),"")</f>
        <v/>
      </c>
      <c r="I33" s="137" t="str">
        <f>IFERROR(VLOOKUP(INSCRIPCIONES!$B33,BASE2026,13,FALSE),"")</f>
        <v/>
      </c>
      <c r="J33" s="110" t="str">
        <f>IF(B33="","",IF(INSCRIPCIONES!$K33="DESCUENTO FAMILIA",65000,85000))</f>
        <v/>
      </c>
      <c r="K33" s="129"/>
      <c r="L33" s="214" t="str">
        <f>_xlfn.IFNA(VLOOKUP(INSCRIPCIONES!$B33,'BASE DE DATOS 2026'!$B$3:$Q$650,16,FALSE),"")</f>
        <v/>
      </c>
    </row>
    <row r="34" spans="1:12" ht="15.75" x14ac:dyDescent="0.25">
      <c r="A34" s="212" t="str">
        <f>IF(INSCRIPCIONES!$B34="","",SUBTOTAL(103,$B$7:B34))</f>
        <v/>
      </c>
      <c r="B34" s="128"/>
      <c r="C34" s="134" t="str">
        <f>IFERROR(VLOOKUP(INSCRIPCIONES!$B34,BASE2026,2,FALSE),"")</f>
        <v/>
      </c>
      <c r="D34" s="134" t="str">
        <f>IFERROR(VLOOKUP(INSCRIPCIONES!$B34,BASE2026,3,FALSE),"")</f>
        <v/>
      </c>
      <c r="E34" s="135" t="str">
        <f>IFERROR(VLOOKUP(INSCRIPCIONES!$B34,BASE2026,6,0),"")</f>
        <v/>
      </c>
      <c r="F34" s="135" t="str">
        <f>IFERROR(VLOOKUP(INSCRIPCIONES!$B34,BASE2026,5,0),"")</f>
        <v/>
      </c>
      <c r="G34" s="136" t="str">
        <f>IFERROR(VLOOKUP(INSCRIPCIONES!$B34,BASE2026,12,FALSE),"")</f>
        <v/>
      </c>
      <c r="H34" s="136" t="str">
        <f>IFERROR(VLOOKUP(INSCRIPCIONES!$B34,BASE2026,11,FALSE),"")</f>
        <v/>
      </c>
      <c r="I34" s="137" t="str">
        <f>IFERROR(VLOOKUP(INSCRIPCIONES!$B34,BASE2026,13,FALSE),"")</f>
        <v/>
      </c>
      <c r="J34" s="110" t="str">
        <f>IF(B34="","",IF(INSCRIPCIONES!$K34="DESCUENTO FAMILIA",65000,85000))</f>
        <v/>
      </c>
      <c r="K34" s="129"/>
      <c r="L34" s="214" t="str">
        <f>_xlfn.IFNA(VLOOKUP(INSCRIPCIONES!$B34,'BASE DE DATOS 2026'!$B$3:$Q$650,16,FALSE),"")</f>
        <v/>
      </c>
    </row>
    <row r="35" spans="1:12" ht="15.75" x14ac:dyDescent="0.25">
      <c r="A35" s="212" t="str">
        <f>IF(INSCRIPCIONES!$B35="","",SUBTOTAL(103,$B$7:B35))</f>
        <v/>
      </c>
      <c r="B35" s="128"/>
      <c r="C35" s="134" t="str">
        <f>IFERROR(VLOOKUP(INSCRIPCIONES!$B35,BASE2026,2,FALSE),"")</f>
        <v/>
      </c>
      <c r="D35" s="134" t="str">
        <f>IFERROR(VLOOKUP(INSCRIPCIONES!$B35,BASE2026,3,FALSE),"")</f>
        <v/>
      </c>
      <c r="E35" s="135" t="str">
        <f>IFERROR(VLOOKUP(INSCRIPCIONES!$B35,BASE2026,6,0),"")</f>
        <v/>
      </c>
      <c r="F35" s="135" t="str">
        <f>IFERROR(VLOOKUP(INSCRIPCIONES!$B35,BASE2026,5,0),"")</f>
        <v/>
      </c>
      <c r="G35" s="136" t="str">
        <f>IFERROR(VLOOKUP(INSCRIPCIONES!$B35,BASE2026,12,FALSE),"")</f>
        <v/>
      </c>
      <c r="H35" s="136" t="str">
        <f>IFERROR(VLOOKUP(INSCRIPCIONES!$B35,BASE2026,11,FALSE),"")</f>
        <v/>
      </c>
      <c r="I35" s="137" t="str">
        <f>IFERROR(VLOOKUP(INSCRIPCIONES!$B35,BASE2026,13,FALSE),"")</f>
        <v/>
      </c>
      <c r="J35" s="110" t="str">
        <f>IF(B35="","",IF(INSCRIPCIONES!$K35="DESCUENTO FAMILIA",65000,85000))</f>
        <v/>
      </c>
      <c r="K35" s="129"/>
      <c r="L35" s="214" t="str">
        <f>_xlfn.IFNA(VLOOKUP(INSCRIPCIONES!$B35,'BASE DE DATOS 2026'!$B$3:$Q$650,16,FALSE),"")</f>
        <v/>
      </c>
    </row>
    <row r="36" spans="1:12" ht="15.75" x14ac:dyDescent="0.25">
      <c r="A36" s="212" t="str">
        <f>IF(INSCRIPCIONES!$B36="","",SUBTOTAL(103,$B$7:B36))</f>
        <v/>
      </c>
      <c r="B36" s="128"/>
      <c r="C36" s="134" t="str">
        <f>IFERROR(VLOOKUP(INSCRIPCIONES!$B36,BASE2026,2,FALSE),"")</f>
        <v/>
      </c>
      <c r="D36" s="134" t="str">
        <f>IFERROR(VLOOKUP(INSCRIPCIONES!$B36,BASE2026,3,FALSE),"")</f>
        <v/>
      </c>
      <c r="E36" s="135" t="str">
        <f>IFERROR(VLOOKUP(INSCRIPCIONES!$B36,BASE2026,6,0),"")</f>
        <v/>
      </c>
      <c r="F36" s="135" t="str">
        <f>IFERROR(VLOOKUP(INSCRIPCIONES!$B36,BASE2026,5,0),"")</f>
        <v/>
      </c>
      <c r="G36" s="136" t="str">
        <f>IFERROR(VLOOKUP(INSCRIPCIONES!$B36,BASE2026,12,FALSE),"")</f>
        <v/>
      </c>
      <c r="H36" s="136" t="str">
        <f>IFERROR(VLOOKUP(INSCRIPCIONES!$B36,BASE2026,11,FALSE),"")</f>
        <v/>
      </c>
      <c r="I36" s="137" t="str">
        <f>IFERROR(VLOOKUP(INSCRIPCIONES!$B36,BASE2026,13,FALSE),"")</f>
        <v/>
      </c>
      <c r="J36" s="110" t="str">
        <f>IF(B36="","",IF(INSCRIPCIONES!$K36="DESCUENTO FAMILIA",65000,85000))</f>
        <v/>
      </c>
      <c r="K36" s="129"/>
      <c r="L36" s="214" t="str">
        <f>_xlfn.IFNA(VLOOKUP(INSCRIPCIONES!$B36,'BASE DE DATOS 2026'!$B$3:$Q$650,16,FALSE),"")</f>
        <v/>
      </c>
    </row>
    <row r="37" spans="1:12" ht="15.75" x14ac:dyDescent="0.25">
      <c r="A37" s="212" t="str">
        <f>IF(INSCRIPCIONES!$B37="","",SUBTOTAL(103,$B$7:B37))</f>
        <v/>
      </c>
      <c r="B37" s="128"/>
      <c r="C37" s="134" t="str">
        <f>IFERROR(VLOOKUP(INSCRIPCIONES!$B37,BASE2026,2,FALSE),"")</f>
        <v/>
      </c>
      <c r="D37" s="134" t="str">
        <f>IFERROR(VLOOKUP(INSCRIPCIONES!$B37,BASE2026,3,FALSE),"")</f>
        <v/>
      </c>
      <c r="E37" s="135" t="str">
        <f>IFERROR(VLOOKUP(INSCRIPCIONES!$B37,BASE2026,6,0),"")</f>
        <v/>
      </c>
      <c r="F37" s="135" t="str">
        <f>IFERROR(VLOOKUP(INSCRIPCIONES!$B37,BASE2026,5,0),"")</f>
        <v/>
      </c>
      <c r="G37" s="136" t="str">
        <f>IFERROR(VLOOKUP(INSCRIPCIONES!$B37,BASE2026,12,FALSE),"")</f>
        <v/>
      </c>
      <c r="H37" s="136" t="str">
        <f>IFERROR(VLOOKUP(INSCRIPCIONES!$B37,BASE2026,11,FALSE),"")</f>
        <v/>
      </c>
      <c r="I37" s="137" t="str">
        <f>IFERROR(VLOOKUP(INSCRIPCIONES!$B37,BASE2026,13,FALSE),"")</f>
        <v/>
      </c>
      <c r="J37" s="110" t="str">
        <f>IF(B37="","",IF(INSCRIPCIONES!$K37="DESCUENTO FAMILIA",65000,85000))</f>
        <v/>
      </c>
      <c r="K37" s="129"/>
      <c r="L37" s="214" t="str">
        <f>_xlfn.IFNA(VLOOKUP(INSCRIPCIONES!$B37,'BASE DE DATOS 2026'!$B$3:$Q$650,16,FALSE),"")</f>
        <v/>
      </c>
    </row>
    <row r="38" spans="1:12" ht="15.75" x14ac:dyDescent="0.25">
      <c r="A38" s="212" t="str">
        <f>IF(INSCRIPCIONES!$B38="","",SUBTOTAL(103,$B$7:B38))</f>
        <v/>
      </c>
      <c r="B38" s="128"/>
      <c r="C38" s="134" t="str">
        <f>IFERROR(VLOOKUP(INSCRIPCIONES!$B38,BASE2026,2,FALSE),"")</f>
        <v/>
      </c>
      <c r="D38" s="134" t="str">
        <f>IFERROR(VLOOKUP(INSCRIPCIONES!$B38,BASE2026,3,FALSE),"")</f>
        <v/>
      </c>
      <c r="E38" s="135" t="str">
        <f>IFERROR(VLOOKUP(INSCRIPCIONES!$B38,BASE2026,6,0),"")</f>
        <v/>
      </c>
      <c r="F38" s="135" t="str">
        <f>IFERROR(VLOOKUP(INSCRIPCIONES!$B38,BASE2026,5,0),"")</f>
        <v/>
      </c>
      <c r="G38" s="136" t="str">
        <f>IFERROR(VLOOKUP(INSCRIPCIONES!$B38,BASE2026,12,FALSE),"")</f>
        <v/>
      </c>
      <c r="H38" s="136" t="str">
        <f>IFERROR(VLOOKUP(INSCRIPCIONES!$B38,BASE2026,11,FALSE),"")</f>
        <v/>
      </c>
      <c r="I38" s="137" t="str">
        <f>IFERROR(VLOOKUP(INSCRIPCIONES!$B38,BASE2026,13,FALSE),"")</f>
        <v/>
      </c>
      <c r="J38" s="110" t="str">
        <f>IF(B38="","",IF(INSCRIPCIONES!$K38="DESCUENTO FAMILIA",65000,85000))</f>
        <v/>
      </c>
      <c r="K38" s="129"/>
      <c r="L38" s="214" t="str">
        <f>_xlfn.IFNA(VLOOKUP(INSCRIPCIONES!$B38,'BASE DE DATOS 2026'!$B$3:$Q$650,16,FALSE),"")</f>
        <v/>
      </c>
    </row>
    <row r="39" spans="1:12" ht="15.75" x14ac:dyDescent="0.25">
      <c r="A39" s="212" t="str">
        <f>IF(INSCRIPCIONES!$B39="","",SUBTOTAL(103,$B$7:B39))</f>
        <v/>
      </c>
      <c r="B39" s="128"/>
      <c r="C39" s="134" t="str">
        <f>IFERROR(VLOOKUP(INSCRIPCIONES!$B39,BASE2026,2,FALSE),"")</f>
        <v/>
      </c>
      <c r="D39" s="134" t="str">
        <f>IFERROR(VLOOKUP(INSCRIPCIONES!$B39,BASE2026,3,FALSE),"")</f>
        <v/>
      </c>
      <c r="E39" s="135" t="str">
        <f>IFERROR(VLOOKUP(INSCRIPCIONES!$B39,BASE2026,6,0),"")</f>
        <v/>
      </c>
      <c r="F39" s="135" t="str">
        <f>IFERROR(VLOOKUP(INSCRIPCIONES!$B39,BASE2026,5,0),"")</f>
        <v/>
      </c>
      <c r="G39" s="136" t="str">
        <f>IFERROR(VLOOKUP(INSCRIPCIONES!$B39,BASE2026,12,FALSE),"")</f>
        <v/>
      </c>
      <c r="H39" s="136" t="str">
        <f>IFERROR(VLOOKUP(INSCRIPCIONES!$B39,BASE2026,11,FALSE),"")</f>
        <v/>
      </c>
      <c r="I39" s="137" t="str">
        <f>IFERROR(VLOOKUP(INSCRIPCIONES!$B39,BASE2026,13,FALSE),"")</f>
        <v/>
      </c>
      <c r="J39" s="110" t="str">
        <f>IF(B39="","",IF(INSCRIPCIONES!$K39="DESCUENTO FAMILIA",65000,85000))</f>
        <v/>
      </c>
      <c r="K39" s="129"/>
      <c r="L39" s="214" t="str">
        <f>_xlfn.IFNA(VLOOKUP(INSCRIPCIONES!$B39,'BASE DE DATOS 2026'!$B$3:$Q$650,16,FALSE),"")</f>
        <v/>
      </c>
    </row>
    <row r="40" spans="1:12" ht="15.75" x14ac:dyDescent="0.25">
      <c r="A40" s="212" t="str">
        <f>IF(INSCRIPCIONES!$B40="","",SUBTOTAL(103,$B$7:B40))</f>
        <v/>
      </c>
      <c r="B40" s="128"/>
      <c r="C40" s="134" t="str">
        <f>IFERROR(VLOOKUP(INSCRIPCIONES!$B40,BASE2026,2,FALSE),"")</f>
        <v/>
      </c>
      <c r="D40" s="134" t="str">
        <f>IFERROR(VLOOKUP(INSCRIPCIONES!$B40,BASE2026,3,FALSE),"")</f>
        <v/>
      </c>
      <c r="E40" s="135" t="str">
        <f>IFERROR(VLOOKUP(INSCRIPCIONES!$B40,BASE2026,6,0),"")</f>
        <v/>
      </c>
      <c r="F40" s="135" t="str">
        <f>IFERROR(VLOOKUP(INSCRIPCIONES!$B40,BASE2026,5,0),"")</f>
        <v/>
      </c>
      <c r="G40" s="136" t="str">
        <f>IFERROR(VLOOKUP(INSCRIPCIONES!$B40,BASE2026,12,FALSE),"")</f>
        <v/>
      </c>
      <c r="H40" s="136" t="str">
        <f>IFERROR(VLOOKUP(INSCRIPCIONES!$B40,BASE2026,11,FALSE),"")</f>
        <v/>
      </c>
      <c r="I40" s="137" t="str">
        <f>IFERROR(VLOOKUP(INSCRIPCIONES!$B40,BASE2026,13,FALSE),"")</f>
        <v/>
      </c>
      <c r="J40" s="110" t="str">
        <f>IF(B40="","",IF(INSCRIPCIONES!$K40="DESCUENTO FAMILIA",65000,85000))</f>
        <v/>
      </c>
      <c r="K40" s="129"/>
      <c r="L40" s="214" t="str">
        <f>_xlfn.IFNA(VLOOKUP(INSCRIPCIONES!$B40,'BASE DE DATOS 2026'!$B$3:$Q$650,16,FALSE),"")</f>
        <v/>
      </c>
    </row>
    <row r="41" spans="1:12" ht="15.75" x14ac:dyDescent="0.25">
      <c r="A41" s="212" t="str">
        <f>IF(INSCRIPCIONES!$B41="","",SUBTOTAL(103,$B$7:B41))</f>
        <v/>
      </c>
      <c r="B41" s="128"/>
      <c r="C41" s="134" t="str">
        <f>IFERROR(VLOOKUP(INSCRIPCIONES!$B41,BASE2026,2,FALSE),"")</f>
        <v/>
      </c>
      <c r="D41" s="134" t="str">
        <f>IFERROR(VLOOKUP(INSCRIPCIONES!$B41,BASE2026,3,FALSE),"")</f>
        <v/>
      </c>
      <c r="E41" s="135" t="str">
        <f>IFERROR(VLOOKUP(INSCRIPCIONES!$B41,BASE2026,6,0),"")</f>
        <v/>
      </c>
      <c r="F41" s="135" t="str">
        <f>IFERROR(VLOOKUP(INSCRIPCIONES!$B41,BASE2026,5,0),"")</f>
        <v/>
      </c>
      <c r="G41" s="136" t="str">
        <f>IFERROR(VLOOKUP(INSCRIPCIONES!$B41,BASE2026,12,FALSE),"")</f>
        <v/>
      </c>
      <c r="H41" s="136" t="str">
        <f>IFERROR(VLOOKUP(INSCRIPCIONES!$B41,BASE2026,11,FALSE),"")</f>
        <v/>
      </c>
      <c r="I41" s="137" t="str">
        <f>IFERROR(VLOOKUP(INSCRIPCIONES!$B41,BASE2026,13,FALSE),"")</f>
        <v/>
      </c>
      <c r="J41" s="110" t="str">
        <f>IF(B41="","",IF(INSCRIPCIONES!$K41="DESCUENTO FAMILIA",65000,85000))</f>
        <v/>
      </c>
      <c r="K41" s="129"/>
      <c r="L41" s="214" t="str">
        <f>_xlfn.IFNA(VLOOKUP(INSCRIPCIONES!$B41,'BASE DE DATOS 2026'!$B$3:$Q$650,16,FALSE),"")</f>
        <v/>
      </c>
    </row>
    <row r="42" spans="1:12" ht="15.75" x14ac:dyDescent="0.25">
      <c r="A42" s="212" t="str">
        <f>IF(INSCRIPCIONES!$B42="","",SUBTOTAL(103,$B$7:B42))</f>
        <v/>
      </c>
      <c r="B42" s="128"/>
      <c r="C42" s="134" t="str">
        <f>IFERROR(VLOOKUP(INSCRIPCIONES!$B42,BASE2026,2,FALSE),"")</f>
        <v/>
      </c>
      <c r="D42" s="134" t="str">
        <f>IFERROR(VLOOKUP(INSCRIPCIONES!$B42,BASE2026,3,FALSE),"")</f>
        <v/>
      </c>
      <c r="E42" s="135" t="str">
        <f>IFERROR(VLOOKUP(INSCRIPCIONES!$B42,BASE2026,6,0),"")</f>
        <v/>
      </c>
      <c r="F42" s="135" t="str">
        <f>IFERROR(VLOOKUP(INSCRIPCIONES!$B42,BASE2026,5,0),"")</f>
        <v/>
      </c>
      <c r="G42" s="136" t="str">
        <f>IFERROR(VLOOKUP(INSCRIPCIONES!$B42,BASE2026,12,FALSE),"")</f>
        <v/>
      </c>
      <c r="H42" s="136" t="str">
        <f>IFERROR(VLOOKUP(INSCRIPCIONES!$B42,BASE2026,11,FALSE),"")</f>
        <v/>
      </c>
      <c r="I42" s="137" t="str">
        <f>IFERROR(VLOOKUP(INSCRIPCIONES!$B42,BASE2026,13,FALSE),"")</f>
        <v/>
      </c>
      <c r="J42" s="110" t="str">
        <f>IF(B42="","",IF(INSCRIPCIONES!$K42="DESCUENTO FAMILIA",65000,85000))</f>
        <v/>
      </c>
      <c r="K42" s="129"/>
      <c r="L42" s="214" t="str">
        <f>_xlfn.IFNA(VLOOKUP(INSCRIPCIONES!$B42,'BASE DE DATOS 2026'!$B$3:$Q$650,16,FALSE),"")</f>
        <v/>
      </c>
    </row>
    <row r="43" spans="1:12" ht="15.75" x14ac:dyDescent="0.25">
      <c r="A43" s="212" t="str">
        <f>IF(INSCRIPCIONES!$B43="","",SUBTOTAL(103,$B$7:B43))</f>
        <v/>
      </c>
      <c r="B43" s="128"/>
      <c r="C43" s="134" t="str">
        <f>IFERROR(VLOOKUP(INSCRIPCIONES!$B43,BASE2026,2,FALSE),"")</f>
        <v/>
      </c>
      <c r="D43" s="134" t="str">
        <f>IFERROR(VLOOKUP(INSCRIPCIONES!$B43,BASE2026,3,FALSE),"")</f>
        <v/>
      </c>
      <c r="E43" s="135" t="str">
        <f>IFERROR(VLOOKUP(INSCRIPCIONES!$B43,BASE2026,6,0),"")</f>
        <v/>
      </c>
      <c r="F43" s="135" t="str">
        <f>IFERROR(VLOOKUP(INSCRIPCIONES!$B43,BASE2026,5,0),"")</f>
        <v/>
      </c>
      <c r="G43" s="136" t="str">
        <f>IFERROR(VLOOKUP(INSCRIPCIONES!$B43,BASE2026,12,FALSE),"")</f>
        <v/>
      </c>
      <c r="H43" s="136" t="str">
        <f>IFERROR(VLOOKUP(INSCRIPCIONES!$B43,BASE2026,11,FALSE),"")</f>
        <v/>
      </c>
      <c r="I43" s="137" t="str">
        <f>IFERROR(VLOOKUP(INSCRIPCIONES!$B43,BASE2026,13,FALSE),"")</f>
        <v/>
      </c>
      <c r="J43" s="110" t="str">
        <f>IF(B43="","",IF(INSCRIPCIONES!$K43="DESCUENTO FAMILIA",65000,85000))</f>
        <v/>
      </c>
      <c r="K43" s="129"/>
      <c r="L43" s="214" t="str">
        <f>_xlfn.IFNA(VLOOKUP(INSCRIPCIONES!$B43,'BASE DE DATOS 2026'!$B$3:$Q$650,16,FALSE),"")</f>
        <v/>
      </c>
    </row>
    <row r="44" spans="1:12" ht="15.75" x14ac:dyDescent="0.25">
      <c r="A44" s="212" t="str">
        <f>IF(INSCRIPCIONES!$B44="","",SUBTOTAL(103,$B$7:B44))</f>
        <v/>
      </c>
      <c r="B44" s="128"/>
      <c r="C44" s="134" t="str">
        <f>IFERROR(VLOOKUP(INSCRIPCIONES!$B44,BASE2026,2,FALSE),"")</f>
        <v/>
      </c>
      <c r="D44" s="134" t="str">
        <f>IFERROR(VLOOKUP(INSCRIPCIONES!$B44,BASE2026,3,FALSE),"")</f>
        <v/>
      </c>
      <c r="E44" s="135" t="str">
        <f>IFERROR(VLOOKUP(INSCRIPCIONES!$B44,BASE2026,6,0),"")</f>
        <v/>
      </c>
      <c r="F44" s="135" t="str">
        <f>IFERROR(VLOOKUP(INSCRIPCIONES!$B44,BASE2026,5,0),"")</f>
        <v/>
      </c>
      <c r="G44" s="136" t="str">
        <f>IFERROR(VLOOKUP(INSCRIPCIONES!$B44,BASE2026,12,FALSE),"")</f>
        <v/>
      </c>
      <c r="H44" s="136" t="str">
        <f>IFERROR(VLOOKUP(INSCRIPCIONES!$B44,BASE2026,11,FALSE),"")</f>
        <v/>
      </c>
      <c r="I44" s="137" t="str">
        <f>IFERROR(VLOOKUP(INSCRIPCIONES!$B44,BASE2026,13,FALSE),"")</f>
        <v/>
      </c>
      <c r="J44" s="110" t="str">
        <f>IF(B44="","",IF(INSCRIPCIONES!$K44="DESCUENTO FAMILIA",65000,85000))</f>
        <v/>
      </c>
      <c r="K44" s="129"/>
      <c r="L44" s="214" t="str">
        <f>_xlfn.IFNA(VLOOKUP(INSCRIPCIONES!$B44,'BASE DE DATOS 2026'!$B$3:$Q$650,16,FALSE),"")</f>
        <v/>
      </c>
    </row>
    <row r="45" spans="1:12" ht="15.75" x14ac:dyDescent="0.25">
      <c r="A45" s="212" t="str">
        <f>IF(INSCRIPCIONES!$B45="","",SUBTOTAL(103,$B$7:B45))</f>
        <v/>
      </c>
      <c r="B45" s="128"/>
      <c r="C45" s="134" t="str">
        <f>IFERROR(VLOOKUP(INSCRIPCIONES!$B45,BASE2026,2,FALSE),"")</f>
        <v/>
      </c>
      <c r="D45" s="134" t="str">
        <f>IFERROR(VLOOKUP(INSCRIPCIONES!$B45,BASE2026,3,FALSE),"")</f>
        <v/>
      </c>
      <c r="E45" s="135" t="str">
        <f>IFERROR(VLOOKUP(INSCRIPCIONES!$B45,BASE2026,6,0),"")</f>
        <v/>
      </c>
      <c r="F45" s="135" t="str">
        <f>IFERROR(VLOOKUP(INSCRIPCIONES!$B45,BASE2026,5,0),"")</f>
        <v/>
      </c>
      <c r="G45" s="136" t="str">
        <f>IFERROR(VLOOKUP(INSCRIPCIONES!$B45,BASE2026,12,FALSE),"")</f>
        <v/>
      </c>
      <c r="H45" s="136" t="str">
        <f>IFERROR(VLOOKUP(INSCRIPCIONES!$B45,BASE2026,11,FALSE),"")</f>
        <v/>
      </c>
      <c r="I45" s="137" t="str">
        <f>IFERROR(VLOOKUP(INSCRIPCIONES!$B45,BASE2026,13,FALSE),"")</f>
        <v/>
      </c>
      <c r="J45" s="110" t="str">
        <f>IF(B45="","",IF(INSCRIPCIONES!$K45="DESCUENTO FAMILIA",65000,85000))</f>
        <v/>
      </c>
      <c r="K45" s="129"/>
      <c r="L45" s="214" t="str">
        <f>_xlfn.IFNA(VLOOKUP(INSCRIPCIONES!$B45,'BASE DE DATOS 2026'!$B$3:$Q$650,16,FALSE),"")</f>
        <v/>
      </c>
    </row>
    <row r="46" spans="1:12" ht="15.75" x14ac:dyDescent="0.25">
      <c r="A46" s="212" t="str">
        <f>IF(INSCRIPCIONES!$B46="","",SUBTOTAL(103,$B$7:B46))</f>
        <v/>
      </c>
      <c r="B46" s="128"/>
      <c r="C46" s="134" t="str">
        <f>IFERROR(VLOOKUP(INSCRIPCIONES!$B46,BASE2026,2,FALSE),"")</f>
        <v/>
      </c>
      <c r="D46" s="134" t="str">
        <f>IFERROR(VLOOKUP(INSCRIPCIONES!$B46,BASE2026,3,FALSE),"")</f>
        <v/>
      </c>
      <c r="E46" s="135" t="str">
        <f>IFERROR(VLOOKUP(INSCRIPCIONES!$B46,BASE2026,6,0),"")</f>
        <v/>
      </c>
      <c r="F46" s="135" t="str">
        <f>IFERROR(VLOOKUP(INSCRIPCIONES!$B46,BASE2026,5,0),"")</f>
        <v/>
      </c>
      <c r="G46" s="136" t="str">
        <f>IFERROR(VLOOKUP(INSCRIPCIONES!$B46,BASE2026,12,FALSE),"")</f>
        <v/>
      </c>
      <c r="H46" s="136" t="str">
        <f>IFERROR(VLOOKUP(INSCRIPCIONES!$B46,BASE2026,11,FALSE),"")</f>
        <v/>
      </c>
      <c r="I46" s="137" t="str">
        <f>IFERROR(VLOOKUP(INSCRIPCIONES!$B46,BASE2026,13,FALSE),"")</f>
        <v/>
      </c>
      <c r="J46" s="110" t="str">
        <f>IF(B46="","",IF(INSCRIPCIONES!$K46="DESCUENTO FAMILIA",65000,85000))</f>
        <v/>
      </c>
      <c r="K46" s="129"/>
      <c r="L46" s="214" t="str">
        <f>_xlfn.IFNA(VLOOKUP(INSCRIPCIONES!$B46,'BASE DE DATOS 2026'!$B$3:$Q$650,16,FALSE),"")</f>
        <v/>
      </c>
    </row>
    <row r="47" spans="1:12" ht="15.75" x14ac:dyDescent="0.25">
      <c r="A47" s="212" t="str">
        <f>IF(INSCRIPCIONES!$B47="","",SUBTOTAL(103,$B$7:B47))</f>
        <v/>
      </c>
      <c r="B47" s="128"/>
      <c r="C47" s="134" t="str">
        <f>IFERROR(VLOOKUP(INSCRIPCIONES!$B47,BASE2026,2,FALSE),"")</f>
        <v/>
      </c>
      <c r="D47" s="134" t="str">
        <f>IFERROR(VLOOKUP(INSCRIPCIONES!$B47,BASE2026,3,FALSE),"")</f>
        <v/>
      </c>
      <c r="E47" s="135" t="str">
        <f>IFERROR(VLOOKUP(INSCRIPCIONES!$B47,BASE2026,6,0),"")</f>
        <v/>
      </c>
      <c r="F47" s="135" t="str">
        <f>IFERROR(VLOOKUP(INSCRIPCIONES!$B47,BASE2026,5,0),"")</f>
        <v/>
      </c>
      <c r="G47" s="136" t="str">
        <f>IFERROR(VLOOKUP(INSCRIPCIONES!$B47,BASE2026,12,FALSE),"")</f>
        <v/>
      </c>
      <c r="H47" s="136" t="str">
        <f>IFERROR(VLOOKUP(INSCRIPCIONES!$B47,BASE2026,11,FALSE),"")</f>
        <v/>
      </c>
      <c r="I47" s="137" t="str">
        <f>IFERROR(VLOOKUP(INSCRIPCIONES!$B47,BASE2026,13,FALSE),"")</f>
        <v/>
      </c>
      <c r="J47" s="110" t="str">
        <f>IF(B47="","",IF(INSCRIPCIONES!$K47="DESCUENTO FAMILIA",65000,85000))</f>
        <v/>
      </c>
      <c r="K47" s="129"/>
      <c r="L47" s="214" t="str">
        <f>_xlfn.IFNA(VLOOKUP(INSCRIPCIONES!$B47,'BASE DE DATOS 2026'!$B$3:$Q$650,16,FALSE),"")</f>
        <v/>
      </c>
    </row>
    <row r="48" spans="1:12" ht="15.75" x14ac:dyDescent="0.25">
      <c r="A48" s="212" t="str">
        <f>IF(INSCRIPCIONES!$B48="","",SUBTOTAL(103,$B$7:B48))</f>
        <v/>
      </c>
      <c r="B48" s="128"/>
      <c r="C48" s="134" t="str">
        <f>IFERROR(VLOOKUP(INSCRIPCIONES!$B48,BASE2026,2,FALSE),"")</f>
        <v/>
      </c>
      <c r="D48" s="134" t="str">
        <f>IFERROR(VLOOKUP(INSCRIPCIONES!$B48,BASE2026,3,FALSE),"")</f>
        <v/>
      </c>
      <c r="E48" s="135" t="str">
        <f>IFERROR(VLOOKUP(INSCRIPCIONES!$B48,BASE2026,6,0),"")</f>
        <v/>
      </c>
      <c r="F48" s="135" t="str">
        <f>IFERROR(VLOOKUP(INSCRIPCIONES!$B48,BASE2026,5,0),"")</f>
        <v/>
      </c>
      <c r="G48" s="136" t="str">
        <f>IFERROR(VLOOKUP(INSCRIPCIONES!$B48,BASE2026,12,FALSE),"")</f>
        <v/>
      </c>
      <c r="H48" s="136" t="str">
        <f>IFERROR(VLOOKUP(INSCRIPCIONES!$B48,BASE2026,11,FALSE),"")</f>
        <v/>
      </c>
      <c r="I48" s="137" t="str">
        <f>IFERROR(VLOOKUP(INSCRIPCIONES!$B48,BASE2026,13,FALSE),"")</f>
        <v/>
      </c>
      <c r="J48" s="110" t="str">
        <f>IF(B48="","",IF(INSCRIPCIONES!$K48="DESCUENTO FAMILIA",65000,85000))</f>
        <v/>
      </c>
      <c r="K48" s="129"/>
      <c r="L48" s="214" t="str">
        <f>_xlfn.IFNA(VLOOKUP(INSCRIPCIONES!$B48,'BASE DE DATOS 2026'!$B$3:$Q$650,16,FALSE),"")</f>
        <v/>
      </c>
    </row>
    <row r="49" spans="1:12" ht="15.75" x14ac:dyDescent="0.25">
      <c r="A49" s="212" t="str">
        <f>IF(INSCRIPCIONES!$B49="","",SUBTOTAL(103,$B$7:B49))</f>
        <v/>
      </c>
      <c r="B49" s="128"/>
      <c r="C49" s="134" t="str">
        <f>IFERROR(VLOOKUP(INSCRIPCIONES!$B49,BASE2026,2,FALSE),"")</f>
        <v/>
      </c>
      <c r="D49" s="134" t="str">
        <f>IFERROR(VLOOKUP(INSCRIPCIONES!$B49,BASE2026,3,FALSE),"")</f>
        <v/>
      </c>
      <c r="E49" s="135" t="str">
        <f>IFERROR(VLOOKUP(INSCRIPCIONES!$B49,BASE2026,6,0),"")</f>
        <v/>
      </c>
      <c r="F49" s="135" t="str">
        <f>IFERROR(VLOOKUP(INSCRIPCIONES!$B49,BASE2026,5,0),"")</f>
        <v/>
      </c>
      <c r="G49" s="136" t="str">
        <f>IFERROR(VLOOKUP(INSCRIPCIONES!$B49,BASE2026,12,FALSE),"")</f>
        <v/>
      </c>
      <c r="H49" s="136" t="str">
        <f>IFERROR(VLOOKUP(INSCRIPCIONES!$B49,BASE2026,11,FALSE),"")</f>
        <v/>
      </c>
      <c r="I49" s="137" t="str">
        <f>IFERROR(VLOOKUP(INSCRIPCIONES!$B49,BASE2026,13,FALSE),"")</f>
        <v/>
      </c>
      <c r="J49" s="110" t="str">
        <f>IF(B49="","",IF(INSCRIPCIONES!$K49="DESCUENTO FAMILIA",65000,85000))</f>
        <v/>
      </c>
      <c r="K49" s="129"/>
      <c r="L49" s="214" t="str">
        <f>_xlfn.IFNA(VLOOKUP(INSCRIPCIONES!$B49,'BASE DE DATOS 2026'!$B$3:$Q$650,16,FALSE),"")</f>
        <v/>
      </c>
    </row>
    <row r="50" spans="1:12" ht="15.75" x14ac:dyDescent="0.25">
      <c r="A50" s="212" t="str">
        <f>IF(INSCRIPCIONES!$B50="","",SUBTOTAL(103,$B$7:B50))</f>
        <v/>
      </c>
      <c r="B50" s="128"/>
      <c r="C50" s="134" t="str">
        <f>IFERROR(VLOOKUP(INSCRIPCIONES!$B50,BASE2026,2,FALSE),"")</f>
        <v/>
      </c>
      <c r="D50" s="134" t="str">
        <f>IFERROR(VLOOKUP(INSCRIPCIONES!$B50,BASE2026,3,FALSE),"")</f>
        <v/>
      </c>
      <c r="E50" s="135" t="str">
        <f>IFERROR(VLOOKUP(INSCRIPCIONES!$B50,BASE2026,6,0),"")</f>
        <v/>
      </c>
      <c r="F50" s="135" t="str">
        <f>IFERROR(VLOOKUP(INSCRIPCIONES!$B50,BASE2026,5,0),"")</f>
        <v/>
      </c>
      <c r="G50" s="136" t="str">
        <f>IFERROR(VLOOKUP(INSCRIPCIONES!$B50,BASE2026,12,FALSE),"")</f>
        <v/>
      </c>
      <c r="H50" s="136" t="str">
        <f>IFERROR(VLOOKUP(INSCRIPCIONES!$B50,BASE2026,11,FALSE),"")</f>
        <v/>
      </c>
      <c r="I50" s="137" t="str">
        <f>IFERROR(VLOOKUP(INSCRIPCIONES!$B50,BASE2026,13,FALSE),"")</f>
        <v/>
      </c>
      <c r="J50" s="110" t="str">
        <f>IF(B50="","",IF(INSCRIPCIONES!$K50="DESCUENTO FAMILIA",65000,85000))</f>
        <v/>
      </c>
      <c r="K50" s="129"/>
      <c r="L50" s="214" t="str">
        <f>_xlfn.IFNA(VLOOKUP(INSCRIPCIONES!$B50,'BASE DE DATOS 2026'!$B$3:$Q$650,16,FALSE),"")</f>
        <v/>
      </c>
    </row>
    <row r="51" spans="1:12" ht="15.75" x14ac:dyDescent="0.25">
      <c r="A51" s="212" t="str">
        <f>IF(INSCRIPCIONES!$B51="","",SUBTOTAL(103,$B$7:B51))</f>
        <v/>
      </c>
      <c r="B51" s="128"/>
      <c r="C51" s="134" t="str">
        <f>IFERROR(VLOOKUP(INSCRIPCIONES!$B51,BASE2026,2,FALSE),"")</f>
        <v/>
      </c>
      <c r="D51" s="134" t="str">
        <f>IFERROR(VLOOKUP(INSCRIPCIONES!$B51,BASE2026,3,FALSE),"")</f>
        <v/>
      </c>
      <c r="E51" s="135" t="str">
        <f>IFERROR(VLOOKUP(INSCRIPCIONES!$B51,BASE2026,6,0),"")</f>
        <v/>
      </c>
      <c r="F51" s="135" t="str">
        <f>IFERROR(VLOOKUP(INSCRIPCIONES!$B51,BASE2026,5,0),"")</f>
        <v/>
      </c>
      <c r="G51" s="136" t="str">
        <f>IFERROR(VLOOKUP(INSCRIPCIONES!$B51,BASE2026,12,FALSE),"")</f>
        <v/>
      </c>
      <c r="H51" s="136" t="str">
        <f>IFERROR(VLOOKUP(INSCRIPCIONES!$B51,BASE2026,11,FALSE),"")</f>
        <v/>
      </c>
      <c r="I51" s="137" t="str">
        <f>IFERROR(VLOOKUP(INSCRIPCIONES!$B51,BASE2026,13,FALSE),"")</f>
        <v/>
      </c>
      <c r="J51" s="110" t="str">
        <f>IF(B51="","",IF(INSCRIPCIONES!$K51="DESCUENTO FAMILIA",65000,85000))</f>
        <v/>
      </c>
      <c r="K51" s="129"/>
      <c r="L51" s="214" t="str">
        <f>_xlfn.IFNA(VLOOKUP(INSCRIPCIONES!$B51,'BASE DE DATOS 2026'!$B$3:$Q$650,16,FALSE),"")</f>
        <v/>
      </c>
    </row>
    <row r="52" spans="1:12" ht="15.75" x14ac:dyDescent="0.25">
      <c r="A52" s="212" t="str">
        <f>IF(INSCRIPCIONES!$B52="","",SUBTOTAL(103,$B$7:B52))</f>
        <v/>
      </c>
      <c r="B52" s="128"/>
      <c r="C52" s="134" t="str">
        <f>IFERROR(VLOOKUP(INSCRIPCIONES!$B52,BASE2026,2,FALSE),"")</f>
        <v/>
      </c>
      <c r="D52" s="134" t="str">
        <f>IFERROR(VLOOKUP(INSCRIPCIONES!$B52,BASE2026,3,FALSE),"")</f>
        <v/>
      </c>
      <c r="E52" s="135" t="str">
        <f>IFERROR(VLOOKUP(INSCRIPCIONES!$B52,BASE2026,6,0),"")</f>
        <v/>
      </c>
      <c r="F52" s="135" t="str">
        <f>IFERROR(VLOOKUP(INSCRIPCIONES!$B52,BASE2026,5,0),"")</f>
        <v/>
      </c>
      <c r="G52" s="136" t="str">
        <f>IFERROR(VLOOKUP(INSCRIPCIONES!$B52,BASE2026,12,FALSE),"")</f>
        <v/>
      </c>
      <c r="H52" s="136" t="str">
        <f>IFERROR(VLOOKUP(INSCRIPCIONES!$B52,BASE2026,11,FALSE),"")</f>
        <v/>
      </c>
      <c r="I52" s="137" t="str">
        <f>IFERROR(VLOOKUP(INSCRIPCIONES!$B52,BASE2026,13,FALSE),"")</f>
        <v/>
      </c>
      <c r="J52" s="110" t="str">
        <f>IF(B52="","",IF(INSCRIPCIONES!$K52="DESCUENTO FAMILIA",65000,85000))</f>
        <v/>
      </c>
      <c r="K52" s="129"/>
      <c r="L52" s="214" t="str">
        <f>_xlfn.IFNA(VLOOKUP(INSCRIPCIONES!$B52,'BASE DE DATOS 2026'!$B$3:$Q$650,16,FALSE),"")</f>
        <v/>
      </c>
    </row>
    <row r="53" spans="1:12" ht="15.75" x14ac:dyDescent="0.25">
      <c r="A53" s="212" t="str">
        <f>IF(INSCRIPCIONES!$B53="","",SUBTOTAL(103,$B$7:B53))</f>
        <v/>
      </c>
      <c r="B53" s="128"/>
      <c r="C53" s="134" t="str">
        <f>IFERROR(VLOOKUP(INSCRIPCIONES!$B53,BASE2026,2,FALSE),"")</f>
        <v/>
      </c>
      <c r="D53" s="134" t="str">
        <f>IFERROR(VLOOKUP(INSCRIPCIONES!$B53,BASE2026,3,FALSE),"")</f>
        <v/>
      </c>
      <c r="E53" s="135" t="str">
        <f>IFERROR(VLOOKUP(INSCRIPCIONES!$B53,BASE2026,6,0),"")</f>
        <v/>
      </c>
      <c r="F53" s="135" t="str">
        <f>IFERROR(VLOOKUP(INSCRIPCIONES!$B53,BASE2026,5,0),"")</f>
        <v/>
      </c>
      <c r="G53" s="136" t="str">
        <f>IFERROR(VLOOKUP(INSCRIPCIONES!$B53,BASE2026,12,FALSE),"")</f>
        <v/>
      </c>
      <c r="H53" s="136" t="str">
        <f>IFERROR(VLOOKUP(INSCRIPCIONES!$B53,BASE2026,11,FALSE),"")</f>
        <v/>
      </c>
      <c r="I53" s="137" t="str">
        <f>IFERROR(VLOOKUP(INSCRIPCIONES!$B53,BASE2026,13,FALSE),"")</f>
        <v/>
      </c>
      <c r="J53" s="110" t="str">
        <f>IF(B53="","",IF(INSCRIPCIONES!$K53="DESCUENTO FAMILIA",65000,85000))</f>
        <v/>
      </c>
      <c r="K53" s="129"/>
      <c r="L53" s="214" t="str">
        <f>_xlfn.IFNA(VLOOKUP(INSCRIPCIONES!$B53,'BASE DE DATOS 2026'!$B$3:$Q$650,16,FALSE),"")</f>
        <v/>
      </c>
    </row>
    <row r="54" spans="1:12" ht="15.75" x14ac:dyDescent="0.25">
      <c r="A54" s="212" t="str">
        <f>IF(INSCRIPCIONES!$B54="","",SUBTOTAL(103,$B$7:B54))</f>
        <v/>
      </c>
      <c r="B54" s="128"/>
      <c r="C54" s="134" t="str">
        <f>IFERROR(VLOOKUP(INSCRIPCIONES!$B54,BASE2026,2,FALSE),"")</f>
        <v/>
      </c>
      <c r="D54" s="134" t="str">
        <f>IFERROR(VLOOKUP(INSCRIPCIONES!$B54,BASE2026,3,FALSE),"")</f>
        <v/>
      </c>
      <c r="E54" s="135" t="str">
        <f>IFERROR(VLOOKUP(INSCRIPCIONES!$B54,BASE2026,6,0),"")</f>
        <v/>
      </c>
      <c r="F54" s="135" t="str">
        <f>IFERROR(VLOOKUP(INSCRIPCIONES!$B54,BASE2026,5,0),"")</f>
        <v/>
      </c>
      <c r="G54" s="136" t="str">
        <f>IFERROR(VLOOKUP(INSCRIPCIONES!$B54,BASE2026,12,FALSE),"")</f>
        <v/>
      </c>
      <c r="H54" s="136" t="str">
        <f>IFERROR(VLOOKUP(INSCRIPCIONES!$B54,BASE2026,11,FALSE),"")</f>
        <v/>
      </c>
      <c r="I54" s="137" t="str">
        <f>IFERROR(VLOOKUP(INSCRIPCIONES!$B54,BASE2026,13,FALSE),"")</f>
        <v/>
      </c>
      <c r="J54" s="110" t="str">
        <f>IF(B54="","",IF(INSCRIPCIONES!$K54="DESCUENTO FAMILIA",65000,85000))</f>
        <v/>
      </c>
      <c r="K54" s="129"/>
      <c r="L54" s="214" t="str">
        <f>_xlfn.IFNA(VLOOKUP(INSCRIPCIONES!$B54,'BASE DE DATOS 2026'!$B$3:$Q$650,16,FALSE),"")</f>
        <v/>
      </c>
    </row>
    <row r="55" spans="1:12" ht="15.75" x14ac:dyDescent="0.25">
      <c r="A55" s="212" t="str">
        <f>IF(INSCRIPCIONES!$B55="","",SUBTOTAL(103,$B$7:B55))</f>
        <v/>
      </c>
      <c r="B55" s="128"/>
      <c r="C55" s="134" t="str">
        <f>IFERROR(VLOOKUP(INSCRIPCIONES!$B55,BASE2026,2,FALSE),"")</f>
        <v/>
      </c>
      <c r="D55" s="134" t="str">
        <f>IFERROR(VLOOKUP(INSCRIPCIONES!$B55,BASE2026,3,FALSE),"")</f>
        <v/>
      </c>
      <c r="E55" s="135" t="str">
        <f>IFERROR(VLOOKUP(INSCRIPCIONES!$B55,BASE2026,6,0),"")</f>
        <v/>
      </c>
      <c r="F55" s="135" t="str">
        <f>IFERROR(VLOOKUP(INSCRIPCIONES!$B55,BASE2026,5,0),"")</f>
        <v/>
      </c>
      <c r="G55" s="136" t="str">
        <f>IFERROR(VLOOKUP(INSCRIPCIONES!$B55,BASE2026,12,FALSE),"")</f>
        <v/>
      </c>
      <c r="H55" s="136" t="str">
        <f>IFERROR(VLOOKUP(INSCRIPCIONES!$B55,BASE2026,11,FALSE),"")</f>
        <v/>
      </c>
      <c r="I55" s="137" t="str">
        <f>IFERROR(VLOOKUP(INSCRIPCIONES!$B55,BASE2026,13,FALSE),"")</f>
        <v/>
      </c>
      <c r="J55" s="110" t="str">
        <f>IF(B55="","",IF(INSCRIPCIONES!$K55="DESCUENTO FAMILIA",65000,85000))</f>
        <v/>
      </c>
      <c r="K55" s="129"/>
      <c r="L55" s="214" t="str">
        <f>_xlfn.IFNA(VLOOKUP(INSCRIPCIONES!$B55,'BASE DE DATOS 2026'!$B$3:$Q$650,16,FALSE),"")</f>
        <v/>
      </c>
    </row>
    <row r="56" spans="1:12" ht="15.75" x14ac:dyDescent="0.25">
      <c r="A56" s="212" t="str">
        <f>IF(INSCRIPCIONES!$B56="","",SUBTOTAL(103,$B$7:B56))</f>
        <v/>
      </c>
      <c r="B56" s="128"/>
      <c r="C56" s="134" t="str">
        <f>IFERROR(VLOOKUP(INSCRIPCIONES!$B56,BASE2026,2,FALSE),"")</f>
        <v/>
      </c>
      <c r="D56" s="134" t="str">
        <f>IFERROR(VLOOKUP(INSCRIPCIONES!$B56,BASE2026,3,FALSE),"")</f>
        <v/>
      </c>
      <c r="E56" s="135" t="str">
        <f>IFERROR(VLOOKUP(INSCRIPCIONES!$B56,BASE2026,6,0),"")</f>
        <v/>
      </c>
      <c r="F56" s="135" t="str">
        <f>IFERROR(VLOOKUP(INSCRIPCIONES!$B56,BASE2026,5,0),"")</f>
        <v/>
      </c>
      <c r="G56" s="136" t="str">
        <f>IFERROR(VLOOKUP(INSCRIPCIONES!$B56,BASE2026,12,FALSE),"")</f>
        <v/>
      </c>
      <c r="H56" s="136" t="str">
        <f>IFERROR(VLOOKUP(INSCRIPCIONES!$B56,BASE2026,11,FALSE),"")</f>
        <v/>
      </c>
      <c r="I56" s="137" t="str">
        <f>IFERROR(VLOOKUP(INSCRIPCIONES!$B56,BASE2026,13,FALSE),"")</f>
        <v/>
      </c>
      <c r="J56" s="110" t="str">
        <f>IF(B56="","",IF(INSCRIPCIONES!$K56="DESCUENTO FAMILIA",65000,85000))</f>
        <v/>
      </c>
      <c r="K56" s="129"/>
      <c r="L56" s="214" t="str">
        <f>_xlfn.IFNA(VLOOKUP(INSCRIPCIONES!$B56,'BASE DE DATOS 2026'!$B$3:$Q$650,16,FALSE),"")</f>
        <v/>
      </c>
    </row>
    <row r="57" spans="1:12" ht="15.75" x14ac:dyDescent="0.25">
      <c r="A57" s="212" t="str">
        <f>IF(INSCRIPCIONES!$B57="","",SUBTOTAL(103,$B$7:B57))</f>
        <v/>
      </c>
      <c r="B57" s="128"/>
      <c r="C57" s="134" t="str">
        <f>IFERROR(VLOOKUP(INSCRIPCIONES!$B57,BASE2026,2,FALSE),"")</f>
        <v/>
      </c>
      <c r="D57" s="134" t="str">
        <f>IFERROR(VLOOKUP(INSCRIPCIONES!$B57,BASE2026,3,FALSE),"")</f>
        <v/>
      </c>
      <c r="E57" s="135" t="str">
        <f>IFERROR(VLOOKUP(INSCRIPCIONES!$B57,BASE2026,6,0),"")</f>
        <v/>
      </c>
      <c r="F57" s="135" t="str">
        <f>IFERROR(VLOOKUP(INSCRIPCIONES!$B57,BASE2026,5,0),"")</f>
        <v/>
      </c>
      <c r="G57" s="136" t="str">
        <f>IFERROR(VLOOKUP(INSCRIPCIONES!$B57,BASE2026,12,FALSE),"")</f>
        <v/>
      </c>
      <c r="H57" s="136" t="str">
        <f>IFERROR(VLOOKUP(INSCRIPCIONES!$B57,BASE2026,11,FALSE),"")</f>
        <v/>
      </c>
      <c r="I57" s="137" t="str">
        <f>IFERROR(VLOOKUP(INSCRIPCIONES!$B57,BASE2026,13,FALSE),"")</f>
        <v/>
      </c>
      <c r="J57" s="110" t="str">
        <f>IF(B57="","",IF(INSCRIPCIONES!$K57="DESCUENTO FAMILIA",65000,85000))</f>
        <v/>
      </c>
      <c r="K57" s="129"/>
      <c r="L57" s="214" t="str">
        <f>_xlfn.IFNA(VLOOKUP(INSCRIPCIONES!$B57,'BASE DE DATOS 2026'!$B$3:$Q$650,16,FALSE),"")</f>
        <v/>
      </c>
    </row>
    <row r="58" spans="1:12" ht="15.75" x14ac:dyDescent="0.25">
      <c r="A58" s="212" t="str">
        <f>IF(INSCRIPCIONES!$B58="","",SUBTOTAL(103,$B$7:B58))</f>
        <v/>
      </c>
      <c r="B58" s="128"/>
      <c r="C58" s="134" t="str">
        <f>IFERROR(VLOOKUP(INSCRIPCIONES!$B58,BASE2026,2,FALSE),"")</f>
        <v/>
      </c>
      <c r="D58" s="134" t="str">
        <f>IFERROR(VLOOKUP(INSCRIPCIONES!$B58,BASE2026,3,FALSE),"")</f>
        <v/>
      </c>
      <c r="E58" s="135" t="str">
        <f>IFERROR(VLOOKUP(INSCRIPCIONES!$B58,BASE2026,6,0),"")</f>
        <v/>
      </c>
      <c r="F58" s="135" t="str">
        <f>IFERROR(VLOOKUP(INSCRIPCIONES!$B58,BASE2026,5,0),"")</f>
        <v/>
      </c>
      <c r="G58" s="136" t="str">
        <f>IFERROR(VLOOKUP(INSCRIPCIONES!$B58,BASE2026,12,FALSE),"")</f>
        <v/>
      </c>
      <c r="H58" s="136" t="str">
        <f>IFERROR(VLOOKUP(INSCRIPCIONES!$B58,BASE2026,11,FALSE),"")</f>
        <v/>
      </c>
      <c r="I58" s="137" t="str">
        <f>IFERROR(VLOOKUP(INSCRIPCIONES!$B58,BASE2026,13,FALSE),"")</f>
        <v/>
      </c>
      <c r="J58" s="110" t="str">
        <f>IF(B58="","",IF(INSCRIPCIONES!$K58="DESCUENTO FAMILIA",65000,85000))</f>
        <v/>
      </c>
      <c r="K58" s="129"/>
      <c r="L58" s="214" t="str">
        <f>_xlfn.IFNA(VLOOKUP(INSCRIPCIONES!$B58,'BASE DE DATOS 2026'!$B$3:$Q$650,16,FALSE),"")</f>
        <v/>
      </c>
    </row>
    <row r="59" spans="1:12" ht="15.75" x14ac:dyDescent="0.25">
      <c r="A59" s="212" t="str">
        <f>IF(INSCRIPCIONES!$B59="","",SUBTOTAL(103,$B$7:B59))</f>
        <v/>
      </c>
      <c r="B59" s="128"/>
      <c r="C59" s="134" t="str">
        <f>IFERROR(VLOOKUP(INSCRIPCIONES!$B59,BASE2026,2,FALSE),"")</f>
        <v/>
      </c>
      <c r="D59" s="134" t="str">
        <f>IFERROR(VLOOKUP(INSCRIPCIONES!$B59,BASE2026,3,FALSE),"")</f>
        <v/>
      </c>
      <c r="E59" s="135" t="str">
        <f>IFERROR(VLOOKUP(INSCRIPCIONES!$B59,BASE2026,6,0),"")</f>
        <v/>
      </c>
      <c r="F59" s="135" t="str">
        <f>IFERROR(VLOOKUP(INSCRIPCIONES!$B59,BASE2026,5,0),"")</f>
        <v/>
      </c>
      <c r="G59" s="136" t="str">
        <f>IFERROR(VLOOKUP(INSCRIPCIONES!$B59,BASE2026,12,FALSE),"")</f>
        <v/>
      </c>
      <c r="H59" s="136" t="str">
        <f>IFERROR(VLOOKUP(INSCRIPCIONES!$B59,BASE2026,11,FALSE),"")</f>
        <v/>
      </c>
      <c r="I59" s="137" t="str">
        <f>IFERROR(VLOOKUP(INSCRIPCIONES!$B59,BASE2026,13,FALSE),"")</f>
        <v/>
      </c>
      <c r="J59" s="110" t="str">
        <f>IF(B59="","",IF(INSCRIPCIONES!$K59="DESCUENTO FAMILIA",65000,85000))</f>
        <v/>
      </c>
      <c r="K59" s="129"/>
      <c r="L59" s="214" t="str">
        <f>_xlfn.IFNA(VLOOKUP(INSCRIPCIONES!$B59,'BASE DE DATOS 2026'!$B$3:$Q$650,16,FALSE),"")</f>
        <v/>
      </c>
    </row>
    <row r="60" spans="1:12" ht="15.75" x14ac:dyDescent="0.25">
      <c r="A60" s="212" t="str">
        <f>IF(INSCRIPCIONES!$B60="","",SUBTOTAL(103,$B$7:B60))</f>
        <v/>
      </c>
      <c r="B60" s="128"/>
      <c r="C60" s="134" t="str">
        <f>IFERROR(VLOOKUP(INSCRIPCIONES!$B60,BASE2026,2,FALSE),"")</f>
        <v/>
      </c>
      <c r="D60" s="134" t="str">
        <f>IFERROR(VLOOKUP(INSCRIPCIONES!$B60,BASE2026,3,FALSE),"")</f>
        <v/>
      </c>
      <c r="E60" s="135" t="str">
        <f>IFERROR(VLOOKUP(INSCRIPCIONES!$B60,BASE2026,6,0),"")</f>
        <v/>
      </c>
      <c r="F60" s="135" t="str">
        <f>IFERROR(VLOOKUP(INSCRIPCIONES!$B60,BASE2026,5,0),"")</f>
        <v/>
      </c>
      <c r="G60" s="136" t="str">
        <f>IFERROR(VLOOKUP(INSCRIPCIONES!$B60,BASE2026,12,FALSE),"")</f>
        <v/>
      </c>
      <c r="H60" s="136" t="str">
        <f>IFERROR(VLOOKUP(INSCRIPCIONES!$B60,BASE2026,11,FALSE),"")</f>
        <v/>
      </c>
      <c r="I60" s="137" t="str">
        <f>IFERROR(VLOOKUP(INSCRIPCIONES!$B60,BASE2026,13,FALSE),"")</f>
        <v/>
      </c>
      <c r="J60" s="110" t="str">
        <f>IF(B60="","",IF(INSCRIPCIONES!$K60="DESCUENTO FAMILIA",65000,85000))</f>
        <v/>
      </c>
      <c r="K60" s="129"/>
      <c r="L60" s="214" t="str">
        <f>_xlfn.IFNA(VLOOKUP(INSCRIPCIONES!$B60,'BASE DE DATOS 2026'!$B$3:$Q$650,16,FALSE),"")</f>
        <v/>
      </c>
    </row>
    <row r="61" spans="1:12" ht="15.75" x14ac:dyDescent="0.25">
      <c r="A61" s="212" t="str">
        <f>IF(INSCRIPCIONES!$B61="","",SUBTOTAL(103,$B$7:B61))</f>
        <v/>
      </c>
      <c r="B61" s="128"/>
      <c r="C61" s="134" t="str">
        <f>IFERROR(VLOOKUP(INSCRIPCIONES!$B61,BASE2026,2,FALSE),"")</f>
        <v/>
      </c>
      <c r="D61" s="134" t="str">
        <f>IFERROR(VLOOKUP(INSCRIPCIONES!$B61,BASE2026,3,FALSE),"")</f>
        <v/>
      </c>
      <c r="E61" s="135" t="str">
        <f>IFERROR(VLOOKUP(INSCRIPCIONES!$B61,BASE2026,6,0),"")</f>
        <v/>
      </c>
      <c r="F61" s="135" t="str">
        <f>IFERROR(VLOOKUP(INSCRIPCIONES!$B61,BASE2026,5,0),"")</f>
        <v/>
      </c>
      <c r="G61" s="136" t="str">
        <f>IFERROR(VLOOKUP(INSCRIPCIONES!$B61,BASE2026,12,FALSE),"")</f>
        <v/>
      </c>
      <c r="H61" s="136" t="str">
        <f>IFERROR(VLOOKUP(INSCRIPCIONES!$B61,BASE2026,11,FALSE),"")</f>
        <v/>
      </c>
      <c r="I61" s="137" t="str">
        <f>IFERROR(VLOOKUP(INSCRIPCIONES!$B61,BASE2026,13,FALSE),"")</f>
        <v/>
      </c>
      <c r="J61" s="110" t="str">
        <f>IF(B61="","",IF(INSCRIPCIONES!$K61="DESCUENTO FAMILIA",65000,85000))</f>
        <v/>
      </c>
      <c r="K61" s="129"/>
      <c r="L61" s="214" t="str">
        <f>_xlfn.IFNA(VLOOKUP(INSCRIPCIONES!$B61,'BASE DE DATOS 2026'!$B$3:$Q$650,16,FALSE),"")</f>
        <v/>
      </c>
    </row>
    <row r="62" spans="1:12" ht="15.75" x14ac:dyDescent="0.25">
      <c r="A62" s="212" t="str">
        <f>IF(INSCRIPCIONES!$B62="","",SUBTOTAL(103,$B$7:B62))</f>
        <v/>
      </c>
      <c r="B62" s="128"/>
      <c r="C62" s="134" t="str">
        <f>IFERROR(VLOOKUP(INSCRIPCIONES!$B62,BASE2026,2,FALSE),"")</f>
        <v/>
      </c>
      <c r="D62" s="134" t="str">
        <f>IFERROR(VLOOKUP(INSCRIPCIONES!$B62,BASE2026,3,FALSE),"")</f>
        <v/>
      </c>
      <c r="E62" s="135" t="str">
        <f>IFERROR(VLOOKUP(INSCRIPCIONES!$B62,BASE2026,6,0),"")</f>
        <v/>
      </c>
      <c r="F62" s="135" t="str">
        <f>IFERROR(VLOOKUP(INSCRIPCIONES!$B62,BASE2026,5,0),"")</f>
        <v/>
      </c>
      <c r="G62" s="136" t="str">
        <f>IFERROR(VLOOKUP(INSCRIPCIONES!$B62,BASE2026,12,FALSE),"")</f>
        <v/>
      </c>
      <c r="H62" s="136" t="str">
        <f>IFERROR(VLOOKUP(INSCRIPCIONES!$B62,BASE2026,11,FALSE),"")</f>
        <v/>
      </c>
      <c r="I62" s="137" t="str">
        <f>IFERROR(VLOOKUP(INSCRIPCIONES!$B62,BASE2026,13,FALSE),"")</f>
        <v/>
      </c>
      <c r="J62" s="110" t="str">
        <f>IF(B62="","",IF(INSCRIPCIONES!$K62="DESCUENTO FAMILIA",65000,85000))</f>
        <v/>
      </c>
      <c r="K62" s="129"/>
      <c r="L62" s="214" t="str">
        <f>_xlfn.IFNA(VLOOKUP(INSCRIPCIONES!$B62,'BASE DE DATOS 2026'!$B$3:$Q$650,16,FALSE),"")</f>
        <v/>
      </c>
    </row>
    <row r="63" spans="1:12" ht="15.75" x14ac:dyDescent="0.25">
      <c r="A63" s="212" t="str">
        <f>IF(INSCRIPCIONES!$B63="","",SUBTOTAL(103,$B$7:B63))</f>
        <v/>
      </c>
      <c r="B63" s="128"/>
      <c r="C63" s="134" t="str">
        <f>IFERROR(VLOOKUP(INSCRIPCIONES!$B63,BASE2026,2,FALSE),"")</f>
        <v/>
      </c>
      <c r="D63" s="134" t="str">
        <f>IFERROR(VLOOKUP(INSCRIPCIONES!$B63,BASE2026,3,FALSE),"")</f>
        <v/>
      </c>
      <c r="E63" s="135" t="str">
        <f>IFERROR(VLOOKUP(INSCRIPCIONES!$B63,BASE2026,6,0),"")</f>
        <v/>
      </c>
      <c r="F63" s="135" t="str">
        <f>IFERROR(VLOOKUP(INSCRIPCIONES!$B63,BASE2026,5,0),"")</f>
        <v/>
      </c>
      <c r="G63" s="136" t="str">
        <f>IFERROR(VLOOKUP(INSCRIPCIONES!$B63,BASE2026,12,FALSE),"")</f>
        <v/>
      </c>
      <c r="H63" s="136" t="str">
        <f>IFERROR(VLOOKUP(INSCRIPCIONES!$B63,BASE2026,11,FALSE),"")</f>
        <v/>
      </c>
      <c r="I63" s="137" t="str">
        <f>IFERROR(VLOOKUP(INSCRIPCIONES!$B63,BASE2026,13,FALSE),"")</f>
        <v/>
      </c>
      <c r="J63" s="110" t="str">
        <f>IF(B63="","",IF(INSCRIPCIONES!$K63="DESCUENTO FAMILIA",65000,85000))</f>
        <v/>
      </c>
      <c r="K63" s="129"/>
      <c r="L63" s="214" t="str">
        <f>_xlfn.IFNA(VLOOKUP(INSCRIPCIONES!$B63,'BASE DE DATOS 2026'!$B$3:$Q$650,16,FALSE),"")</f>
        <v/>
      </c>
    </row>
    <row r="64" spans="1:12" ht="15.75" x14ac:dyDescent="0.25">
      <c r="A64" s="212" t="str">
        <f>IF(INSCRIPCIONES!$B64="","",SUBTOTAL(103,$B$7:B64))</f>
        <v/>
      </c>
      <c r="B64" s="128"/>
      <c r="C64" s="134" t="str">
        <f>IFERROR(VLOOKUP(INSCRIPCIONES!$B64,BASE2026,2,FALSE),"")</f>
        <v/>
      </c>
      <c r="D64" s="134" t="str">
        <f>IFERROR(VLOOKUP(INSCRIPCIONES!$B64,BASE2026,3,FALSE),"")</f>
        <v/>
      </c>
      <c r="E64" s="135" t="str">
        <f>IFERROR(VLOOKUP(INSCRIPCIONES!$B64,BASE2026,6,0),"")</f>
        <v/>
      </c>
      <c r="F64" s="135" t="str">
        <f>IFERROR(VLOOKUP(INSCRIPCIONES!$B64,BASE2026,5,0),"")</f>
        <v/>
      </c>
      <c r="G64" s="136" t="str">
        <f>IFERROR(VLOOKUP(INSCRIPCIONES!$B64,BASE2026,12,FALSE),"")</f>
        <v/>
      </c>
      <c r="H64" s="136" t="str">
        <f>IFERROR(VLOOKUP(INSCRIPCIONES!$B64,BASE2026,11,FALSE),"")</f>
        <v/>
      </c>
      <c r="I64" s="137" t="str">
        <f>IFERROR(VLOOKUP(INSCRIPCIONES!$B64,BASE2026,13,FALSE),"")</f>
        <v/>
      </c>
      <c r="J64" s="110" t="str">
        <f>IF(B64="","",IF(INSCRIPCIONES!$K64="DESCUENTO FAMILIA",65000,85000))</f>
        <v/>
      </c>
      <c r="K64" s="129"/>
      <c r="L64" s="214" t="str">
        <f>_xlfn.IFNA(VLOOKUP(INSCRIPCIONES!$B64,'BASE DE DATOS 2026'!$B$3:$Q$650,16,FALSE),"")</f>
        <v/>
      </c>
    </row>
    <row r="65" spans="1:12" ht="15.75" x14ac:dyDescent="0.25">
      <c r="A65" s="212" t="str">
        <f>IF(INSCRIPCIONES!$B65="","",SUBTOTAL(103,$B$7:B65))</f>
        <v/>
      </c>
      <c r="B65" s="128"/>
      <c r="C65" s="134" t="str">
        <f>IFERROR(VLOOKUP(INSCRIPCIONES!$B65,BASE2026,2,FALSE),"")</f>
        <v/>
      </c>
      <c r="D65" s="134" t="str">
        <f>IFERROR(VLOOKUP(INSCRIPCIONES!$B65,BASE2026,3,FALSE),"")</f>
        <v/>
      </c>
      <c r="E65" s="135" t="str">
        <f>IFERROR(VLOOKUP(INSCRIPCIONES!$B65,BASE2026,6,0),"")</f>
        <v/>
      </c>
      <c r="F65" s="135" t="str">
        <f>IFERROR(VLOOKUP(INSCRIPCIONES!$B65,BASE2026,5,0),"")</f>
        <v/>
      </c>
      <c r="G65" s="136" t="str">
        <f>IFERROR(VLOOKUP(INSCRIPCIONES!$B65,BASE2026,12,FALSE),"")</f>
        <v/>
      </c>
      <c r="H65" s="136" t="str">
        <f>IFERROR(VLOOKUP(INSCRIPCIONES!$B65,BASE2026,11,FALSE),"")</f>
        <v/>
      </c>
      <c r="I65" s="137" t="str">
        <f>IFERROR(VLOOKUP(INSCRIPCIONES!$B65,BASE2026,13,FALSE),"")</f>
        <v/>
      </c>
      <c r="J65" s="110" t="str">
        <f>IF(B65="","",IF(INSCRIPCIONES!$K65="DESCUENTO FAMILIA",65000,85000))</f>
        <v/>
      </c>
      <c r="K65" s="129"/>
      <c r="L65" s="214" t="str">
        <f>_xlfn.IFNA(VLOOKUP(INSCRIPCIONES!$B65,'BASE DE DATOS 2026'!$B$3:$Q$650,16,FALSE),"")</f>
        <v/>
      </c>
    </row>
    <row r="66" spans="1:12" ht="15.75" x14ac:dyDescent="0.25">
      <c r="A66" s="212" t="str">
        <f>IF(INSCRIPCIONES!$B66="","",SUBTOTAL(103,$B$7:B66))</f>
        <v/>
      </c>
      <c r="B66" s="128"/>
      <c r="C66" s="134" t="str">
        <f>IFERROR(VLOOKUP(INSCRIPCIONES!$B66,BASE2026,2,FALSE),"")</f>
        <v/>
      </c>
      <c r="D66" s="134" t="str">
        <f>IFERROR(VLOOKUP(INSCRIPCIONES!$B66,BASE2026,3,FALSE),"")</f>
        <v/>
      </c>
      <c r="E66" s="135" t="str">
        <f>IFERROR(VLOOKUP(INSCRIPCIONES!$B66,BASE2026,6,0),"")</f>
        <v/>
      </c>
      <c r="F66" s="135" t="str">
        <f>IFERROR(VLOOKUP(INSCRIPCIONES!$B66,BASE2026,5,0),"")</f>
        <v/>
      </c>
      <c r="G66" s="136" t="str">
        <f>IFERROR(VLOOKUP(INSCRIPCIONES!$B66,BASE2026,12,FALSE),"")</f>
        <v/>
      </c>
      <c r="H66" s="136" t="str">
        <f>IFERROR(VLOOKUP(INSCRIPCIONES!$B66,BASE2026,11,FALSE),"")</f>
        <v/>
      </c>
      <c r="I66" s="137" t="str">
        <f>IFERROR(VLOOKUP(INSCRIPCIONES!$B66,BASE2026,13,FALSE),"")</f>
        <v/>
      </c>
      <c r="J66" s="110" t="str">
        <f>IF(B66="","",IF(INSCRIPCIONES!$K66="DESCUENTO FAMILIA",65000,85000))</f>
        <v/>
      </c>
      <c r="K66" s="129"/>
      <c r="L66" s="214" t="str">
        <f>_xlfn.IFNA(VLOOKUP(INSCRIPCIONES!$B66,'BASE DE DATOS 2026'!$B$3:$Q$650,16,FALSE),"")</f>
        <v/>
      </c>
    </row>
    <row r="67" spans="1:12" ht="15.75" x14ac:dyDescent="0.25">
      <c r="A67" s="212" t="str">
        <f>IF(INSCRIPCIONES!$B67="","",SUBTOTAL(103,$B$7:B67))</f>
        <v/>
      </c>
      <c r="B67" s="128"/>
      <c r="C67" s="134" t="str">
        <f>IFERROR(VLOOKUP(INSCRIPCIONES!$B67,BASE2026,2,FALSE),"")</f>
        <v/>
      </c>
      <c r="D67" s="134" t="str">
        <f>IFERROR(VLOOKUP(INSCRIPCIONES!$B67,BASE2026,3,FALSE),"")</f>
        <v/>
      </c>
      <c r="E67" s="135" t="str">
        <f>IFERROR(VLOOKUP(INSCRIPCIONES!$B67,BASE2026,6,0),"")</f>
        <v/>
      </c>
      <c r="F67" s="135" t="str">
        <f>IFERROR(VLOOKUP(INSCRIPCIONES!$B67,BASE2026,5,0),"")</f>
        <v/>
      </c>
      <c r="G67" s="136" t="str">
        <f>IFERROR(VLOOKUP(INSCRIPCIONES!$B67,BASE2026,12,FALSE),"")</f>
        <v/>
      </c>
      <c r="H67" s="136" t="str">
        <f>IFERROR(VLOOKUP(INSCRIPCIONES!$B67,BASE2026,11,FALSE),"")</f>
        <v/>
      </c>
      <c r="I67" s="137" t="str">
        <f>IFERROR(VLOOKUP(INSCRIPCIONES!$B67,BASE2026,13,FALSE),"")</f>
        <v/>
      </c>
      <c r="J67" s="110" t="str">
        <f>IF(B67="","",IF(INSCRIPCIONES!$K67="DESCUENTO FAMILIA",65000,85000))</f>
        <v/>
      </c>
      <c r="K67" s="129"/>
      <c r="L67" s="214" t="str">
        <f>_xlfn.IFNA(VLOOKUP(INSCRIPCIONES!$B67,'BASE DE DATOS 2026'!$B$3:$Q$650,16,FALSE),"")</f>
        <v/>
      </c>
    </row>
    <row r="68" spans="1:12" ht="15.75" x14ac:dyDescent="0.25">
      <c r="A68" s="212" t="str">
        <f>IF(INSCRIPCIONES!$B68="","",SUBTOTAL(103,$B$7:B68))</f>
        <v/>
      </c>
      <c r="B68" s="128"/>
      <c r="C68" s="134" t="str">
        <f>IFERROR(VLOOKUP(INSCRIPCIONES!$B68,BASE2026,2,FALSE),"")</f>
        <v/>
      </c>
      <c r="D68" s="134" t="str">
        <f>IFERROR(VLOOKUP(INSCRIPCIONES!$B68,BASE2026,3,FALSE),"")</f>
        <v/>
      </c>
      <c r="E68" s="135" t="str">
        <f>IFERROR(VLOOKUP(INSCRIPCIONES!$B68,BASE2026,6,0),"")</f>
        <v/>
      </c>
      <c r="F68" s="135" t="str">
        <f>IFERROR(VLOOKUP(INSCRIPCIONES!$B68,BASE2026,5,0),"")</f>
        <v/>
      </c>
      <c r="G68" s="136" t="str">
        <f>IFERROR(VLOOKUP(INSCRIPCIONES!$B68,BASE2026,12,FALSE),"")</f>
        <v/>
      </c>
      <c r="H68" s="136" t="str">
        <f>IFERROR(VLOOKUP(INSCRIPCIONES!$B68,BASE2026,11,FALSE),"")</f>
        <v/>
      </c>
      <c r="I68" s="137" t="str">
        <f>IFERROR(VLOOKUP(INSCRIPCIONES!$B68,BASE2026,13,FALSE),"")</f>
        <v/>
      </c>
      <c r="J68" s="110" t="str">
        <f>IF(B68="","",IF(INSCRIPCIONES!$K68="DESCUENTO FAMILIA",65000,85000))</f>
        <v/>
      </c>
      <c r="K68" s="129"/>
      <c r="L68" s="214" t="str">
        <f>_xlfn.IFNA(VLOOKUP(INSCRIPCIONES!$B68,'BASE DE DATOS 2026'!$B$3:$Q$650,16,FALSE),"")</f>
        <v/>
      </c>
    </row>
    <row r="69" spans="1:12" ht="15.75" x14ac:dyDescent="0.25">
      <c r="A69" s="212" t="str">
        <f>IF(INSCRIPCIONES!$B69="","",SUBTOTAL(103,$B$7:B69))</f>
        <v/>
      </c>
      <c r="B69" s="128"/>
      <c r="C69" s="134" t="str">
        <f>IFERROR(VLOOKUP(INSCRIPCIONES!$B69,BASE2026,2,FALSE),"")</f>
        <v/>
      </c>
      <c r="D69" s="134" t="str">
        <f>IFERROR(VLOOKUP(INSCRIPCIONES!$B69,BASE2026,3,FALSE),"")</f>
        <v/>
      </c>
      <c r="E69" s="135" t="str">
        <f>IFERROR(VLOOKUP(INSCRIPCIONES!$B69,BASE2026,6,0),"")</f>
        <v/>
      </c>
      <c r="F69" s="135" t="str">
        <f>IFERROR(VLOOKUP(INSCRIPCIONES!$B69,BASE2026,5,0),"")</f>
        <v/>
      </c>
      <c r="G69" s="136" t="str">
        <f>IFERROR(VLOOKUP(INSCRIPCIONES!$B69,BASE2026,12,FALSE),"")</f>
        <v/>
      </c>
      <c r="H69" s="136" t="str">
        <f>IFERROR(VLOOKUP(INSCRIPCIONES!$B69,BASE2026,11,FALSE),"")</f>
        <v/>
      </c>
      <c r="I69" s="137" t="str">
        <f>IFERROR(VLOOKUP(INSCRIPCIONES!$B69,BASE2026,13,FALSE),"")</f>
        <v/>
      </c>
      <c r="J69" s="110" t="str">
        <f>IF(B69="","",IF(INSCRIPCIONES!$K69="DESCUENTO FAMILIA",65000,85000))</f>
        <v/>
      </c>
      <c r="K69" s="129"/>
      <c r="L69" s="214" t="str">
        <f>_xlfn.IFNA(VLOOKUP(INSCRIPCIONES!$B69,'BASE DE DATOS 2026'!$B$3:$Q$650,16,FALSE),"")</f>
        <v/>
      </c>
    </row>
    <row r="70" spans="1:12" ht="15.75" x14ac:dyDescent="0.25">
      <c r="A70" s="212" t="str">
        <f>IF(INSCRIPCIONES!$B70="","",SUBTOTAL(103,$B$7:B70))</f>
        <v/>
      </c>
      <c r="B70" s="128"/>
      <c r="C70" s="134" t="str">
        <f>IFERROR(VLOOKUP(INSCRIPCIONES!$B70,BASE2026,2,FALSE),"")</f>
        <v/>
      </c>
      <c r="D70" s="134" t="str">
        <f>IFERROR(VLOOKUP(INSCRIPCIONES!$B70,BASE2026,3,FALSE),"")</f>
        <v/>
      </c>
      <c r="E70" s="135" t="str">
        <f>IFERROR(VLOOKUP(INSCRIPCIONES!$B70,BASE2026,6,0),"")</f>
        <v/>
      </c>
      <c r="F70" s="135" t="str">
        <f>IFERROR(VLOOKUP(INSCRIPCIONES!$B70,BASE2026,5,0),"")</f>
        <v/>
      </c>
      <c r="G70" s="136" t="str">
        <f>IFERROR(VLOOKUP(INSCRIPCIONES!$B70,BASE2026,12,FALSE),"")</f>
        <v/>
      </c>
      <c r="H70" s="136" t="str">
        <f>IFERROR(VLOOKUP(INSCRIPCIONES!$B70,BASE2026,11,FALSE),"")</f>
        <v/>
      </c>
      <c r="I70" s="137" t="str">
        <f>IFERROR(VLOOKUP(INSCRIPCIONES!$B70,BASE2026,13,FALSE),"")</f>
        <v/>
      </c>
      <c r="J70" s="110" t="str">
        <f>IF(B70="","",IF(INSCRIPCIONES!$K70="DESCUENTO FAMILIA",65000,85000))</f>
        <v/>
      </c>
      <c r="K70" s="129"/>
      <c r="L70" s="214" t="str">
        <f>_xlfn.IFNA(VLOOKUP(INSCRIPCIONES!$B70,'BASE DE DATOS 2026'!$B$3:$Q$650,16,FALSE),"")</f>
        <v/>
      </c>
    </row>
    <row r="71" spans="1:12" ht="15.75" x14ac:dyDescent="0.25">
      <c r="A71" s="212" t="str">
        <f>IF(INSCRIPCIONES!$B71="","",SUBTOTAL(103,$B$7:B71))</f>
        <v/>
      </c>
      <c r="B71" s="128"/>
      <c r="C71" s="134" t="str">
        <f>IFERROR(VLOOKUP(INSCRIPCIONES!$B71,BASE2026,2,FALSE),"")</f>
        <v/>
      </c>
      <c r="D71" s="134" t="str">
        <f>IFERROR(VLOOKUP(INSCRIPCIONES!$B71,BASE2026,3,FALSE),"")</f>
        <v/>
      </c>
      <c r="E71" s="135" t="str">
        <f>IFERROR(VLOOKUP(INSCRIPCIONES!$B71,BASE2026,6,0),"")</f>
        <v/>
      </c>
      <c r="F71" s="135" t="str">
        <f>IFERROR(VLOOKUP(INSCRIPCIONES!$B71,BASE2026,5,0),"")</f>
        <v/>
      </c>
      <c r="G71" s="136" t="str">
        <f>IFERROR(VLOOKUP(INSCRIPCIONES!$B71,BASE2026,12,FALSE),"")</f>
        <v/>
      </c>
      <c r="H71" s="136" t="str">
        <f>IFERROR(VLOOKUP(INSCRIPCIONES!$B71,BASE2026,11,FALSE),"")</f>
        <v/>
      </c>
      <c r="I71" s="137" t="str">
        <f>IFERROR(VLOOKUP(INSCRIPCIONES!$B71,BASE2026,13,FALSE),"")</f>
        <v/>
      </c>
      <c r="J71" s="110" t="str">
        <f>IF(B71="","",IF(INSCRIPCIONES!$K71="DESCUENTO FAMILIA",65000,85000))</f>
        <v/>
      </c>
      <c r="K71" s="129"/>
      <c r="L71" s="214" t="str">
        <f>_xlfn.IFNA(VLOOKUP(INSCRIPCIONES!$B71,'BASE DE DATOS 2026'!$B$3:$Q$650,16,FALSE),"")</f>
        <v/>
      </c>
    </row>
    <row r="72" spans="1:12" ht="15.75" x14ac:dyDescent="0.25">
      <c r="A72" s="212" t="str">
        <f>IF(INSCRIPCIONES!$B72="","",SUBTOTAL(103,$B$7:B72))</f>
        <v/>
      </c>
      <c r="B72" s="128"/>
      <c r="C72" s="134" t="str">
        <f>IFERROR(VLOOKUP(INSCRIPCIONES!$B72,BASE2026,2,FALSE),"")</f>
        <v/>
      </c>
      <c r="D72" s="134" t="str">
        <f>IFERROR(VLOOKUP(INSCRIPCIONES!$B72,BASE2026,3,FALSE),"")</f>
        <v/>
      </c>
      <c r="E72" s="135" t="str">
        <f>IFERROR(VLOOKUP(INSCRIPCIONES!$B72,BASE2026,6,0),"")</f>
        <v/>
      </c>
      <c r="F72" s="135" t="str">
        <f>IFERROR(VLOOKUP(INSCRIPCIONES!$B72,BASE2026,5,0),"")</f>
        <v/>
      </c>
      <c r="G72" s="136" t="str">
        <f>IFERROR(VLOOKUP(INSCRIPCIONES!$B72,BASE2026,12,FALSE),"")</f>
        <v/>
      </c>
      <c r="H72" s="136" t="str">
        <f>IFERROR(VLOOKUP(INSCRIPCIONES!$B72,BASE2026,11,FALSE),"")</f>
        <v/>
      </c>
      <c r="I72" s="137" t="str">
        <f>IFERROR(VLOOKUP(INSCRIPCIONES!$B72,BASE2026,13,FALSE),"")</f>
        <v/>
      </c>
      <c r="J72" s="110" t="str">
        <f>IF(B72="","",IF(INSCRIPCIONES!$K72="DESCUENTO FAMILIA",65000,85000))</f>
        <v/>
      </c>
      <c r="K72" s="129"/>
      <c r="L72" s="214" t="str">
        <f>_xlfn.IFNA(VLOOKUP(INSCRIPCIONES!$B72,'BASE DE DATOS 2026'!$B$3:$Q$650,16,FALSE),"")</f>
        <v/>
      </c>
    </row>
    <row r="73" spans="1:12" ht="15.75" x14ac:dyDescent="0.25">
      <c r="A73" s="212" t="str">
        <f>IF(INSCRIPCIONES!$B73="","",SUBTOTAL(103,$B$7:B73))</f>
        <v/>
      </c>
      <c r="B73" s="128"/>
      <c r="C73" s="134" t="str">
        <f>IFERROR(VLOOKUP(INSCRIPCIONES!$B73,BASE2026,2,FALSE),"")</f>
        <v/>
      </c>
      <c r="D73" s="134" t="str">
        <f>IFERROR(VLOOKUP(INSCRIPCIONES!$B73,BASE2026,3,FALSE),"")</f>
        <v/>
      </c>
      <c r="E73" s="135" t="str">
        <f>IFERROR(VLOOKUP(INSCRIPCIONES!$B73,BASE2026,6,0),"")</f>
        <v/>
      </c>
      <c r="F73" s="135" t="str">
        <f>IFERROR(VLOOKUP(INSCRIPCIONES!$B73,BASE2026,5,0),"")</f>
        <v/>
      </c>
      <c r="G73" s="136" t="str">
        <f>IFERROR(VLOOKUP(INSCRIPCIONES!$B73,BASE2026,12,FALSE),"")</f>
        <v/>
      </c>
      <c r="H73" s="136" t="str">
        <f>IFERROR(VLOOKUP(INSCRIPCIONES!$B73,BASE2026,11,FALSE),"")</f>
        <v/>
      </c>
      <c r="I73" s="137" t="str">
        <f>IFERROR(VLOOKUP(INSCRIPCIONES!$B73,BASE2026,13,FALSE),"")</f>
        <v/>
      </c>
      <c r="J73" s="110" t="str">
        <f>IF(B73="","",IF(INSCRIPCIONES!$K73="DESCUENTO FAMILIA",65000,85000))</f>
        <v/>
      </c>
      <c r="K73" s="129"/>
      <c r="L73" s="214" t="str">
        <f>_xlfn.IFNA(VLOOKUP(INSCRIPCIONES!$B73,'BASE DE DATOS 2026'!$B$3:$Q$650,16,FALSE),"")</f>
        <v/>
      </c>
    </row>
    <row r="74" spans="1:12" ht="15.75" x14ac:dyDescent="0.25">
      <c r="A74" s="212" t="str">
        <f>IF(INSCRIPCIONES!$B74="","",SUBTOTAL(103,$B$7:B74))</f>
        <v/>
      </c>
      <c r="B74" s="128"/>
      <c r="C74" s="134" t="str">
        <f>IFERROR(VLOOKUP(INSCRIPCIONES!$B74,BASE2026,2,FALSE),"")</f>
        <v/>
      </c>
      <c r="D74" s="134" t="str">
        <f>IFERROR(VLOOKUP(INSCRIPCIONES!$B74,BASE2026,3,FALSE),"")</f>
        <v/>
      </c>
      <c r="E74" s="135" t="str">
        <f>IFERROR(VLOOKUP(INSCRIPCIONES!$B74,BASE2026,6,0),"")</f>
        <v/>
      </c>
      <c r="F74" s="135" t="str">
        <f>IFERROR(VLOOKUP(INSCRIPCIONES!$B74,BASE2026,5,0),"")</f>
        <v/>
      </c>
      <c r="G74" s="136" t="str">
        <f>IFERROR(VLOOKUP(INSCRIPCIONES!$B74,BASE2026,12,FALSE),"")</f>
        <v/>
      </c>
      <c r="H74" s="136" t="str">
        <f>IFERROR(VLOOKUP(INSCRIPCIONES!$B74,BASE2026,11,FALSE),"")</f>
        <v/>
      </c>
      <c r="I74" s="137" t="str">
        <f>IFERROR(VLOOKUP(INSCRIPCIONES!$B74,BASE2026,13,FALSE),"")</f>
        <v/>
      </c>
      <c r="J74" s="110" t="str">
        <f>IF(B74="","",IF(INSCRIPCIONES!$K74="DESCUENTO FAMILIA",65000,85000))</f>
        <v/>
      </c>
      <c r="K74" s="129"/>
      <c r="L74" s="214" t="str">
        <f>_xlfn.IFNA(VLOOKUP(INSCRIPCIONES!$B74,'BASE DE DATOS 2026'!$B$3:$Q$650,16,FALSE),"")</f>
        <v/>
      </c>
    </row>
    <row r="75" spans="1:12" ht="15.75" x14ac:dyDescent="0.25">
      <c r="A75" s="212" t="str">
        <f>IF(INSCRIPCIONES!$B75="","",SUBTOTAL(103,$B$7:B75))</f>
        <v/>
      </c>
      <c r="B75" s="128"/>
      <c r="C75" s="134" t="str">
        <f>IFERROR(VLOOKUP(INSCRIPCIONES!$B75,BASE2026,2,FALSE),"")</f>
        <v/>
      </c>
      <c r="D75" s="134" t="str">
        <f>IFERROR(VLOOKUP(INSCRIPCIONES!$B75,BASE2026,3,FALSE),"")</f>
        <v/>
      </c>
      <c r="E75" s="135" t="str">
        <f>IFERROR(VLOOKUP(INSCRIPCIONES!$B75,BASE2026,6,0),"")</f>
        <v/>
      </c>
      <c r="F75" s="135" t="str">
        <f>IFERROR(VLOOKUP(INSCRIPCIONES!$B75,BASE2026,5,0),"")</f>
        <v/>
      </c>
      <c r="G75" s="136" t="str">
        <f>IFERROR(VLOOKUP(INSCRIPCIONES!$B75,BASE2026,12,FALSE),"")</f>
        <v/>
      </c>
      <c r="H75" s="136" t="str">
        <f>IFERROR(VLOOKUP(INSCRIPCIONES!$B75,BASE2026,11,FALSE),"")</f>
        <v/>
      </c>
      <c r="I75" s="137" t="str">
        <f>IFERROR(VLOOKUP(INSCRIPCIONES!$B75,BASE2026,13,FALSE),"")</f>
        <v/>
      </c>
      <c r="J75" s="110" t="str">
        <f>IF(B75="","",IF(INSCRIPCIONES!$K75="DESCUENTO FAMILIA",65000,85000))</f>
        <v/>
      </c>
      <c r="K75" s="129"/>
      <c r="L75" s="214" t="str">
        <f>_xlfn.IFNA(VLOOKUP(INSCRIPCIONES!$B75,'BASE DE DATOS 2026'!$B$3:$Q$650,16,FALSE),"")</f>
        <v/>
      </c>
    </row>
    <row r="76" spans="1:12" ht="15.75" x14ac:dyDescent="0.25">
      <c r="A76" s="212" t="str">
        <f>IF(INSCRIPCIONES!$B76="","",SUBTOTAL(103,$B$7:B76))</f>
        <v/>
      </c>
      <c r="B76" s="128"/>
      <c r="C76" s="134" t="str">
        <f>IFERROR(VLOOKUP(INSCRIPCIONES!$B76,BASE2026,2,FALSE),"")</f>
        <v/>
      </c>
      <c r="D76" s="134" t="str">
        <f>IFERROR(VLOOKUP(INSCRIPCIONES!$B76,BASE2026,3,FALSE),"")</f>
        <v/>
      </c>
      <c r="E76" s="135" t="str">
        <f>IFERROR(VLOOKUP(INSCRIPCIONES!$B76,BASE2026,6,0),"")</f>
        <v/>
      </c>
      <c r="F76" s="135" t="str">
        <f>IFERROR(VLOOKUP(INSCRIPCIONES!$B76,BASE2026,5,0),"")</f>
        <v/>
      </c>
      <c r="G76" s="136" t="str">
        <f>IFERROR(VLOOKUP(INSCRIPCIONES!$B76,BASE2026,12,FALSE),"")</f>
        <v/>
      </c>
      <c r="H76" s="136" t="str">
        <f>IFERROR(VLOOKUP(INSCRIPCIONES!$B76,BASE2026,11,FALSE),"")</f>
        <v/>
      </c>
      <c r="I76" s="137" t="str">
        <f>IFERROR(VLOOKUP(INSCRIPCIONES!$B76,BASE2026,13,FALSE),"")</f>
        <v/>
      </c>
      <c r="J76" s="110" t="str">
        <f>IF(B76="","",IF(INSCRIPCIONES!$K76="DESCUENTO FAMILIA",65000,85000))</f>
        <v/>
      </c>
      <c r="K76" s="129"/>
      <c r="L76" s="214" t="str">
        <f>_xlfn.IFNA(VLOOKUP(INSCRIPCIONES!$B76,'BASE DE DATOS 2026'!$B$3:$Q$650,16,FALSE),"")</f>
        <v/>
      </c>
    </row>
    <row r="77" spans="1:12" ht="15.75" x14ac:dyDescent="0.25">
      <c r="A77" s="212" t="str">
        <f>IF(INSCRIPCIONES!$B77="","",SUBTOTAL(103,$B$7:B77))</f>
        <v/>
      </c>
      <c r="B77" s="128"/>
      <c r="C77" s="134" t="str">
        <f>IFERROR(VLOOKUP(INSCRIPCIONES!$B77,BASE2026,2,FALSE),"")</f>
        <v/>
      </c>
      <c r="D77" s="134" t="str">
        <f>IFERROR(VLOOKUP(INSCRIPCIONES!$B77,BASE2026,3,FALSE),"")</f>
        <v/>
      </c>
      <c r="E77" s="135" t="str">
        <f>IFERROR(VLOOKUP(INSCRIPCIONES!$B77,BASE2026,6,0),"")</f>
        <v/>
      </c>
      <c r="F77" s="135" t="str">
        <f>IFERROR(VLOOKUP(INSCRIPCIONES!$B77,BASE2026,5,0),"")</f>
        <v/>
      </c>
      <c r="G77" s="136" t="str">
        <f>IFERROR(VLOOKUP(INSCRIPCIONES!$B77,BASE2026,12,FALSE),"")</f>
        <v/>
      </c>
      <c r="H77" s="136" t="str">
        <f>IFERROR(VLOOKUP(INSCRIPCIONES!$B77,BASE2026,11,FALSE),"")</f>
        <v/>
      </c>
      <c r="I77" s="137" t="str">
        <f>IFERROR(VLOOKUP(INSCRIPCIONES!$B77,BASE2026,13,FALSE),"")</f>
        <v/>
      </c>
      <c r="J77" s="110" t="str">
        <f>IF(B77="","",IF(INSCRIPCIONES!$K77="DESCUENTO FAMILIA",65000,85000))</f>
        <v/>
      </c>
      <c r="K77" s="129"/>
      <c r="L77" s="214" t="str">
        <f>_xlfn.IFNA(VLOOKUP(INSCRIPCIONES!$B77,'BASE DE DATOS 2026'!$B$3:$Q$650,16,FALSE),"")</f>
        <v/>
      </c>
    </row>
    <row r="78" spans="1:12" ht="15.75" x14ac:dyDescent="0.25">
      <c r="A78" s="212" t="str">
        <f>IF(INSCRIPCIONES!$B78="","",SUBTOTAL(103,$B$7:B78))</f>
        <v/>
      </c>
      <c r="B78" s="128"/>
      <c r="C78" s="134" t="str">
        <f>IFERROR(VLOOKUP(INSCRIPCIONES!$B78,BASE2026,2,FALSE),"")</f>
        <v/>
      </c>
      <c r="D78" s="134" t="str">
        <f>IFERROR(VLOOKUP(INSCRIPCIONES!$B78,BASE2026,3,FALSE),"")</f>
        <v/>
      </c>
      <c r="E78" s="135" t="str">
        <f>IFERROR(VLOOKUP(INSCRIPCIONES!$B78,BASE2026,6,0),"")</f>
        <v/>
      </c>
      <c r="F78" s="135" t="str">
        <f>IFERROR(VLOOKUP(INSCRIPCIONES!$B78,BASE2026,5,0),"")</f>
        <v/>
      </c>
      <c r="G78" s="136" t="str">
        <f>IFERROR(VLOOKUP(INSCRIPCIONES!$B78,BASE2026,12,FALSE),"")</f>
        <v/>
      </c>
      <c r="H78" s="136" t="str">
        <f>IFERROR(VLOOKUP(INSCRIPCIONES!$B78,BASE2026,11,FALSE),"")</f>
        <v/>
      </c>
      <c r="I78" s="137" t="str">
        <f>IFERROR(VLOOKUP(INSCRIPCIONES!$B78,BASE2026,13,FALSE),"")</f>
        <v/>
      </c>
      <c r="J78" s="110" t="str">
        <f>IF(B78="","",IF(INSCRIPCIONES!$K78="DESCUENTO FAMILIA",65000,85000))</f>
        <v/>
      </c>
      <c r="K78" s="129"/>
      <c r="L78" s="214" t="str">
        <f>_xlfn.IFNA(VLOOKUP(INSCRIPCIONES!$B78,'BASE DE DATOS 2026'!$B$3:$Q$650,16,FALSE),"")</f>
        <v/>
      </c>
    </row>
    <row r="79" spans="1:12" ht="15.75" x14ac:dyDescent="0.25">
      <c r="A79" s="212" t="str">
        <f>IF(INSCRIPCIONES!$B79="","",SUBTOTAL(103,$B$7:B79))</f>
        <v/>
      </c>
      <c r="B79" s="128"/>
      <c r="C79" s="134" t="str">
        <f>IFERROR(VLOOKUP(INSCRIPCIONES!$B79,BASE2026,2,FALSE),"")</f>
        <v/>
      </c>
      <c r="D79" s="134" t="str">
        <f>IFERROR(VLOOKUP(INSCRIPCIONES!$B79,BASE2026,3,FALSE),"")</f>
        <v/>
      </c>
      <c r="E79" s="135" t="str">
        <f>IFERROR(VLOOKUP(INSCRIPCIONES!$B79,BASE2026,6,0),"")</f>
        <v/>
      </c>
      <c r="F79" s="135" t="str">
        <f>IFERROR(VLOOKUP(INSCRIPCIONES!$B79,BASE2026,5,0),"")</f>
        <v/>
      </c>
      <c r="G79" s="136" t="str">
        <f>IFERROR(VLOOKUP(INSCRIPCIONES!$B79,BASE2026,12,FALSE),"")</f>
        <v/>
      </c>
      <c r="H79" s="136" t="str">
        <f>IFERROR(VLOOKUP(INSCRIPCIONES!$B79,BASE2026,11,FALSE),"")</f>
        <v/>
      </c>
      <c r="I79" s="137" t="str">
        <f>IFERROR(VLOOKUP(INSCRIPCIONES!$B79,BASE2026,13,FALSE),"")</f>
        <v/>
      </c>
      <c r="J79" s="110" t="str">
        <f>IF(B79="","",IF(INSCRIPCIONES!$K79="DESCUENTO FAMILIA",65000,85000))</f>
        <v/>
      </c>
      <c r="K79" s="129"/>
      <c r="L79" s="214" t="str">
        <f>_xlfn.IFNA(VLOOKUP(INSCRIPCIONES!$B79,'BASE DE DATOS 2026'!$B$3:$Q$650,16,FALSE),"")</f>
        <v/>
      </c>
    </row>
    <row r="80" spans="1:12" ht="15.75" x14ac:dyDescent="0.25">
      <c r="A80" s="212" t="str">
        <f>IF(INSCRIPCIONES!$B80="","",SUBTOTAL(103,$B$7:B80))</f>
        <v/>
      </c>
      <c r="B80" s="128"/>
      <c r="C80" s="134" t="str">
        <f>IFERROR(VLOOKUP(INSCRIPCIONES!$B80,BASE2026,2,FALSE),"")</f>
        <v/>
      </c>
      <c r="D80" s="134" t="str">
        <f>IFERROR(VLOOKUP(INSCRIPCIONES!$B80,BASE2026,3,FALSE),"")</f>
        <v/>
      </c>
      <c r="E80" s="135" t="str">
        <f>IFERROR(VLOOKUP(INSCRIPCIONES!$B80,BASE2026,6,0),"")</f>
        <v/>
      </c>
      <c r="F80" s="135" t="str">
        <f>IFERROR(VLOOKUP(INSCRIPCIONES!$B80,BASE2026,5,0),"")</f>
        <v/>
      </c>
      <c r="G80" s="136" t="str">
        <f>IFERROR(VLOOKUP(INSCRIPCIONES!$B80,BASE2026,12,FALSE),"")</f>
        <v/>
      </c>
      <c r="H80" s="136" t="str">
        <f>IFERROR(VLOOKUP(INSCRIPCIONES!$B80,BASE2026,11,FALSE),"")</f>
        <v/>
      </c>
      <c r="I80" s="137" t="str">
        <f>IFERROR(VLOOKUP(INSCRIPCIONES!$B80,BASE2026,13,FALSE),"")</f>
        <v/>
      </c>
      <c r="J80" s="110" t="str">
        <f>IF(B80="","",IF(INSCRIPCIONES!$K80="DESCUENTO FAMILIA",65000,85000))</f>
        <v/>
      </c>
      <c r="K80" s="129"/>
      <c r="L80" s="214" t="str">
        <f>_xlfn.IFNA(VLOOKUP(INSCRIPCIONES!$B80,'BASE DE DATOS 2026'!$B$3:$Q$650,16,FALSE),"")</f>
        <v/>
      </c>
    </row>
    <row r="81" spans="1:12" ht="15.75" x14ac:dyDescent="0.25">
      <c r="A81" s="212" t="str">
        <f>IF(INSCRIPCIONES!$B81="","",SUBTOTAL(103,$B$7:B81))</f>
        <v/>
      </c>
      <c r="B81" s="128"/>
      <c r="C81" s="134" t="str">
        <f>IFERROR(VLOOKUP(INSCRIPCIONES!$B81,BASE2026,2,FALSE),"")</f>
        <v/>
      </c>
      <c r="D81" s="134" t="str">
        <f>IFERROR(VLOOKUP(INSCRIPCIONES!$B81,BASE2026,3,FALSE),"")</f>
        <v/>
      </c>
      <c r="E81" s="135" t="str">
        <f>IFERROR(VLOOKUP(INSCRIPCIONES!$B81,BASE2026,6,0),"")</f>
        <v/>
      </c>
      <c r="F81" s="135" t="str">
        <f>IFERROR(VLOOKUP(INSCRIPCIONES!$B81,BASE2026,5,0),"")</f>
        <v/>
      </c>
      <c r="G81" s="136" t="str">
        <f>IFERROR(VLOOKUP(INSCRIPCIONES!$B81,BASE2026,12,FALSE),"")</f>
        <v/>
      </c>
      <c r="H81" s="136" t="str">
        <f>IFERROR(VLOOKUP(INSCRIPCIONES!$B81,BASE2026,11,FALSE),"")</f>
        <v/>
      </c>
      <c r="I81" s="137" t="str">
        <f>IFERROR(VLOOKUP(INSCRIPCIONES!$B81,BASE2026,13,FALSE),"")</f>
        <v/>
      </c>
      <c r="J81" s="110" t="str">
        <f>IF(B81="","",IF(INSCRIPCIONES!$K81="DESCUENTO FAMILIA",65000,85000))</f>
        <v/>
      </c>
      <c r="K81" s="129"/>
      <c r="L81" s="214" t="str">
        <f>_xlfn.IFNA(VLOOKUP(INSCRIPCIONES!$B81,'BASE DE DATOS 2026'!$B$3:$Q$650,16,FALSE),"")</f>
        <v/>
      </c>
    </row>
    <row r="82" spans="1:12" ht="15.75" x14ac:dyDescent="0.25">
      <c r="A82" s="212" t="str">
        <f>IF(INSCRIPCIONES!$B82="","",SUBTOTAL(103,$B$7:B82))</f>
        <v/>
      </c>
      <c r="B82" s="128"/>
      <c r="C82" s="134" t="str">
        <f>IFERROR(VLOOKUP(INSCRIPCIONES!$B82,BASE2026,2,FALSE),"")</f>
        <v/>
      </c>
      <c r="D82" s="134" t="str">
        <f>IFERROR(VLOOKUP(INSCRIPCIONES!$B82,BASE2026,3,FALSE),"")</f>
        <v/>
      </c>
      <c r="E82" s="135" t="str">
        <f>IFERROR(VLOOKUP(INSCRIPCIONES!$B82,BASE2026,6,0),"")</f>
        <v/>
      </c>
      <c r="F82" s="135" t="str">
        <f>IFERROR(VLOOKUP(INSCRIPCIONES!$B82,BASE2026,5,0),"")</f>
        <v/>
      </c>
      <c r="G82" s="136" t="str">
        <f>IFERROR(VLOOKUP(INSCRIPCIONES!$B82,BASE2026,12,FALSE),"")</f>
        <v/>
      </c>
      <c r="H82" s="136" t="str">
        <f>IFERROR(VLOOKUP(INSCRIPCIONES!$B82,BASE2026,11,FALSE),"")</f>
        <v/>
      </c>
      <c r="I82" s="137" t="str">
        <f>IFERROR(VLOOKUP(INSCRIPCIONES!$B82,BASE2026,13,FALSE),"")</f>
        <v/>
      </c>
      <c r="J82" s="110" t="str">
        <f>IF(B82="","",IF(INSCRIPCIONES!$K82="DESCUENTO FAMILIA",65000,85000))</f>
        <v/>
      </c>
      <c r="K82" s="129"/>
      <c r="L82" s="214" t="str">
        <f>_xlfn.IFNA(VLOOKUP(INSCRIPCIONES!$B82,'BASE DE DATOS 2026'!$B$3:$Q$650,16,FALSE),"")</f>
        <v/>
      </c>
    </row>
    <row r="83" spans="1:12" ht="15.75" x14ac:dyDescent="0.25">
      <c r="A83" s="212" t="str">
        <f>IF(INSCRIPCIONES!$B83="","",SUBTOTAL(103,$B$7:B83))</f>
        <v/>
      </c>
      <c r="B83" s="128"/>
      <c r="C83" s="134" t="str">
        <f>IFERROR(VLOOKUP(INSCRIPCIONES!$B83,BASE2026,2,FALSE),"")</f>
        <v/>
      </c>
      <c r="D83" s="134" t="str">
        <f>IFERROR(VLOOKUP(INSCRIPCIONES!$B83,BASE2026,3,FALSE),"")</f>
        <v/>
      </c>
      <c r="E83" s="135" t="str">
        <f>IFERROR(VLOOKUP(INSCRIPCIONES!$B83,BASE2026,6,0),"")</f>
        <v/>
      </c>
      <c r="F83" s="135" t="str">
        <f>IFERROR(VLOOKUP(INSCRIPCIONES!$B83,BASE2026,5,0),"")</f>
        <v/>
      </c>
      <c r="G83" s="136" t="str">
        <f>IFERROR(VLOOKUP(INSCRIPCIONES!$B83,BASE2026,12,FALSE),"")</f>
        <v/>
      </c>
      <c r="H83" s="136" t="str">
        <f>IFERROR(VLOOKUP(INSCRIPCIONES!$B83,BASE2026,11,FALSE),"")</f>
        <v/>
      </c>
      <c r="I83" s="137" t="str">
        <f>IFERROR(VLOOKUP(INSCRIPCIONES!$B83,BASE2026,13,FALSE),"")</f>
        <v/>
      </c>
      <c r="J83" s="110" t="str">
        <f>IF(B83="","",IF(INSCRIPCIONES!$K83="DESCUENTO FAMILIA",65000,85000))</f>
        <v/>
      </c>
      <c r="K83" s="130"/>
      <c r="L83" s="214" t="str">
        <f>_xlfn.IFNA(VLOOKUP(INSCRIPCIONES!$B83,'BASE DE DATOS 2026'!$B$3:$Q$650,16,FALSE),"")</f>
        <v/>
      </c>
    </row>
    <row r="84" spans="1:12" ht="15.75" x14ac:dyDescent="0.25">
      <c r="A84" s="212" t="str">
        <f>IF(INSCRIPCIONES!$B84="","",SUBTOTAL(103,$B$7:B84))</f>
        <v/>
      </c>
      <c r="B84" s="128"/>
      <c r="C84" s="134" t="str">
        <f>IFERROR(VLOOKUP(INSCRIPCIONES!$B84,BASE2026,2,FALSE),"")</f>
        <v/>
      </c>
      <c r="D84" s="134" t="str">
        <f>IFERROR(VLOOKUP(INSCRIPCIONES!$B84,BASE2026,3,FALSE),"")</f>
        <v/>
      </c>
      <c r="E84" s="135" t="str">
        <f>IFERROR(VLOOKUP(INSCRIPCIONES!$B84,BASE2026,6,0),"")</f>
        <v/>
      </c>
      <c r="F84" s="135" t="str">
        <f>IFERROR(VLOOKUP(INSCRIPCIONES!$B84,BASE2026,5,0),"")</f>
        <v/>
      </c>
      <c r="G84" s="136" t="str">
        <f>IFERROR(VLOOKUP(INSCRIPCIONES!$B84,BASE2026,12,FALSE),"")</f>
        <v/>
      </c>
      <c r="H84" s="136" t="str">
        <f>IFERROR(VLOOKUP(INSCRIPCIONES!$B84,BASE2026,11,FALSE),"")</f>
        <v/>
      </c>
      <c r="I84" s="137" t="str">
        <f>IFERROR(VLOOKUP(INSCRIPCIONES!$B84,BASE2026,13,FALSE),"")</f>
        <v/>
      </c>
      <c r="J84" s="110" t="str">
        <f>IF(B84="","",IF(INSCRIPCIONES!$K84="DESCUENTO FAMILIA",65000,85000))</f>
        <v/>
      </c>
      <c r="K84" s="129"/>
      <c r="L84" s="214" t="str">
        <f>_xlfn.IFNA(VLOOKUP(INSCRIPCIONES!$B84,'BASE DE DATOS 2026'!$B$3:$Q$650,16,FALSE),"")</f>
        <v/>
      </c>
    </row>
    <row r="85" spans="1:12" ht="15.75" x14ac:dyDescent="0.25">
      <c r="A85" s="212" t="str">
        <f>IF(INSCRIPCIONES!$B85="","",SUBTOTAL(103,$B$7:B85))</f>
        <v/>
      </c>
      <c r="B85" s="128"/>
      <c r="C85" s="134" t="str">
        <f>IFERROR(VLOOKUP(INSCRIPCIONES!$B85,BASE2026,2,FALSE),"")</f>
        <v/>
      </c>
      <c r="D85" s="134" t="str">
        <f>IFERROR(VLOOKUP(INSCRIPCIONES!$B85,BASE2026,3,FALSE),"")</f>
        <v/>
      </c>
      <c r="E85" s="135" t="str">
        <f>IFERROR(VLOOKUP(INSCRIPCIONES!$B85,BASE2026,6,0),"")</f>
        <v/>
      </c>
      <c r="F85" s="135" t="str">
        <f>IFERROR(VLOOKUP(INSCRIPCIONES!$B85,BASE2026,5,0),"")</f>
        <v/>
      </c>
      <c r="G85" s="136" t="str">
        <f>IFERROR(VLOOKUP(INSCRIPCIONES!$B85,BASE2026,12,FALSE),"")</f>
        <v/>
      </c>
      <c r="H85" s="136" t="str">
        <f>IFERROR(VLOOKUP(INSCRIPCIONES!$B85,BASE2026,11,FALSE),"")</f>
        <v/>
      </c>
      <c r="I85" s="137" t="str">
        <f>IFERROR(VLOOKUP(INSCRIPCIONES!$B85,BASE2026,13,FALSE),"")</f>
        <v/>
      </c>
      <c r="J85" s="110" t="str">
        <f>IF(B85="","",IF(INSCRIPCIONES!$K85="DESCUENTO FAMILIA",65000,85000))</f>
        <v/>
      </c>
      <c r="K85" s="129"/>
      <c r="L85" s="214" t="str">
        <f>_xlfn.IFNA(VLOOKUP(INSCRIPCIONES!$B85,'BASE DE DATOS 2026'!$B$3:$Q$650,16,FALSE),"")</f>
        <v/>
      </c>
    </row>
    <row r="86" spans="1:12" ht="15.75" x14ac:dyDescent="0.25">
      <c r="A86" s="212" t="str">
        <f>IF(INSCRIPCIONES!$B86="","",SUBTOTAL(103,$B$7:B86))</f>
        <v/>
      </c>
      <c r="B86" s="128"/>
      <c r="C86" s="134" t="str">
        <f>IFERROR(VLOOKUP(INSCRIPCIONES!$B86,BASE2026,2,FALSE),"")</f>
        <v/>
      </c>
      <c r="D86" s="134" t="str">
        <f>IFERROR(VLOOKUP(INSCRIPCIONES!$B86,BASE2026,3,FALSE),"")</f>
        <v/>
      </c>
      <c r="E86" s="135" t="str">
        <f>IFERROR(VLOOKUP(INSCRIPCIONES!$B86,BASE2026,6,0),"")</f>
        <v/>
      </c>
      <c r="F86" s="135" t="str">
        <f>IFERROR(VLOOKUP(INSCRIPCIONES!$B86,BASE2026,5,0),"")</f>
        <v/>
      </c>
      <c r="G86" s="136" t="str">
        <f>IFERROR(VLOOKUP(INSCRIPCIONES!$B86,BASE2026,12,FALSE),"")</f>
        <v/>
      </c>
      <c r="H86" s="136" t="str">
        <f>IFERROR(VLOOKUP(INSCRIPCIONES!$B86,BASE2026,11,FALSE),"")</f>
        <v/>
      </c>
      <c r="I86" s="137" t="str">
        <f>IFERROR(VLOOKUP(INSCRIPCIONES!$B86,BASE2026,13,FALSE),"")</f>
        <v/>
      </c>
      <c r="J86" s="110" t="str">
        <f>IF(B86="","",IF(INSCRIPCIONES!$K86="DESCUENTO FAMILIA",65000,85000))</f>
        <v/>
      </c>
      <c r="K86" s="129"/>
      <c r="L86" s="214" t="str">
        <f>_xlfn.IFNA(VLOOKUP(INSCRIPCIONES!$B86,'BASE DE DATOS 2026'!$B$3:$Q$650,16,FALSE),"")</f>
        <v/>
      </c>
    </row>
    <row r="87" spans="1:12" ht="15.75" x14ac:dyDescent="0.25">
      <c r="A87" s="212" t="str">
        <f>IF(INSCRIPCIONES!$B87="","",SUBTOTAL(103,$B$7:B87))</f>
        <v/>
      </c>
      <c r="B87" s="128"/>
      <c r="C87" s="134" t="str">
        <f>IFERROR(VLOOKUP(INSCRIPCIONES!$B87,BASE2026,2,FALSE),"")</f>
        <v/>
      </c>
      <c r="D87" s="134" t="str">
        <f>IFERROR(VLOOKUP(INSCRIPCIONES!$B87,BASE2026,3,FALSE),"")</f>
        <v/>
      </c>
      <c r="E87" s="135" t="str">
        <f>IFERROR(VLOOKUP(INSCRIPCIONES!$B87,BASE2026,6,0),"")</f>
        <v/>
      </c>
      <c r="F87" s="135" t="str">
        <f>IFERROR(VLOOKUP(INSCRIPCIONES!$B87,BASE2026,5,0),"")</f>
        <v/>
      </c>
      <c r="G87" s="136" t="str">
        <f>IFERROR(VLOOKUP(INSCRIPCIONES!$B87,BASE2026,12,FALSE),"")</f>
        <v/>
      </c>
      <c r="H87" s="136" t="str">
        <f>IFERROR(VLOOKUP(INSCRIPCIONES!$B87,BASE2026,11,FALSE),"")</f>
        <v/>
      </c>
      <c r="I87" s="137" t="str">
        <f>IFERROR(VLOOKUP(INSCRIPCIONES!$B87,BASE2026,13,FALSE),"")</f>
        <v/>
      </c>
      <c r="J87" s="110" t="str">
        <f>IF(B87="","",IF(INSCRIPCIONES!$K87="DESCUENTO FAMILIA",65000,85000))</f>
        <v/>
      </c>
      <c r="K87" s="129"/>
      <c r="L87" s="214" t="str">
        <f>_xlfn.IFNA(VLOOKUP(INSCRIPCIONES!$B87,'BASE DE DATOS 2026'!$B$3:$Q$650,16,FALSE),"")</f>
        <v/>
      </c>
    </row>
    <row r="88" spans="1:12" ht="15.75" x14ac:dyDescent="0.25">
      <c r="A88" s="212" t="str">
        <f>IF(INSCRIPCIONES!$B88="","",SUBTOTAL(103,$B$7:B88))</f>
        <v/>
      </c>
      <c r="B88" s="128"/>
      <c r="C88" s="134" t="str">
        <f>IFERROR(VLOOKUP(INSCRIPCIONES!$B88,BASE2026,2,FALSE),"")</f>
        <v/>
      </c>
      <c r="D88" s="134" t="str">
        <f>IFERROR(VLOOKUP(INSCRIPCIONES!$B88,BASE2026,3,FALSE),"")</f>
        <v/>
      </c>
      <c r="E88" s="135" t="str">
        <f>IFERROR(VLOOKUP(INSCRIPCIONES!$B88,BASE2026,6,0),"")</f>
        <v/>
      </c>
      <c r="F88" s="135" t="str">
        <f>IFERROR(VLOOKUP(INSCRIPCIONES!$B88,BASE2026,5,0),"")</f>
        <v/>
      </c>
      <c r="G88" s="136" t="str">
        <f>IFERROR(VLOOKUP(INSCRIPCIONES!$B88,BASE2026,12,FALSE),"")</f>
        <v/>
      </c>
      <c r="H88" s="136" t="str">
        <f>IFERROR(VLOOKUP(INSCRIPCIONES!$B88,BASE2026,11,FALSE),"")</f>
        <v/>
      </c>
      <c r="I88" s="137" t="str">
        <f>IFERROR(VLOOKUP(INSCRIPCIONES!$B88,BASE2026,13,FALSE),"")</f>
        <v/>
      </c>
      <c r="J88" s="110" t="str">
        <f>IF(B88="","",IF(INSCRIPCIONES!$K88="DESCUENTO FAMILIA",65000,85000))</f>
        <v/>
      </c>
      <c r="K88" s="129"/>
      <c r="L88" s="214" t="str">
        <f>_xlfn.IFNA(VLOOKUP(INSCRIPCIONES!$B88,'BASE DE DATOS 2026'!$B$3:$Q$650,16,FALSE),"")</f>
        <v/>
      </c>
    </row>
    <row r="89" spans="1:12" ht="15.75" x14ac:dyDescent="0.25">
      <c r="A89" s="212" t="str">
        <f>IF(INSCRIPCIONES!$B89="","",SUBTOTAL(103,$B$7:B89))</f>
        <v/>
      </c>
      <c r="B89" s="128"/>
      <c r="C89" s="134" t="str">
        <f>IFERROR(VLOOKUP(INSCRIPCIONES!$B89,BASE2026,2,FALSE),"")</f>
        <v/>
      </c>
      <c r="D89" s="134" t="str">
        <f>IFERROR(VLOOKUP(INSCRIPCIONES!$B89,BASE2026,3,FALSE),"")</f>
        <v/>
      </c>
      <c r="E89" s="135" t="str">
        <f>IFERROR(VLOOKUP(INSCRIPCIONES!$B89,BASE2026,6,0),"")</f>
        <v/>
      </c>
      <c r="F89" s="135" t="str">
        <f>IFERROR(VLOOKUP(INSCRIPCIONES!$B89,BASE2026,5,0),"")</f>
        <v/>
      </c>
      <c r="G89" s="136" t="str">
        <f>IFERROR(VLOOKUP(INSCRIPCIONES!$B89,BASE2026,12,FALSE),"")</f>
        <v/>
      </c>
      <c r="H89" s="136" t="str">
        <f>IFERROR(VLOOKUP(INSCRIPCIONES!$B89,BASE2026,11,FALSE),"")</f>
        <v/>
      </c>
      <c r="I89" s="137" t="str">
        <f>IFERROR(VLOOKUP(INSCRIPCIONES!$B89,BASE2026,13,FALSE),"")</f>
        <v/>
      </c>
      <c r="J89" s="110" t="str">
        <f>IF(B89="","",IF(INSCRIPCIONES!$K89="DESCUENTO FAMILIA",65000,85000))</f>
        <v/>
      </c>
      <c r="K89" s="129"/>
      <c r="L89" s="214" t="str">
        <f>_xlfn.IFNA(VLOOKUP(INSCRIPCIONES!$B89,'BASE DE DATOS 2026'!$B$3:$Q$650,16,FALSE),"")</f>
        <v/>
      </c>
    </row>
    <row r="90" spans="1:12" ht="15.75" x14ac:dyDescent="0.25">
      <c r="A90" s="212" t="str">
        <f>IF(INSCRIPCIONES!$B90="","",SUBTOTAL(103,$B$7:B90))</f>
        <v/>
      </c>
      <c r="B90" s="128"/>
      <c r="C90" s="134" t="str">
        <f>IFERROR(VLOOKUP(INSCRIPCIONES!$B90,BASE2026,2,FALSE),"")</f>
        <v/>
      </c>
      <c r="D90" s="134" t="str">
        <f>IFERROR(VLOOKUP(INSCRIPCIONES!$B90,BASE2026,3,FALSE),"")</f>
        <v/>
      </c>
      <c r="E90" s="135" t="str">
        <f>IFERROR(VLOOKUP(INSCRIPCIONES!$B90,BASE2026,6,0),"")</f>
        <v/>
      </c>
      <c r="F90" s="135" t="str">
        <f>IFERROR(VLOOKUP(INSCRIPCIONES!$B90,BASE2026,5,0),"")</f>
        <v/>
      </c>
      <c r="G90" s="136" t="str">
        <f>IFERROR(VLOOKUP(INSCRIPCIONES!$B90,BASE2026,12,FALSE),"")</f>
        <v/>
      </c>
      <c r="H90" s="136" t="str">
        <f>IFERROR(VLOOKUP(INSCRIPCIONES!$B90,BASE2026,11,FALSE),"")</f>
        <v/>
      </c>
      <c r="I90" s="137" t="str">
        <f>IFERROR(VLOOKUP(INSCRIPCIONES!$B90,BASE2026,13,FALSE),"")</f>
        <v/>
      </c>
      <c r="J90" s="110" t="str">
        <f>IF(B90="","",IF(INSCRIPCIONES!$K90="DESCUENTO FAMILIA",65000,85000))</f>
        <v/>
      </c>
      <c r="K90" s="129"/>
      <c r="L90" s="214" t="str">
        <f>_xlfn.IFNA(VLOOKUP(INSCRIPCIONES!$B90,'BASE DE DATOS 2026'!$B$3:$Q$650,16,FALSE),"")</f>
        <v/>
      </c>
    </row>
    <row r="91" spans="1:12" ht="15.75" x14ac:dyDescent="0.25">
      <c r="A91" s="212" t="str">
        <f>IF(INSCRIPCIONES!$B91="","",SUBTOTAL(103,$B$7:B91))</f>
        <v/>
      </c>
      <c r="B91" s="128"/>
      <c r="C91" s="134" t="str">
        <f>IFERROR(VLOOKUP(INSCRIPCIONES!$B91,BASE2026,2,FALSE),"")</f>
        <v/>
      </c>
      <c r="D91" s="134" t="str">
        <f>IFERROR(VLOOKUP(INSCRIPCIONES!$B91,BASE2026,3,FALSE),"")</f>
        <v/>
      </c>
      <c r="E91" s="135" t="str">
        <f>IFERROR(VLOOKUP(INSCRIPCIONES!$B91,BASE2026,6,0),"")</f>
        <v/>
      </c>
      <c r="F91" s="135" t="str">
        <f>IFERROR(VLOOKUP(INSCRIPCIONES!$B91,BASE2026,5,0),"")</f>
        <v/>
      </c>
      <c r="G91" s="136" t="str">
        <f>IFERROR(VLOOKUP(INSCRIPCIONES!$B91,BASE2026,12,FALSE),"")</f>
        <v/>
      </c>
      <c r="H91" s="136" t="str">
        <f>IFERROR(VLOOKUP(INSCRIPCIONES!$B91,BASE2026,11,FALSE),"")</f>
        <v/>
      </c>
      <c r="I91" s="137" t="str">
        <f>IFERROR(VLOOKUP(INSCRIPCIONES!$B91,BASE2026,13,FALSE),"")</f>
        <v/>
      </c>
      <c r="J91" s="110" t="str">
        <f>IF(B91="","",IF(INSCRIPCIONES!$K91="DESCUENTO FAMILIA",65000,85000))</f>
        <v/>
      </c>
      <c r="K91" s="129"/>
      <c r="L91" s="214" t="str">
        <f>_xlfn.IFNA(VLOOKUP(INSCRIPCIONES!$B91,'BASE DE DATOS 2026'!$B$3:$Q$650,16,FALSE),"")</f>
        <v/>
      </c>
    </row>
    <row r="92" spans="1:12" ht="15.75" x14ac:dyDescent="0.25">
      <c r="A92" s="212" t="str">
        <f>IF(INSCRIPCIONES!$B92="","",SUBTOTAL(103,$B$7:B92))</f>
        <v/>
      </c>
      <c r="B92" s="128"/>
      <c r="C92" s="134" t="str">
        <f>IFERROR(VLOOKUP(INSCRIPCIONES!$B92,BASE2026,2,FALSE),"")</f>
        <v/>
      </c>
      <c r="D92" s="134" t="str">
        <f>IFERROR(VLOOKUP(INSCRIPCIONES!$B92,BASE2026,3,FALSE),"")</f>
        <v/>
      </c>
      <c r="E92" s="135" t="str">
        <f>IFERROR(VLOOKUP(INSCRIPCIONES!$B92,BASE2026,6,0),"")</f>
        <v/>
      </c>
      <c r="F92" s="135" t="str">
        <f>IFERROR(VLOOKUP(INSCRIPCIONES!$B92,BASE2026,5,0),"")</f>
        <v/>
      </c>
      <c r="G92" s="136" t="str">
        <f>IFERROR(VLOOKUP(INSCRIPCIONES!$B92,BASE2026,12,FALSE),"")</f>
        <v/>
      </c>
      <c r="H92" s="136" t="str">
        <f>IFERROR(VLOOKUP(INSCRIPCIONES!$B92,BASE2026,11,FALSE),"")</f>
        <v/>
      </c>
      <c r="I92" s="137" t="str">
        <f>IFERROR(VLOOKUP(INSCRIPCIONES!$B92,BASE2026,13,FALSE),"")</f>
        <v/>
      </c>
      <c r="J92" s="110" t="str">
        <f>IF(B92="","",IF(INSCRIPCIONES!$K92="DESCUENTO FAMILIA",65000,85000))</f>
        <v/>
      </c>
      <c r="K92" s="129"/>
      <c r="L92" s="214" t="str">
        <f>_xlfn.IFNA(VLOOKUP(INSCRIPCIONES!$B92,'BASE DE DATOS 2026'!$B$3:$Q$650,16,FALSE),"")</f>
        <v/>
      </c>
    </row>
    <row r="93" spans="1:12" ht="15.75" x14ac:dyDescent="0.25">
      <c r="A93" s="212" t="str">
        <f>IF(INSCRIPCIONES!$B93="","",SUBTOTAL(103,$B$7:B93))</f>
        <v/>
      </c>
      <c r="B93" s="128"/>
      <c r="C93" s="134" t="str">
        <f>IFERROR(VLOOKUP(INSCRIPCIONES!$B93,BASE2026,2,FALSE),"")</f>
        <v/>
      </c>
      <c r="D93" s="134" t="str">
        <f>IFERROR(VLOOKUP(INSCRIPCIONES!$B93,BASE2026,3,FALSE),"")</f>
        <v/>
      </c>
      <c r="E93" s="135" t="str">
        <f>IFERROR(VLOOKUP(INSCRIPCIONES!$B93,BASE2026,6,0),"")</f>
        <v/>
      </c>
      <c r="F93" s="135" t="str">
        <f>IFERROR(VLOOKUP(INSCRIPCIONES!$B93,BASE2026,5,0),"")</f>
        <v/>
      </c>
      <c r="G93" s="136" t="str">
        <f>IFERROR(VLOOKUP(INSCRIPCIONES!$B93,BASE2026,12,FALSE),"")</f>
        <v/>
      </c>
      <c r="H93" s="136" t="str">
        <f>IFERROR(VLOOKUP(INSCRIPCIONES!$B93,BASE2026,11,FALSE),"")</f>
        <v/>
      </c>
      <c r="I93" s="137" t="str">
        <f>IFERROR(VLOOKUP(INSCRIPCIONES!$B93,BASE2026,13,FALSE),"")</f>
        <v/>
      </c>
      <c r="J93" s="110" t="str">
        <f>IF(B93="","",IF(INSCRIPCIONES!$K93="DESCUENTO FAMILIA",65000,85000))</f>
        <v/>
      </c>
      <c r="K93" s="129"/>
      <c r="L93" s="214" t="str">
        <f>_xlfn.IFNA(VLOOKUP(INSCRIPCIONES!$B93,'BASE DE DATOS 2026'!$B$3:$Q$650,16,FALSE),"")</f>
        <v/>
      </c>
    </row>
    <row r="94" spans="1:12" ht="15.75" x14ac:dyDescent="0.25">
      <c r="A94" s="212" t="str">
        <f>IF(INSCRIPCIONES!$B94="","",SUBTOTAL(103,$B$7:B94))</f>
        <v/>
      </c>
      <c r="B94" s="128"/>
      <c r="C94" s="134" t="str">
        <f>IFERROR(VLOOKUP(INSCRIPCIONES!$B94,BASE2026,2,FALSE),"")</f>
        <v/>
      </c>
      <c r="D94" s="134" t="str">
        <f>IFERROR(VLOOKUP(INSCRIPCIONES!$B94,BASE2026,3,FALSE),"")</f>
        <v/>
      </c>
      <c r="E94" s="135" t="str">
        <f>IFERROR(VLOOKUP(INSCRIPCIONES!$B94,BASE2026,6,0),"")</f>
        <v/>
      </c>
      <c r="F94" s="135" t="str">
        <f>IFERROR(VLOOKUP(INSCRIPCIONES!$B94,BASE2026,5,0),"")</f>
        <v/>
      </c>
      <c r="G94" s="136" t="str">
        <f>IFERROR(VLOOKUP(INSCRIPCIONES!$B94,BASE2026,12,FALSE),"")</f>
        <v/>
      </c>
      <c r="H94" s="136" t="str">
        <f>IFERROR(VLOOKUP(INSCRIPCIONES!$B94,BASE2026,11,FALSE),"")</f>
        <v/>
      </c>
      <c r="I94" s="137" t="str">
        <f>IFERROR(VLOOKUP(INSCRIPCIONES!$B94,BASE2026,13,FALSE),"")</f>
        <v/>
      </c>
      <c r="J94" s="110" t="str">
        <f>IF(B94="","",IF(INSCRIPCIONES!$K94="DESCUENTO FAMILIA",65000,85000))</f>
        <v/>
      </c>
      <c r="K94" s="129"/>
      <c r="L94" s="214" t="str">
        <f>_xlfn.IFNA(VLOOKUP(INSCRIPCIONES!$B94,'BASE DE DATOS 2026'!$B$3:$Q$650,16,FALSE),"")</f>
        <v/>
      </c>
    </row>
    <row r="95" spans="1:12" ht="15.75" x14ac:dyDescent="0.25">
      <c r="A95" s="212" t="str">
        <f>IF(INSCRIPCIONES!$B95="","",SUBTOTAL(103,$B$7:B95))</f>
        <v/>
      </c>
      <c r="B95" s="128"/>
      <c r="C95" s="134" t="str">
        <f>IFERROR(VLOOKUP(INSCRIPCIONES!$B95,BASE2026,2,FALSE),"")</f>
        <v/>
      </c>
      <c r="D95" s="134" t="str">
        <f>IFERROR(VLOOKUP(INSCRIPCIONES!$B95,BASE2026,3,FALSE),"")</f>
        <v/>
      </c>
      <c r="E95" s="135" t="str">
        <f>IFERROR(VLOOKUP(INSCRIPCIONES!$B95,BASE2026,6,0),"")</f>
        <v/>
      </c>
      <c r="F95" s="135" t="str">
        <f>IFERROR(VLOOKUP(INSCRIPCIONES!$B95,BASE2026,5,0),"")</f>
        <v/>
      </c>
      <c r="G95" s="136" t="str">
        <f>IFERROR(VLOOKUP(INSCRIPCIONES!$B95,BASE2026,12,FALSE),"")</f>
        <v/>
      </c>
      <c r="H95" s="136" t="str">
        <f>IFERROR(VLOOKUP(INSCRIPCIONES!$B95,BASE2026,11,FALSE),"")</f>
        <v/>
      </c>
      <c r="I95" s="137" t="str">
        <f>IFERROR(VLOOKUP(INSCRIPCIONES!$B95,BASE2026,13,FALSE),"")</f>
        <v/>
      </c>
      <c r="J95" s="110" t="str">
        <f>IF(B95="","",IF(INSCRIPCIONES!$K95="DESCUENTO FAMILIA",65000,85000))</f>
        <v/>
      </c>
      <c r="K95" s="129"/>
      <c r="L95" s="214" t="str">
        <f>_xlfn.IFNA(VLOOKUP(INSCRIPCIONES!$B95,'BASE DE DATOS 2026'!$B$3:$Q$650,16,FALSE),"")</f>
        <v/>
      </c>
    </row>
    <row r="96" spans="1:12" ht="15.75" x14ac:dyDescent="0.25">
      <c r="A96" s="212" t="str">
        <f>IF(INSCRIPCIONES!$B96="","",SUBTOTAL(103,$B$7:B96))</f>
        <v/>
      </c>
      <c r="B96" s="128"/>
      <c r="C96" s="134" t="str">
        <f>IFERROR(VLOOKUP(INSCRIPCIONES!$B96,BASE2026,2,FALSE),"")</f>
        <v/>
      </c>
      <c r="D96" s="134" t="str">
        <f>IFERROR(VLOOKUP(INSCRIPCIONES!$B96,BASE2026,3,FALSE),"")</f>
        <v/>
      </c>
      <c r="E96" s="135" t="str">
        <f>IFERROR(VLOOKUP(INSCRIPCIONES!$B96,BASE2026,6,0),"")</f>
        <v/>
      </c>
      <c r="F96" s="135" t="str">
        <f>IFERROR(VLOOKUP(INSCRIPCIONES!$B96,BASE2026,5,0),"")</f>
        <v/>
      </c>
      <c r="G96" s="136" t="str">
        <f>IFERROR(VLOOKUP(INSCRIPCIONES!$B96,BASE2026,12,FALSE),"")</f>
        <v/>
      </c>
      <c r="H96" s="136" t="str">
        <f>IFERROR(VLOOKUP(INSCRIPCIONES!$B96,BASE2026,11,FALSE),"")</f>
        <v/>
      </c>
      <c r="I96" s="137" t="str">
        <f>IFERROR(VLOOKUP(INSCRIPCIONES!$B96,BASE2026,13,FALSE),"")</f>
        <v/>
      </c>
      <c r="J96" s="110" t="str">
        <f>IF(B96="","",IF(INSCRIPCIONES!$K96="DESCUENTO FAMILIA",65000,85000))</f>
        <v/>
      </c>
      <c r="K96" s="129"/>
      <c r="L96" s="214" t="str">
        <f>_xlfn.IFNA(VLOOKUP(INSCRIPCIONES!$B96,'BASE DE DATOS 2026'!$B$3:$Q$650,16,FALSE),"")</f>
        <v/>
      </c>
    </row>
    <row r="97" spans="1:12" ht="15.75" x14ac:dyDescent="0.25">
      <c r="A97" s="212" t="str">
        <f>IF(INSCRIPCIONES!$B97="","",SUBTOTAL(103,$B$7:B97))</f>
        <v/>
      </c>
      <c r="B97" s="128"/>
      <c r="C97" s="134" t="str">
        <f>IFERROR(VLOOKUP(INSCRIPCIONES!$B97,BASE2026,2,FALSE),"")</f>
        <v/>
      </c>
      <c r="D97" s="134" t="str">
        <f>IFERROR(VLOOKUP(INSCRIPCIONES!$B97,BASE2026,3,FALSE),"")</f>
        <v/>
      </c>
      <c r="E97" s="135" t="str">
        <f>IFERROR(VLOOKUP(INSCRIPCIONES!$B97,BASE2026,6,0),"")</f>
        <v/>
      </c>
      <c r="F97" s="135" t="str">
        <f>IFERROR(VLOOKUP(INSCRIPCIONES!$B97,BASE2026,5,0),"")</f>
        <v/>
      </c>
      <c r="G97" s="136" t="str">
        <f>IFERROR(VLOOKUP(INSCRIPCIONES!$B97,BASE2026,12,FALSE),"")</f>
        <v/>
      </c>
      <c r="H97" s="136" t="str">
        <f>IFERROR(VLOOKUP(INSCRIPCIONES!$B97,BASE2026,11,FALSE),"")</f>
        <v/>
      </c>
      <c r="I97" s="137" t="str">
        <f>IFERROR(VLOOKUP(INSCRIPCIONES!$B97,BASE2026,13,FALSE),"")</f>
        <v/>
      </c>
      <c r="J97" s="110" t="str">
        <f>IF(B97="","",IF(INSCRIPCIONES!$K97="DESCUENTO FAMILIA",65000,85000))</f>
        <v/>
      </c>
      <c r="K97" s="129"/>
      <c r="L97" s="214" t="str">
        <f>_xlfn.IFNA(VLOOKUP(INSCRIPCIONES!$B97,'BASE DE DATOS 2026'!$B$3:$Q$650,16,FALSE),"")</f>
        <v/>
      </c>
    </row>
    <row r="98" spans="1:12" ht="15.75" x14ac:dyDescent="0.25">
      <c r="A98" s="212" t="str">
        <f>IF(INSCRIPCIONES!$B98="","",SUBTOTAL(103,$B$7:B98))</f>
        <v/>
      </c>
      <c r="B98" s="128"/>
      <c r="C98" s="134" t="str">
        <f>IFERROR(VLOOKUP(INSCRIPCIONES!$B98,BASE2026,2,FALSE),"")</f>
        <v/>
      </c>
      <c r="D98" s="134" t="str">
        <f>IFERROR(VLOOKUP(INSCRIPCIONES!$B98,BASE2026,3,FALSE),"")</f>
        <v/>
      </c>
      <c r="E98" s="135" t="str">
        <f>IFERROR(VLOOKUP(INSCRIPCIONES!$B98,BASE2026,6,0),"")</f>
        <v/>
      </c>
      <c r="F98" s="135" t="str">
        <f>IFERROR(VLOOKUP(INSCRIPCIONES!$B98,BASE2026,5,0),"")</f>
        <v/>
      </c>
      <c r="G98" s="136" t="str">
        <f>IFERROR(VLOOKUP(INSCRIPCIONES!$B98,BASE2026,12,FALSE),"")</f>
        <v/>
      </c>
      <c r="H98" s="136" t="str">
        <f>IFERROR(VLOOKUP(INSCRIPCIONES!$B98,BASE2026,11,FALSE),"")</f>
        <v/>
      </c>
      <c r="I98" s="137" t="str">
        <f>IFERROR(VLOOKUP(INSCRIPCIONES!$B98,BASE2026,13,FALSE),"")</f>
        <v/>
      </c>
      <c r="J98" s="110" t="str">
        <f>IF(B98="","",IF(INSCRIPCIONES!$K98="DESCUENTO FAMILIA",65000,85000))</f>
        <v/>
      </c>
      <c r="K98" s="129"/>
      <c r="L98" s="214" t="str">
        <f>_xlfn.IFNA(VLOOKUP(INSCRIPCIONES!$B98,'BASE DE DATOS 2026'!$B$3:$Q$650,16,FALSE),"")</f>
        <v/>
      </c>
    </row>
    <row r="99" spans="1:12" ht="15.75" x14ac:dyDescent="0.25">
      <c r="A99" s="212" t="str">
        <f>IF(INSCRIPCIONES!$B99="","",SUBTOTAL(103,$B$7:B99))</f>
        <v/>
      </c>
      <c r="B99" s="128"/>
      <c r="C99" s="134" t="str">
        <f>IFERROR(VLOOKUP(INSCRIPCIONES!$B99,BASE2026,2,FALSE),"")</f>
        <v/>
      </c>
      <c r="D99" s="134" t="str">
        <f>IFERROR(VLOOKUP(INSCRIPCIONES!$B99,BASE2026,3,FALSE),"")</f>
        <v/>
      </c>
      <c r="E99" s="135" t="str">
        <f>IFERROR(VLOOKUP(INSCRIPCIONES!$B99,BASE2026,6,0),"")</f>
        <v/>
      </c>
      <c r="F99" s="135" t="str">
        <f>IFERROR(VLOOKUP(INSCRIPCIONES!$B99,BASE2026,5,0),"")</f>
        <v/>
      </c>
      <c r="G99" s="136" t="str">
        <f>IFERROR(VLOOKUP(INSCRIPCIONES!$B99,BASE2026,12,FALSE),"")</f>
        <v/>
      </c>
      <c r="H99" s="136" t="str">
        <f>IFERROR(VLOOKUP(INSCRIPCIONES!$B99,BASE2026,11,FALSE),"")</f>
        <v/>
      </c>
      <c r="I99" s="137" t="str">
        <f>IFERROR(VLOOKUP(INSCRIPCIONES!$B99,BASE2026,13,FALSE),"")</f>
        <v/>
      </c>
      <c r="J99" s="110" t="str">
        <f>IF(B99="","",IF(INSCRIPCIONES!$K99="DESCUENTO FAMILIA",65000,85000))</f>
        <v/>
      </c>
      <c r="K99" s="129"/>
      <c r="L99" s="214" t="str">
        <f>_xlfn.IFNA(VLOOKUP(INSCRIPCIONES!$B99,'BASE DE DATOS 2026'!$B$3:$Q$650,16,FALSE),"")</f>
        <v/>
      </c>
    </row>
    <row r="100" spans="1:12" ht="15.75" x14ac:dyDescent="0.25">
      <c r="A100" s="212" t="str">
        <f>IF(INSCRIPCIONES!$B100="","",SUBTOTAL(103,$B$7:B100))</f>
        <v/>
      </c>
      <c r="B100" s="128"/>
      <c r="C100" s="134" t="str">
        <f>IFERROR(VLOOKUP(INSCRIPCIONES!$B100,BASE2026,2,FALSE),"")</f>
        <v/>
      </c>
      <c r="D100" s="134" t="str">
        <f>IFERROR(VLOOKUP(INSCRIPCIONES!$B100,BASE2026,3,FALSE),"")</f>
        <v/>
      </c>
      <c r="E100" s="135" t="str">
        <f>IFERROR(VLOOKUP(INSCRIPCIONES!$B100,BASE2026,6,0),"")</f>
        <v/>
      </c>
      <c r="F100" s="135" t="str">
        <f>IFERROR(VLOOKUP(INSCRIPCIONES!$B100,BASE2026,5,0),"")</f>
        <v/>
      </c>
      <c r="G100" s="136" t="str">
        <f>IFERROR(VLOOKUP(INSCRIPCIONES!$B100,BASE2026,12,FALSE),"")</f>
        <v/>
      </c>
      <c r="H100" s="136" t="str">
        <f>IFERROR(VLOOKUP(INSCRIPCIONES!$B100,BASE2026,11,FALSE),"")</f>
        <v/>
      </c>
      <c r="I100" s="137" t="str">
        <f>IFERROR(VLOOKUP(INSCRIPCIONES!$B100,BASE2026,13,FALSE),"")</f>
        <v/>
      </c>
      <c r="J100" s="110" t="str">
        <f>IF(B100="","",IF(INSCRIPCIONES!$K100="DESCUENTO FAMILIA",65000,85000))</f>
        <v/>
      </c>
      <c r="K100" s="129"/>
      <c r="L100" s="214" t="str">
        <f>_xlfn.IFNA(VLOOKUP(INSCRIPCIONES!$B100,'BASE DE DATOS 2026'!$B$3:$Q$650,16,FALSE),"")</f>
        <v/>
      </c>
    </row>
    <row r="101" spans="1:12" ht="15.75" x14ac:dyDescent="0.25">
      <c r="A101" s="212" t="str">
        <f>IF(INSCRIPCIONES!$B101="","",SUBTOTAL(103,$B$7:B101))</f>
        <v/>
      </c>
      <c r="B101" s="128"/>
      <c r="C101" s="134" t="str">
        <f>IFERROR(VLOOKUP(INSCRIPCIONES!$B101,BASE2026,2,FALSE),"")</f>
        <v/>
      </c>
      <c r="D101" s="134" t="str">
        <f>IFERROR(VLOOKUP(INSCRIPCIONES!$B101,BASE2026,3,FALSE),"")</f>
        <v/>
      </c>
      <c r="E101" s="135" t="str">
        <f>IFERROR(VLOOKUP(INSCRIPCIONES!$B101,BASE2026,6,0),"")</f>
        <v/>
      </c>
      <c r="F101" s="135" t="str">
        <f>IFERROR(VLOOKUP(INSCRIPCIONES!$B101,BASE2026,5,0),"")</f>
        <v/>
      </c>
      <c r="G101" s="136" t="str">
        <f>IFERROR(VLOOKUP(INSCRIPCIONES!$B101,BASE2026,12,FALSE),"")</f>
        <v/>
      </c>
      <c r="H101" s="136" t="str">
        <f>IFERROR(VLOOKUP(INSCRIPCIONES!$B101,BASE2026,11,FALSE),"")</f>
        <v/>
      </c>
      <c r="I101" s="137" t="str">
        <f>IFERROR(VLOOKUP(INSCRIPCIONES!$B101,BASE2026,13,FALSE),"")</f>
        <v/>
      </c>
      <c r="J101" s="110" t="str">
        <f>IF(B101="","",IF(INSCRIPCIONES!$K101="DESCUENTO FAMILIA",65000,85000))</f>
        <v/>
      </c>
      <c r="K101" s="129"/>
      <c r="L101" s="214" t="str">
        <f>_xlfn.IFNA(VLOOKUP(INSCRIPCIONES!$B101,'BASE DE DATOS 2026'!$B$3:$Q$650,16,FALSE),"")</f>
        <v/>
      </c>
    </row>
    <row r="102" spans="1:12" ht="15.75" x14ac:dyDescent="0.25">
      <c r="A102" s="212" t="str">
        <f>IF(INSCRIPCIONES!$B102="","",SUBTOTAL(103,$B$7:B102))</f>
        <v/>
      </c>
      <c r="B102" s="128"/>
      <c r="C102" s="134" t="str">
        <f>IFERROR(VLOOKUP(INSCRIPCIONES!$B102,BASE2026,2,FALSE),"")</f>
        <v/>
      </c>
      <c r="D102" s="134" t="str">
        <f>IFERROR(VLOOKUP(INSCRIPCIONES!$B102,BASE2026,3,FALSE),"")</f>
        <v/>
      </c>
      <c r="E102" s="135" t="str">
        <f>IFERROR(VLOOKUP(INSCRIPCIONES!$B102,BASE2026,6,0),"")</f>
        <v/>
      </c>
      <c r="F102" s="135" t="str">
        <f>IFERROR(VLOOKUP(INSCRIPCIONES!$B102,BASE2026,5,0),"")</f>
        <v/>
      </c>
      <c r="G102" s="136" t="str">
        <f>IFERROR(VLOOKUP(INSCRIPCIONES!$B102,BASE2026,12,FALSE),"")</f>
        <v/>
      </c>
      <c r="H102" s="136" t="str">
        <f>IFERROR(VLOOKUP(INSCRIPCIONES!$B102,BASE2026,11,FALSE),"")</f>
        <v/>
      </c>
      <c r="I102" s="137" t="str">
        <f>IFERROR(VLOOKUP(INSCRIPCIONES!$B102,BASE2026,13,FALSE),"")</f>
        <v/>
      </c>
      <c r="J102" s="110" t="str">
        <f>IF(B102="","",IF(INSCRIPCIONES!$K102="DESCUENTO FAMILIA",65000,85000))</f>
        <v/>
      </c>
      <c r="K102" s="129"/>
      <c r="L102" s="214" t="str">
        <f>_xlfn.IFNA(VLOOKUP(INSCRIPCIONES!$B102,'BASE DE DATOS 2026'!$B$3:$Q$650,16,FALSE),"")</f>
        <v/>
      </c>
    </row>
    <row r="103" spans="1:12" ht="15.75" x14ac:dyDescent="0.25">
      <c r="A103" s="212" t="str">
        <f>IF(INSCRIPCIONES!$B103="","",SUBTOTAL(103,$B$7:B103))</f>
        <v/>
      </c>
      <c r="B103" s="128"/>
      <c r="C103" s="134" t="str">
        <f>IFERROR(VLOOKUP(INSCRIPCIONES!$B103,BASE2026,2,FALSE),"")</f>
        <v/>
      </c>
      <c r="D103" s="134" t="str">
        <f>IFERROR(VLOOKUP(INSCRIPCIONES!$B103,BASE2026,3,FALSE),"")</f>
        <v/>
      </c>
      <c r="E103" s="135" t="str">
        <f>IFERROR(VLOOKUP(INSCRIPCIONES!$B103,BASE2026,6,0),"")</f>
        <v/>
      </c>
      <c r="F103" s="135" t="str">
        <f>IFERROR(VLOOKUP(INSCRIPCIONES!$B103,BASE2026,5,0),"")</f>
        <v/>
      </c>
      <c r="G103" s="136" t="str">
        <f>IFERROR(VLOOKUP(INSCRIPCIONES!$B103,BASE2026,12,FALSE),"")</f>
        <v/>
      </c>
      <c r="H103" s="136" t="str">
        <f>IFERROR(VLOOKUP(INSCRIPCIONES!$B103,BASE2026,11,FALSE),"")</f>
        <v/>
      </c>
      <c r="I103" s="137" t="str">
        <f>IFERROR(VLOOKUP(INSCRIPCIONES!$B103,BASE2026,13,FALSE),"")</f>
        <v/>
      </c>
      <c r="J103" s="110" t="str">
        <f>IF(B103="","",IF(INSCRIPCIONES!$K103="DESCUENTO FAMILIA",65000,85000))</f>
        <v/>
      </c>
      <c r="K103" s="129"/>
      <c r="L103" s="214" t="str">
        <f>_xlfn.IFNA(VLOOKUP(INSCRIPCIONES!$B103,'BASE DE DATOS 2026'!$B$3:$Q$650,16,FALSE),"")</f>
        <v/>
      </c>
    </row>
    <row r="104" spans="1:12" ht="15.75" x14ac:dyDescent="0.25">
      <c r="A104" s="212" t="str">
        <f>IF(INSCRIPCIONES!$B104="","",SUBTOTAL(103,$B$7:B104))</f>
        <v/>
      </c>
      <c r="B104" s="128"/>
      <c r="C104" s="134" t="str">
        <f>IFERROR(VLOOKUP(INSCRIPCIONES!$B104,BASE2026,2,FALSE),"")</f>
        <v/>
      </c>
      <c r="D104" s="134" t="str">
        <f>IFERROR(VLOOKUP(INSCRIPCIONES!$B104,BASE2026,3,FALSE),"")</f>
        <v/>
      </c>
      <c r="E104" s="135" t="str">
        <f>IFERROR(VLOOKUP(INSCRIPCIONES!$B104,BASE2026,6,0),"")</f>
        <v/>
      </c>
      <c r="F104" s="135" t="str">
        <f>IFERROR(VLOOKUP(INSCRIPCIONES!$B104,BASE2026,5,0),"")</f>
        <v/>
      </c>
      <c r="G104" s="136" t="str">
        <f>IFERROR(VLOOKUP(INSCRIPCIONES!$B104,BASE2026,12,FALSE),"")</f>
        <v/>
      </c>
      <c r="H104" s="136" t="str">
        <f>IFERROR(VLOOKUP(INSCRIPCIONES!$B104,BASE2026,11,FALSE),"")</f>
        <v/>
      </c>
      <c r="I104" s="137" t="str">
        <f>IFERROR(VLOOKUP(INSCRIPCIONES!$B104,BASE2026,13,FALSE),"")</f>
        <v/>
      </c>
      <c r="J104" s="110" t="str">
        <f>IF(B104="","",IF(INSCRIPCIONES!$K104="DESCUENTO FAMILIA",65000,85000))</f>
        <v/>
      </c>
      <c r="K104" s="129"/>
      <c r="L104" s="214" t="str">
        <f>_xlfn.IFNA(VLOOKUP(INSCRIPCIONES!$B104,'BASE DE DATOS 2026'!$B$3:$Q$650,16,FALSE),"")</f>
        <v/>
      </c>
    </row>
    <row r="105" spans="1:12" ht="15.75" x14ac:dyDescent="0.25">
      <c r="A105" s="212" t="str">
        <f>IF(INSCRIPCIONES!$B105="","",SUBTOTAL(103,$B$7:B105))</f>
        <v/>
      </c>
      <c r="B105" s="128"/>
      <c r="C105" s="134" t="str">
        <f>IFERROR(VLOOKUP(INSCRIPCIONES!$B105,BASE2026,2,FALSE),"")</f>
        <v/>
      </c>
      <c r="D105" s="134" t="str">
        <f>IFERROR(VLOOKUP(INSCRIPCIONES!$B105,BASE2026,3,FALSE),"")</f>
        <v/>
      </c>
      <c r="E105" s="135" t="str">
        <f>IFERROR(VLOOKUP(INSCRIPCIONES!$B105,BASE2026,6,0),"")</f>
        <v/>
      </c>
      <c r="F105" s="135" t="str">
        <f>IFERROR(VLOOKUP(INSCRIPCIONES!$B105,BASE2026,5,0),"")</f>
        <v/>
      </c>
      <c r="G105" s="136" t="str">
        <f>IFERROR(VLOOKUP(INSCRIPCIONES!$B105,BASE2026,12,FALSE),"")</f>
        <v/>
      </c>
      <c r="H105" s="136" t="str">
        <f>IFERROR(VLOOKUP(INSCRIPCIONES!$B105,BASE2026,11,FALSE),"")</f>
        <v/>
      </c>
      <c r="I105" s="137" t="str">
        <f>IFERROR(VLOOKUP(INSCRIPCIONES!$B105,BASE2026,13,FALSE),"")</f>
        <v/>
      </c>
      <c r="J105" s="110" t="str">
        <f>IF(B105="","",IF(INSCRIPCIONES!$K105="DESCUENTO FAMILIA",65000,85000))</f>
        <v/>
      </c>
      <c r="K105" s="129"/>
      <c r="L105" s="214" t="str">
        <f>_xlfn.IFNA(VLOOKUP(INSCRIPCIONES!$B105,'BASE DE DATOS 2026'!$B$3:$Q$650,16,FALSE),"")</f>
        <v/>
      </c>
    </row>
    <row r="106" spans="1:12" ht="15.75" x14ac:dyDescent="0.25">
      <c r="A106" s="212" t="str">
        <f>IF(INSCRIPCIONES!$B106="","",SUBTOTAL(103,$B$7:B106))</f>
        <v/>
      </c>
      <c r="B106" s="128"/>
      <c r="C106" s="134" t="str">
        <f>IFERROR(VLOOKUP(INSCRIPCIONES!$B106,BASE2026,2,FALSE),"")</f>
        <v/>
      </c>
      <c r="D106" s="134" t="str">
        <f>IFERROR(VLOOKUP(INSCRIPCIONES!$B106,BASE2026,3,FALSE),"")</f>
        <v/>
      </c>
      <c r="E106" s="135" t="str">
        <f>IFERROR(VLOOKUP(INSCRIPCIONES!$B106,BASE2026,6,0),"")</f>
        <v/>
      </c>
      <c r="F106" s="135" t="str">
        <f>IFERROR(VLOOKUP(INSCRIPCIONES!$B106,BASE2026,5,0),"")</f>
        <v/>
      </c>
      <c r="G106" s="136" t="str">
        <f>IFERROR(VLOOKUP(INSCRIPCIONES!$B106,BASE2026,12,FALSE),"")</f>
        <v/>
      </c>
      <c r="H106" s="136" t="str">
        <f>IFERROR(VLOOKUP(INSCRIPCIONES!$B106,BASE2026,11,FALSE),"")</f>
        <v/>
      </c>
      <c r="I106" s="137" t="str">
        <f>IFERROR(VLOOKUP(INSCRIPCIONES!$B106,BASE2026,13,FALSE),"")</f>
        <v/>
      </c>
      <c r="J106" s="110" t="str">
        <f>IF(B106="","",IF(INSCRIPCIONES!$K106="DESCUENTO FAMILIA",65000,85000))</f>
        <v/>
      </c>
      <c r="K106" s="129"/>
      <c r="L106" s="214" t="str">
        <f>_xlfn.IFNA(VLOOKUP(INSCRIPCIONES!$B106,'BASE DE DATOS 2026'!$B$3:$Q$650,16,FALSE),"")</f>
        <v/>
      </c>
    </row>
    <row r="107" spans="1:12" ht="15.75" x14ac:dyDescent="0.25">
      <c r="A107" s="212" t="str">
        <f>IF(INSCRIPCIONES!$B107="","",SUBTOTAL(103,$B$7:B107))</f>
        <v/>
      </c>
      <c r="B107" s="128"/>
      <c r="C107" s="134" t="str">
        <f>IFERROR(VLOOKUP(INSCRIPCIONES!$B107,BASE2026,2,FALSE),"")</f>
        <v/>
      </c>
      <c r="D107" s="134" t="str">
        <f>IFERROR(VLOOKUP(INSCRIPCIONES!$B107,BASE2026,3,FALSE),"")</f>
        <v/>
      </c>
      <c r="E107" s="135" t="str">
        <f>IFERROR(VLOOKUP(INSCRIPCIONES!$B107,BASE2026,6,0),"")</f>
        <v/>
      </c>
      <c r="F107" s="135" t="str">
        <f>IFERROR(VLOOKUP(INSCRIPCIONES!$B107,BASE2026,5,0),"")</f>
        <v/>
      </c>
      <c r="G107" s="136" t="str">
        <f>IFERROR(VLOOKUP(INSCRIPCIONES!$B107,BASE2026,12,FALSE),"")</f>
        <v/>
      </c>
      <c r="H107" s="136" t="str">
        <f>IFERROR(VLOOKUP(INSCRIPCIONES!$B107,BASE2026,11,FALSE),"")</f>
        <v/>
      </c>
      <c r="I107" s="137" t="str">
        <f>IFERROR(VLOOKUP(INSCRIPCIONES!$B107,BASE2026,13,FALSE),"")</f>
        <v/>
      </c>
      <c r="J107" s="110" t="str">
        <f>IF(B107="","",IF(INSCRIPCIONES!$K107="DESCUENTO FAMILIA",65000,85000))</f>
        <v/>
      </c>
      <c r="K107" s="129"/>
      <c r="L107" s="214" t="str">
        <f>_xlfn.IFNA(VLOOKUP(INSCRIPCIONES!$B107,'BASE DE DATOS 2026'!$B$3:$Q$650,16,FALSE),"")</f>
        <v/>
      </c>
    </row>
    <row r="108" spans="1:12" ht="15.75" x14ac:dyDescent="0.25">
      <c r="A108" s="212" t="str">
        <f>IF(INSCRIPCIONES!$B108="","",SUBTOTAL(103,$B$7:B108))</f>
        <v/>
      </c>
      <c r="B108" s="128"/>
      <c r="C108" s="134" t="str">
        <f>IFERROR(VLOOKUP(INSCRIPCIONES!$B108,BASE2026,2,FALSE),"")</f>
        <v/>
      </c>
      <c r="D108" s="134" t="str">
        <f>IFERROR(VLOOKUP(INSCRIPCIONES!$B108,BASE2026,3,FALSE),"")</f>
        <v/>
      </c>
      <c r="E108" s="135" t="str">
        <f>IFERROR(VLOOKUP(INSCRIPCIONES!$B108,BASE2026,6,0),"")</f>
        <v/>
      </c>
      <c r="F108" s="135" t="str">
        <f>IFERROR(VLOOKUP(INSCRIPCIONES!$B108,BASE2026,5,0),"")</f>
        <v/>
      </c>
      <c r="G108" s="136" t="str">
        <f>IFERROR(VLOOKUP(INSCRIPCIONES!$B108,BASE2026,12,FALSE),"")</f>
        <v/>
      </c>
      <c r="H108" s="136" t="str">
        <f>IFERROR(VLOOKUP(INSCRIPCIONES!$B108,BASE2026,11,FALSE),"")</f>
        <v/>
      </c>
      <c r="I108" s="137" t="str">
        <f>IFERROR(VLOOKUP(INSCRIPCIONES!$B108,BASE2026,13,FALSE),"")</f>
        <v/>
      </c>
      <c r="J108" s="110" t="str">
        <f>IF(B108="","",IF(INSCRIPCIONES!$K108="DESCUENTO FAMILIA",65000,85000))</f>
        <v/>
      </c>
      <c r="K108" s="129"/>
      <c r="L108" s="214" t="str">
        <f>_xlfn.IFNA(VLOOKUP(INSCRIPCIONES!$B108,'BASE DE DATOS 2026'!$B$3:$Q$650,16,FALSE),"")</f>
        <v/>
      </c>
    </row>
    <row r="109" spans="1:12" ht="15.75" x14ac:dyDescent="0.25">
      <c r="A109" s="212" t="str">
        <f>IF(INSCRIPCIONES!$B109="","",SUBTOTAL(103,$B$7:B109))</f>
        <v/>
      </c>
      <c r="B109" s="128"/>
      <c r="C109" s="134" t="str">
        <f>IFERROR(VLOOKUP(INSCRIPCIONES!$B109,BASE2026,2,FALSE),"")</f>
        <v/>
      </c>
      <c r="D109" s="134" t="str">
        <f>IFERROR(VLOOKUP(INSCRIPCIONES!$B109,BASE2026,3,FALSE),"")</f>
        <v/>
      </c>
      <c r="E109" s="135" t="str">
        <f>IFERROR(VLOOKUP(INSCRIPCIONES!$B109,BASE2026,6,0),"")</f>
        <v/>
      </c>
      <c r="F109" s="135" t="str">
        <f>IFERROR(VLOOKUP(INSCRIPCIONES!$B109,BASE2026,5,0),"")</f>
        <v/>
      </c>
      <c r="G109" s="136" t="str">
        <f>IFERROR(VLOOKUP(INSCRIPCIONES!$B109,BASE2026,12,FALSE),"")</f>
        <v/>
      </c>
      <c r="H109" s="136" t="str">
        <f>IFERROR(VLOOKUP(INSCRIPCIONES!$B109,BASE2026,11,FALSE),"")</f>
        <v/>
      </c>
      <c r="I109" s="137" t="str">
        <f>IFERROR(VLOOKUP(INSCRIPCIONES!$B109,BASE2026,13,FALSE),"")</f>
        <v/>
      </c>
      <c r="J109" s="110" t="str">
        <f>IF(B109="","",IF(INSCRIPCIONES!$K109="DESCUENTO FAMILIA",65000,85000))</f>
        <v/>
      </c>
      <c r="K109" s="129"/>
      <c r="L109" s="214" t="str">
        <f>_xlfn.IFNA(VLOOKUP(INSCRIPCIONES!$B109,'BASE DE DATOS 2026'!$B$3:$Q$650,16,FALSE),"")</f>
        <v/>
      </c>
    </row>
    <row r="110" spans="1:12" ht="15.75" x14ac:dyDescent="0.25">
      <c r="A110" s="212" t="str">
        <f>IF(INSCRIPCIONES!$B110="","",SUBTOTAL(103,$B$7:B110))</f>
        <v/>
      </c>
      <c r="B110" s="128"/>
      <c r="C110" s="134" t="str">
        <f>IFERROR(VLOOKUP(INSCRIPCIONES!$B110,BASE2026,2,FALSE),"")</f>
        <v/>
      </c>
      <c r="D110" s="134" t="str">
        <f>IFERROR(VLOOKUP(INSCRIPCIONES!$B110,BASE2026,3,FALSE),"")</f>
        <v/>
      </c>
      <c r="E110" s="135" t="str">
        <f>IFERROR(VLOOKUP(INSCRIPCIONES!$B110,BASE2026,6,0),"")</f>
        <v/>
      </c>
      <c r="F110" s="135" t="str">
        <f>IFERROR(VLOOKUP(INSCRIPCIONES!$B110,BASE2026,5,0),"")</f>
        <v/>
      </c>
      <c r="G110" s="136" t="str">
        <f>IFERROR(VLOOKUP(INSCRIPCIONES!$B110,BASE2026,12,FALSE),"")</f>
        <v/>
      </c>
      <c r="H110" s="136" t="str">
        <f>IFERROR(VLOOKUP(INSCRIPCIONES!$B110,BASE2026,11,FALSE),"")</f>
        <v/>
      </c>
      <c r="I110" s="137" t="str">
        <f>IFERROR(VLOOKUP(INSCRIPCIONES!$B110,BASE2026,13,FALSE),"")</f>
        <v/>
      </c>
      <c r="J110" s="110" t="str">
        <f>IF(B110="","",IF(INSCRIPCIONES!$K110="DESCUENTO FAMILIA",65000,85000))</f>
        <v/>
      </c>
      <c r="K110" s="129"/>
      <c r="L110" s="214" t="str">
        <f>_xlfn.IFNA(VLOOKUP(INSCRIPCIONES!$B110,'BASE DE DATOS 2026'!$B$3:$Q$650,16,FALSE),"")</f>
        <v/>
      </c>
    </row>
    <row r="111" spans="1:12" ht="15.75" x14ac:dyDescent="0.25">
      <c r="A111" s="212" t="str">
        <f>IF(INSCRIPCIONES!$B111="","",SUBTOTAL(103,$B$7:B111))</f>
        <v/>
      </c>
      <c r="B111" s="128"/>
      <c r="C111" s="134" t="str">
        <f>IFERROR(VLOOKUP(INSCRIPCIONES!$B111,BASE2026,2,FALSE),"")</f>
        <v/>
      </c>
      <c r="D111" s="134" t="str">
        <f>IFERROR(VLOOKUP(INSCRIPCIONES!$B111,BASE2026,3,FALSE),"")</f>
        <v/>
      </c>
      <c r="E111" s="135" t="str">
        <f>IFERROR(VLOOKUP(INSCRIPCIONES!$B111,BASE2026,6,0),"")</f>
        <v/>
      </c>
      <c r="F111" s="135" t="str">
        <f>IFERROR(VLOOKUP(INSCRIPCIONES!$B111,BASE2026,5,0),"")</f>
        <v/>
      </c>
      <c r="G111" s="136" t="str">
        <f>IFERROR(VLOOKUP(INSCRIPCIONES!$B111,BASE2026,12,FALSE),"")</f>
        <v/>
      </c>
      <c r="H111" s="136" t="str">
        <f>IFERROR(VLOOKUP(INSCRIPCIONES!$B111,BASE2026,11,FALSE),"")</f>
        <v/>
      </c>
      <c r="I111" s="137" t="str">
        <f>IFERROR(VLOOKUP(INSCRIPCIONES!$B111,BASE2026,13,FALSE),"")</f>
        <v/>
      </c>
      <c r="J111" s="110" t="str">
        <f>IF(B111="","",IF(INSCRIPCIONES!$K111="DESCUENTO FAMILIA",65000,85000))</f>
        <v/>
      </c>
      <c r="K111" s="129"/>
      <c r="L111" s="214" t="str">
        <f>_xlfn.IFNA(VLOOKUP(INSCRIPCIONES!$B111,'BASE DE DATOS 2026'!$B$3:$Q$650,16,FALSE),"")</f>
        <v/>
      </c>
    </row>
    <row r="112" spans="1:12" ht="15.75" x14ac:dyDescent="0.25">
      <c r="A112" s="212" t="str">
        <f>IF(INSCRIPCIONES!$B112="","",SUBTOTAL(103,$B$7:B112))</f>
        <v/>
      </c>
      <c r="B112" s="128"/>
      <c r="C112" s="134" t="str">
        <f>IFERROR(VLOOKUP(INSCRIPCIONES!$B112,BASE2026,2,FALSE),"")</f>
        <v/>
      </c>
      <c r="D112" s="134" t="str">
        <f>IFERROR(VLOOKUP(INSCRIPCIONES!$B112,BASE2026,3,FALSE),"")</f>
        <v/>
      </c>
      <c r="E112" s="135" t="str">
        <f>IFERROR(VLOOKUP(INSCRIPCIONES!$B112,BASE2026,6,0),"")</f>
        <v/>
      </c>
      <c r="F112" s="135" t="str">
        <f>IFERROR(VLOOKUP(INSCRIPCIONES!$B112,BASE2026,5,0),"")</f>
        <v/>
      </c>
      <c r="G112" s="136" t="str">
        <f>IFERROR(VLOOKUP(INSCRIPCIONES!$B112,BASE2026,12,FALSE),"")</f>
        <v/>
      </c>
      <c r="H112" s="136" t="str">
        <f>IFERROR(VLOOKUP(INSCRIPCIONES!$B112,BASE2026,11,FALSE),"")</f>
        <v/>
      </c>
      <c r="I112" s="137" t="str">
        <f>IFERROR(VLOOKUP(INSCRIPCIONES!$B112,BASE2026,13,FALSE),"")</f>
        <v/>
      </c>
      <c r="J112" s="110" t="str">
        <f>IF(B112="","",IF(INSCRIPCIONES!$K112="DESCUENTO FAMILIA",65000,85000))</f>
        <v/>
      </c>
      <c r="K112" s="129"/>
      <c r="L112" s="214" t="str">
        <f>_xlfn.IFNA(VLOOKUP(INSCRIPCIONES!$B112,'BASE DE DATOS 2026'!$B$3:$Q$650,16,FALSE),"")</f>
        <v/>
      </c>
    </row>
    <row r="113" spans="1:12" ht="15.75" x14ac:dyDescent="0.25">
      <c r="A113" s="212" t="str">
        <f>IF(INSCRIPCIONES!$B113="","",SUBTOTAL(103,$B$7:B113))</f>
        <v/>
      </c>
      <c r="B113" s="128"/>
      <c r="C113" s="134" t="str">
        <f>IFERROR(VLOOKUP(INSCRIPCIONES!$B113,BASE2026,2,FALSE),"")</f>
        <v/>
      </c>
      <c r="D113" s="134" t="str">
        <f>IFERROR(VLOOKUP(INSCRIPCIONES!$B113,BASE2026,3,FALSE),"")</f>
        <v/>
      </c>
      <c r="E113" s="135" t="str">
        <f>IFERROR(VLOOKUP(INSCRIPCIONES!$B113,BASE2026,6,0),"")</f>
        <v/>
      </c>
      <c r="F113" s="135" t="str">
        <f>IFERROR(VLOOKUP(INSCRIPCIONES!$B113,BASE2026,5,0),"")</f>
        <v/>
      </c>
      <c r="G113" s="136" t="str">
        <f>IFERROR(VLOOKUP(INSCRIPCIONES!$B113,BASE2026,12,FALSE),"")</f>
        <v/>
      </c>
      <c r="H113" s="136" t="str">
        <f>IFERROR(VLOOKUP(INSCRIPCIONES!$B113,BASE2026,11,FALSE),"")</f>
        <v/>
      </c>
      <c r="I113" s="137" t="str">
        <f>IFERROR(VLOOKUP(INSCRIPCIONES!$B113,BASE2026,13,FALSE),"")</f>
        <v/>
      </c>
      <c r="J113" s="110" t="str">
        <f>IF(B113="","",IF(INSCRIPCIONES!$K113="DESCUENTO FAMILIA",65000,85000))</f>
        <v/>
      </c>
      <c r="K113" s="129"/>
      <c r="L113" s="214" t="str">
        <f>_xlfn.IFNA(VLOOKUP(INSCRIPCIONES!$B113,'BASE DE DATOS 2026'!$B$3:$Q$650,16,FALSE),"")</f>
        <v/>
      </c>
    </row>
    <row r="114" spans="1:12" ht="15.75" x14ac:dyDescent="0.25">
      <c r="A114" s="212" t="str">
        <f>IF(INSCRIPCIONES!$B114="","",SUBTOTAL(103,$B$7:B114))</f>
        <v/>
      </c>
      <c r="B114" s="128"/>
      <c r="C114" s="134" t="str">
        <f>IFERROR(VLOOKUP(INSCRIPCIONES!$B114,BASE2026,2,FALSE),"")</f>
        <v/>
      </c>
      <c r="D114" s="134" t="str">
        <f>IFERROR(VLOOKUP(INSCRIPCIONES!$B114,BASE2026,3,FALSE),"")</f>
        <v/>
      </c>
      <c r="E114" s="135" t="str">
        <f>IFERROR(VLOOKUP(INSCRIPCIONES!$B114,BASE2026,6,0),"")</f>
        <v/>
      </c>
      <c r="F114" s="135" t="str">
        <f>IFERROR(VLOOKUP(INSCRIPCIONES!$B114,BASE2026,5,0),"")</f>
        <v/>
      </c>
      <c r="G114" s="136" t="str">
        <f>IFERROR(VLOOKUP(INSCRIPCIONES!$B114,BASE2026,12,FALSE),"")</f>
        <v/>
      </c>
      <c r="H114" s="136" t="str">
        <f>IFERROR(VLOOKUP(INSCRIPCIONES!$B114,BASE2026,11,FALSE),"")</f>
        <v/>
      </c>
      <c r="I114" s="137" t="str">
        <f>IFERROR(VLOOKUP(INSCRIPCIONES!$B114,BASE2026,13,FALSE),"")</f>
        <v/>
      </c>
      <c r="J114" s="110" t="str">
        <f>IF(B114="","",IF(INSCRIPCIONES!$K114="DESCUENTO FAMILIA",65000,85000))</f>
        <v/>
      </c>
      <c r="K114" s="131"/>
      <c r="L114" s="214" t="str">
        <f>_xlfn.IFNA(VLOOKUP(INSCRIPCIONES!$B114,'BASE DE DATOS 2026'!$B$3:$Q$650,16,FALSE),"")</f>
        <v/>
      </c>
    </row>
    <row r="115" spans="1:12" ht="15.75" x14ac:dyDescent="0.25">
      <c r="A115" s="212" t="str">
        <f>IF(INSCRIPCIONES!$B115="","",SUBTOTAL(103,$B$7:B115))</f>
        <v/>
      </c>
      <c r="B115" s="128"/>
      <c r="C115" s="134" t="str">
        <f>IFERROR(VLOOKUP(INSCRIPCIONES!$B115,BASE2026,2,FALSE),"")</f>
        <v/>
      </c>
      <c r="D115" s="134" t="str">
        <f>IFERROR(VLOOKUP(INSCRIPCIONES!$B115,BASE2026,3,FALSE),"")</f>
        <v/>
      </c>
      <c r="E115" s="135" t="str">
        <f>IFERROR(VLOOKUP(INSCRIPCIONES!$B115,BASE2026,6,0),"")</f>
        <v/>
      </c>
      <c r="F115" s="135" t="str">
        <f>IFERROR(VLOOKUP(INSCRIPCIONES!$B115,BASE2026,5,0),"")</f>
        <v/>
      </c>
      <c r="G115" s="136" t="str">
        <f>IFERROR(VLOOKUP(INSCRIPCIONES!$B115,BASE2026,12,FALSE),"")</f>
        <v/>
      </c>
      <c r="H115" s="136" t="str">
        <f>IFERROR(VLOOKUP(INSCRIPCIONES!$B115,BASE2026,11,FALSE),"")</f>
        <v/>
      </c>
      <c r="I115" s="137" t="str">
        <f>IFERROR(VLOOKUP(INSCRIPCIONES!$B115,BASE2026,13,FALSE),"")</f>
        <v/>
      </c>
      <c r="J115" s="110" t="str">
        <f>IF(B115="","",IF(INSCRIPCIONES!$K115="DESCUENTO FAMILIA",65000,85000))</f>
        <v/>
      </c>
      <c r="K115" s="129"/>
      <c r="L115" s="214" t="str">
        <f>_xlfn.IFNA(VLOOKUP(INSCRIPCIONES!$B115,'BASE DE DATOS 2026'!$B$3:$Q$650,16,FALSE),"")</f>
        <v/>
      </c>
    </row>
    <row r="116" spans="1:12" ht="15.75" x14ac:dyDescent="0.25">
      <c r="A116" s="212" t="str">
        <f>IF(INSCRIPCIONES!$B116="","",SUBTOTAL(103,$B$7:B116))</f>
        <v/>
      </c>
      <c r="B116" s="128"/>
      <c r="C116" s="134" t="str">
        <f>IFERROR(VLOOKUP(INSCRIPCIONES!$B116,BASE2026,2,FALSE),"")</f>
        <v/>
      </c>
      <c r="D116" s="134" t="str">
        <f>IFERROR(VLOOKUP(INSCRIPCIONES!$B116,BASE2026,3,FALSE),"")</f>
        <v/>
      </c>
      <c r="E116" s="135" t="str">
        <f>IFERROR(VLOOKUP(INSCRIPCIONES!$B116,BASE2026,6,0),"")</f>
        <v/>
      </c>
      <c r="F116" s="135" t="str">
        <f>IFERROR(VLOOKUP(INSCRIPCIONES!$B116,BASE2026,5,0),"")</f>
        <v/>
      </c>
      <c r="G116" s="136" t="str">
        <f>IFERROR(VLOOKUP(INSCRIPCIONES!$B116,BASE2026,12,FALSE),"")</f>
        <v/>
      </c>
      <c r="H116" s="136" t="str">
        <f>IFERROR(VLOOKUP(INSCRIPCIONES!$B116,BASE2026,11,FALSE),"")</f>
        <v/>
      </c>
      <c r="I116" s="137" t="str">
        <f>IFERROR(VLOOKUP(INSCRIPCIONES!$B116,BASE2026,13,FALSE),"")</f>
        <v/>
      </c>
      <c r="J116" s="110" t="str">
        <f>IF(B116="","",IF(INSCRIPCIONES!$K116="DESCUENTO FAMILIA",65000,85000))</f>
        <v/>
      </c>
      <c r="K116" s="129"/>
      <c r="L116" s="214" t="str">
        <f>_xlfn.IFNA(VLOOKUP(INSCRIPCIONES!$B116,'BASE DE DATOS 2026'!$B$3:$Q$650,16,FALSE),"")</f>
        <v/>
      </c>
    </row>
    <row r="117" spans="1:12" ht="15.75" x14ac:dyDescent="0.25">
      <c r="A117" s="212" t="str">
        <f>IF(INSCRIPCIONES!$B117="","",SUBTOTAL(103,$B$7:B117))</f>
        <v/>
      </c>
      <c r="B117" s="128"/>
      <c r="C117" s="134" t="str">
        <f>IFERROR(VLOOKUP(INSCRIPCIONES!$B117,BASE2026,2,FALSE),"")</f>
        <v/>
      </c>
      <c r="D117" s="134" t="str">
        <f>IFERROR(VLOOKUP(INSCRIPCIONES!$B117,BASE2026,3,FALSE),"")</f>
        <v/>
      </c>
      <c r="E117" s="135" t="str">
        <f>IFERROR(VLOOKUP(INSCRIPCIONES!$B117,BASE2026,6,0),"")</f>
        <v/>
      </c>
      <c r="F117" s="135" t="str">
        <f>IFERROR(VLOOKUP(INSCRIPCIONES!$B117,BASE2026,5,0),"")</f>
        <v/>
      </c>
      <c r="G117" s="136" t="str">
        <f>IFERROR(VLOOKUP(INSCRIPCIONES!$B117,BASE2026,12,FALSE),"")</f>
        <v/>
      </c>
      <c r="H117" s="136" t="str">
        <f>IFERROR(VLOOKUP(INSCRIPCIONES!$B117,BASE2026,11,FALSE),"")</f>
        <v/>
      </c>
      <c r="I117" s="137" t="str">
        <f>IFERROR(VLOOKUP(INSCRIPCIONES!$B117,BASE2026,13,FALSE),"")</f>
        <v/>
      </c>
      <c r="J117" s="110" t="str">
        <f>IF(B117="","",IF(INSCRIPCIONES!$K117="DESCUENTO FAMILIA",65000,85000))</f>
        <v/>
      </c>
      <c r="K117" s="129"/>
      <c r="L117" s="214" t="str">
        <f>_xlfn.IFNA(VLOOKUP(INSCRIPCIONES!$B117,'BASE DE DATOS 2026'!$B$3:$Q$650,16,FALSE),"")</f>
        <v/>
      </c>
    </row>
    <row r="118" spans="1:12" ht="15.75" x14ac:dyDescent="0.25">
      <c r="A118" s="212" t="str">
        <f>IF(INSCRIPCIONES!$B118="","",SUBTOTAL(103,$B$7:B118))</f>
        <v/>
      </c>
      <c r="B118" s="128"/>
      <c r="C118" s="134" t="str">
        <f>IFERROR(VLOOKUP(INSCRIPCIONES!$B118,BASE2026,2,FALSE),"")</f>
        <v/>
      </c>
      <c r="D118" s="134" t="str">
        <f>IFERROR(VLOOKUP(INSCRIPCIONES!$B118,BASE2026,3,FALSE),"")</f>
        <v/>
      </c>
      <c r="E118" s="135" t="str">
        <f>IFERROR(VLOOKUP(INSCRIPCIONES!$B118,BASE2026,6,0),"")</f>
        <v/>
      </c>
      <c r="F118" s="135" t="str">
        <f>IFERROR(VLOOKUP(INSCRIPCIONES!$B118,BASE2026,5,0),"")</f>
        <v/>
      </c>
      <c r="G118" s="136" t="str">
        <f>IFERROR(VLOOKUP(INSCRIPCIONES!$B118,BASE2026,12,FALSE),"")</f>
        <v/>
      </c>
      <c r="H118" s="136" t="str">
        <f>IFERROR(VLOOKUP(INSCRIPCIONES!$B118,BASE2026,11,FALSE),"")</f>
        <v/>
      </c>
      <c r="I118" s="137" t="str">
        <f>IFERROR(VLOOKUP(INSCRIPCIONES!$B118,BASE2026,13,FALSE),"")</f>
        <v/>
      </c>
      <c r="J118" s="110" t="str">
        <f>IF(B118="","",IF(INSCRIPCIONES!$K118="DESCUENTO FAMILIA",65000,85000))</f>
        <v/>
      </c>
      <c r="K118" s="129"/>
      <c r="L118" s="214" t="str">
        <f>_xlfn.IFNA(VLOOKUP(INSCRIPCIONES!$B118,'BASE DE DATOS 2026'!$B$3:$Q$650,16,FALSE),"")</f>
        <v/>
      </c>
    </row>
    <row r="119" spans="1:12" ht="15.75" x14ac:dyDescent="0.25">
      <c r="A119" s="212" t="str">
        <f>IF(INSCRIPCIONES!$B119="","",SUBTOTAL(103,$B$7:B119))</f>
        <v/>
      </c>
      <c r="B119" s="128"/>
      <c r="C119" s="134" t="str">
        <f>IFERROR(VLOOKUP(INSCRIPCIONES!$B119,BASE2026,2,FALSE),"")</f>
        <v/>
      </c>
      <c r="D119" s="134" t="str">
        <f>IFERROR(VLOOKUP(INSCRIPCIONES!$B119,BASE2026,3,FALSE),"")</f>
        <v/>
      </c>
      <c r="E119" s="135" t="str">
        <f>IFERROR(VLOOKUP(INSCRIPCIONES!$B119,BASE2026,6,0),"")</f>
        <v/>
      </c>
      <c r="F119" s="135" t="str">
        <f>IFERROR(VLOOKUP(INSCRIPCIONES!$B119,BASE2026,5,0),"")</f>
        <v/>
      </c>
      <c r="G119" s="136" t="str">
        <f>IFERROR(VLOOKUP(INSCRIPCIONES!$B119,BASE2026,12,FALSE),"")</f>
        <v/>
      </c>
      <c r="H119" s="136" t="str">
        <f>IFERROR(VLOOKUP(INSCRIPCIONES!$B119,BASE2026,11,FALSE),"")</f>
        <v/>
      </c>
      <c r="I119" s="137" t="str">
        <f>IFERROR(VLOOKUP(INSCRIPCIONES!$B119,BASE2026,13,FALSE),"")</f>
        <v/>
      </c>
      <c r="J119" s="110" t="str">
        <f>IF(B119="","",IF(INSCRIPCIONES!$K119="DESCUENTO FAMILIA",65000,85000))</f>
        <v/>
      </c>
      <c r="K119" s="129"/>
      <c r="L119" s="214" t="str">
        <f>_xlfn.IFNA(VLOOKUP(INSCRIPCIONES!$B119,'BASE DE DATOS 2026'!$B$3:$Q$650,16,FALSE),"")</f>
        <v/>
      </c>
    </row>
    <row r="120" spans="1:12" ht="15.75" x14ac:dyDescent="0.25">
      <c r="A120" s="212" t="str">
        <f>IF(INSCRIPCIONES!$B120="","",SUBTOTAL(103,$B$7:B120))</f>
        <v/>
      </c>
      <c r="B120" s="128"/>
      <c r="C120" s="134" t="str">
        <f>IFERROR(VLOOKUP(INSCRIPCIONES!$B120,BASE2026,2,FALSE),"")</f>
        <v/>
      </c>
      <c r="D120" s="134" t="str">
        <f>IFERROR(VLOOKUP(INSCRIPCIONES!$B120,BASE2026,3,FALSE),"")</f>
        <v/>
      </c>
      <c r="E120" s="135" t="str">
        <f>IFERROR(VLOOKUP(INSCRIPCIONES!$B120,BASE2026,6,0),"")</f>
        <v/>
      </c>
      <c r="F120" s="135" t="str">
        <f>IFERROR(VLOOKUP(INSCRIPCIONES!$B120,BASE2026,5,0),"")</f>
        <v/>
      </c>
      <c r="G120" s="136" t="str">
        <f>IFERROR(VLOOKUP(INSCRIPCIONES!$B120,BASE2026,12,FALSE),"")</f>
        <v/>
      </c>
      <c r="H120" s="136" t="str">
        <f>IFERROR(VLOOKUP(INSCRIPCIONES!$B120,BASE2026,11,FALSE),"")</f>
        <v/>
      </c>
      <c r="I120" s="137" t="str">
        <f>IFERROR(VLOOKUP(INSCRIPCIONES!$B120,BASE2026,13,FALSE),"")</f>
        <v/>
      </c>
      <c r="J120" s="110" t="str">
        <f>IF(B120="","",IF(INSCRIPCIONES!$K120="DESCUENTO FAMILIA",65000,85000))</f>
        <v/>
      </c>
      <c r="K120" s="129"/>
      <c r="L120" s="214" t="str">
        <f>_xlfn.IFNA(VLOOKUP(INSCRIPCIONES!$B120,'BASE DE DATOS 2026'!$B$3:$Q$650,16,FALSE),"")</f>
        <v/>
      </c>
    </row>
    <row r="121" spans="1:12" ht="15.75" x14ac:dyDescent="0.25">
      <c r="A121" s="212" t="str">
        <f>IF(INSCRIPCIONES!$B121="","",SUBTOTAL(103,$B$7:B121))</f>
        <v/>
      </c>
      <c r="B121" s="128"/>
      <c r="C121" s="134" t="str">
        <f>IFERROR(VLOOKUP(INSCRIPCIONES!$B121,BASE2026,2,FALSE),"")</f>
        <v/>
      </c>
      <c r="D121" s="134" t="str">
        <f>IFERROR(VLOOKUP(INSCRIPCIONES!$B121,BASE2026,3,FALSE),"")</f>
        <v/>
      </c>
      <c r="E121" s="135" t="str">
        <f>IFERROR(VLOOKUP(INSCRIPCIONES!$B121,BASE2026,6,0),"")</f>
        <v/>
      </c>
      <c r="F121" s="135" t="str">
        <f>IFERROR(VLOOKUP(INSCRIPCIONES!$B121,BASE2026,5,0),"")</f>
        <v/>
      </c>
      <c r="G121" s="136" t="str">
        <f>IFERROR(VLOOKUP(INSCRIPCIONES!$B121,BASE2026,12,FALSE),"")</f>
        <v/>
      </c>
      <c r="H121" s="136" t="str">
        <f>IFERROR(VLOOKUP(INSCRIPCIONES!$B121,BASE2026,11,FALSE),"")</f>
        <v/>
      </c>
      <c r="I121" s="137" t="str">
        <f>IFERROR(VLOOKUP(INSCRIPCIONES!$B121,BASE2026,13,FALSE),"")</f>
        <v/>
      </c>
      <c r="J121" s="110" t="str">
        <f>IF(B121="","",IF(INSCRIPCIONES!$K121="DESCUENTO FAMILIA",65000,85000))</f>
        <v/>
      </c>
      <c r="K121" s="129"/>
      <c r="L121" s="214" t="str">
        <f>_xlfn.IFNA(VLOOKUP(INSCRIPCIONES!$B121,'BASE DE DATOS 2026'!$B$3:$Q$650,16,FALSE),"")</f>
        <v/>
      </c>
    </row>
    <row r="122" spans="1:12" ht="15.75" x14ac:dyDescent="0.25">
      <c r="A122" s="212" t="str">
        <f>IF(INSCRIPCIONES!$B122="","",SUBTOTAL(103,$B$7:B122))</f>
        <v/>
      </c>
      <c r="B122" s="128"/>
      <c r="C122" s="134" t="str">
        <f>IFERROR(VLOOKUP(INSCRIPCIONES!$B122,BASE2026,2,FALSE),"")</f>
        <v/>
      </c>
      <c r="D122" s="134" t="str">
        <f>IFERROR(VLOOKUP(INSCRIPCIONES!$B122,BASE2026,3,FALSE),"")</f>
        <v/>
      </c>
      <c r="E122" s="135" t="str">
        <f>IFERROR(VLOOKUP(INSCRIPCIONES!$B122,BASE2026,6,0),"")</f>
        <v/>
      </c>
      <c r="F122" s="135" t="str">
        <f>IFERROR(VLOOKUP(INSCRIPCIONES!$B122,BASE2026,5,0),"")</f>
        <v/>
      </c>
      <c r="G122" s="136" t="str">
        <f>IFERROR(VLOOKUP(INSCRIPCIONES!$B122,BASE2026,12,FALSE),"")</f>
        <v/>
      </c>
      <c r="H122" s="136" t="str">
        <f>IFERROR(VLOOKUP(INSCRIPCIONES!$B122,BASE2026,11,FALSE),"")</f>
        <v/>
      </c>
      <c r="I122" s="137" t="str">
        <f>IFERROR(VLOOKUP(INSCRIPCIONES!$B122,BASE2026,13,FALSE),"")</f>
        <v/>
      </c>
      <c r="J122" s="110" t="str">
        <f>IF(B122="","",IF(INSCRIPCIONES!$K122="DESCUENTO FAMILIA",65000,85000))</f>
        <v/>
      </c>
      <c r="K122" s="129"/>
      <c r="L122" s="214" t="str">
        <f>_xlfn.IFNA(VLOOKUP(INSCRIPCIONES!$B122,'BASE DE DATOS 2026'!$B$3:$Q$650,16,FALSE),"")</f>
        <v/>
      </c>
    </row>
    <row r="123" spans="1:12" ht="15.75" x14ac:dyDescent="0.25">
      <c r="A123" s="212" t="str">
        <f>IF(INSCRIPCIONES!$B123="","",SUBTOTAL(103,$B$7:B123))</f>
        <v/>
      </c>
      <c r="B123" s="128"/>
      <c r="C123" s="134" t="str">
        <f>IFERROR(VLOOKUP(INSCRIPCIONES!$B123,BASE2026,2,FALSE),"")</f>
        <v/>
      </c>
      <c r="D123" s="134" t="str">
        <f>IFERROR(VLOOKUP(INSCRIPCIONES!$B123,BASE2026,3,FALSE),"")</f>
        <v/>
      </c>
      <c r="E123" s="135" t="str">
        <f>IFERROR(VLOOKUP(INSCRIPCIONES!$B123,BASE2026,6,0),"")</f>
        <v/>
      </c>
      <c r="F123" s="135" t="str">
        <f>IFERROR(VLOOKUP(INSCRIPCIONES!$B123,BASE2026,5,0),"")</f>
        <v/>
      </c>
      <c r="G123" s="136" t="str">
        <f>IFERROR(VLOOKUP(INSCRIPCIONES!$B123,BASE2026,12,FALSE),"")</f>
        <v/>
      </c>
      <c r="H123" s="136" t="str">
        <f>IFERROR(VLOOKUP(INSCRIPCIONES!$B123,BASE2026,11,FALSE),"")</f>
        <v/>
      </c>
      <c r="I123" s="137" t="str">
        <f>IFERROR(VLOOKUP(INSCRIPCIONES!$B123,BASE2026,13,FALSE),"")</f>
        <v/>
      </c>
      <c r="J123" s="110" t="str">
        <f>IF(B123="","",IF(INSCRIPCIONES!$K123="DESCUENTO FAMILIA",65000,85000))</f>
        <v/>
      </c>
      <c r="K123" s="129"/>
      <c r="L123" s="214" t="str">
        <f>_xlfn.IFNA(VLOOKUP(INSCRIPCIONES!$B123,'BASE DE DATOS 2026'!$B$3:$Q$650,16,FALSE),"")</f>
        <v/>
      </c>
    </row>
    <row r="124" spans="1:12" ht="15.75" x14ac:dyDescent="0.25">
      <c r="A124" s="212" t="str">
        <f>IF(INSCRIPCIONES!$B124="","",SUBTOTAL(103,$B$7:B124))</f>
        <v/>
      </c>
      <c r="B124" s="128"/>
      <c r="C124" s="134" t="str">
        <f>IFERROR(VLOOKUP(INSCRIPCIONES!$B124,BASE2026,2,FALSE),"")</f>
        <v/>
      </c>
      <c r="D124" s="134" t="str">
        <f>IFERROR(VLOOKUP(INSCRIPCIONES!$B124,BASE2026,3,FALSE),"")</f>
        <v/>
      </c>
      <c r="E124" s="135" t="str">
        <f>IFERROR(VLOOKUP(INSCRIPCIONES!$B124,BASE2026,6,0),"")</f>
        <v/>
      </c>
      <c r="F124" s="135" t="str">
        <f>IFERROR(VLOOKUP(INSCRIPCIONES!$B124,BASE2026,5,0),"")</f>
        <v/>
      </c>
      <c r="G124" s="136" t="str">
        <f>IFERROR(VLOOKUP(INSCRIPCIONES!$B124,BASE2026,12,FALSE),"")</f>
        <v/>
      </c>
      <c r="H124" s="136" t="str">
        <f>IFERROR(VLOOKUP(INSCRIPCIONES!$B124,BASE2026,11,FALSE),"")</f>
        <v/>
      </c>
      <c r="I124" s="137" t="str">
        <f>IFERROR(VLOOKUP(INSCRIPCIONES!$B124,BASE2026,13,FALSE),"")</f>
        <v/>
      </c>
      <c r="J124" s="110" t="str">
        <f>IF(B124="","",IF(INSCRIPCIONES!$K124="DESCUENTO FAMILIA",65000,85000))</f>
        <v/>
      </c>
      <c r="K124" s="129"/>
      <c r="L124" s="214" t="str">
        <f>_xlfn.IFNA(VLOOKUP(INSCRIPCIONES!$B124,'BASE DE DATOS 2026'!$B$3:$Q$650,16,FALSE),"")</f>
        <v/>
      </c>
    </row>
    <row r="125" spans="1:12" ht="15.75" x14ac:dyDescent="0.25">
      <c r="A125" s="212" t="str">
        <f>IF(INSCRIPCIONES!$B125="","",SUBTOTAL(103,$B$7:B125))</f>
        <v/>
      </c>
      <c r="B125" s="128"/>
      <c r="C125" s="134" t="str">
        <f>IFERROR(VLOOKUP(INSCRIPCIONES!$B125,BASE2026,2,FALSE),"")</f>
        <v/>
      </c>
      <c r="D125" s="134" t="str">
        <f>IFERROR(VLOOKUP(INSCRIPCIONES!$B125,BASE2026,3,FALSE),"")</f>
        <v/>
      </c>
      <c r="E125" s="135" t="str">
        <f>IFERROR(VLOOKUP(INSCRIPCIONES!$B125,BASE2026,6,0),"")</f>
        <v/>
      </c>
      <c r="F125" s="135" t="str">
        <f>IFERROR(VLOOKUP(INSCRIPCIONES!$B125,BASE2026,5,0),"")</f>
        <v/>
      </c>
      <c r="G125" s="136" t="str">
        <f>IFERROR(VLOOKUP(INSCRIPCIONES!$B125,BASE2026,12,FALSE),"")</f>
        <v/>
      </c>
      <c r="H125" s="136" t="str">
        <f>IFERROR(VLOOKUP(INSCRIPCIONES!$B125,BASE2026,11,FALSE),"")</f>
        <v/>
      </c>
      <c r="I125" s="137" t="str">
        <f>IFERROR(VLOOKUP(INSCRIPCIONES!$B125,BASE2026,13,FALSE),"")</f>
        <v/>
      </c>
      <c r="J125" s="110" t="str">
        <f>IF(B125="","",IF(INSCRIPCIONES!$K125="DESCUENTO FAMILIA",65000,85000))</f>
        <v/>
      </c>
      <c r="K125" s="129"/>
      <c r="L125" s="214" t="str">
        <f>_xlfn.IFNA(VLOOKUP(INSCRIPCIONES!$B125,'BASE DE DATOS 2026'!$B$3:$Q$650,16,FALSE),"")</f>
        <v/>
      </c>
    </row>
    <row r="126" spans="1:12" ht="15.75" x14ac:dyDescent="0.25">
      <c r="A126" s="212" t="str">
        <f>IF(INSCRIPCIONES!$B126="","",SUBTOTAL(103,$B$7:B126))</f>
        <v/>
      </c>
      <c r="B126" s="128"/>
      <c r="C126" s="134" t="str">
        <f>IFERROR(VLOOKUP(INSCRIPCIONES!$B126,BASE2026,2,FALSE),"")</f>
        <v/>
      </c>
      <c r="D126" s="134" t="str">
        <f>IFERROR(VLOOKUP(INSCRIPCIONES!$B126,BASE2026,3,FALSE),"")</f>
        <v/>
      </c>
      <c r="E126" s="135" t="str">
        <f>IFERROR(VLOOKUP(INSCRIPCIONES!$B126,BASE2026,6,0),"")</f>
        <v/>
      </c>
      <c r="F126" s="135" t="str">
        <f>IFERROR(VLOOKUP(INSCRIPCIONES!$B126,BASE2026,5,0),"")</f>
        <v/>
      </c>
      <c r="G126" s="136" t="str">
        <f>IFERROR(VLOOKUP(INSCRIPCIONES!$B126,BASE2026,12,FALSE),"")</f>
        <v/>
      </c>
      <c r="H126" s="136" t="str">
        <f>IFERROR(VLOOKUP(INSCRIPCIONES!$B126,BASE2026,11,FALSE),"")</f>
        <v/>
      </c>
      <c r="I126" s="137" t="str">
        <f>IFERROR(VLOOKUP(INSCRIPCIONES!$B126,BASE2026,13,FALSE),"")</f>
        <v/>
      </c>
      <c r="J126" s="110" t="str">
        <f>IF(B126="","",IF(INSCRIPCIONES!$K126="DESCUENTO FAMILIA",65000,85000))</f>
        <v/>
      </c>
      <c r="K126" s="129"/>
      <c r="L126" s="214" t="str">
        <f>_xlfn.IFNA(VLOOKUP(INSCRIPCIONES!$B126,'BASE DE DATOS 2026'!$B$3:$Q$650,16,FALSE),"")</f>
        <v/>
      </c>
    </row>
    <row r="127" spans="1:12" ht="15.75" x14ac:dyDescent="0.25">
      <c r="A127" s="212" t="str">
        <f>IF(INSCRIPCIONES!$B127="","",SUBTOTAL(103,$B$7:B127))</f>
        <v/>
      </c>
      <c r="B127" s="128"/>
      <c r="C127" s="134" t="str">
        <f>IFERROR(VLOOKUP(INSCRIPCIONES!$B127,BASE2026,2,FALSE),"")</f>
        <v/>
      </c>
      <c r="D127" s="134" t="str">
        <f>IFERROR(VLOOKUP(INSCRIPCIONES!$B127,BASE2026,3,FALSE),"")</f>
        <v/>
      </c>
      <c r="E127" s="135" t="str">
        <f>IFERROR(VLOOKUP(INSCRIPCIONES!$B127,BASE2026,6,0),"")</f>
        <v/>
      </c>
      <c r="F127" s="135" t="str">
        <f>IFERROR(VLOOKUP(INSCRIPCIONES!$B127,BASE2026,5,0),"")</f>
        <v/>
      </c>
      <c r="G127" s="136" t="str">
        <f>IFERROR(VLOOKUP(INSCRIPCIONES!$B127,BASE2026,12,FALSE),"")</f>
        <v/>
      </c>
      <c r="H127" s="136" t="str">
        <f>IFERROR(VLOOKUP(INSCRIPCIONES!$B127,BASE2026,11,FALSE),"")</f>
        <v/>
      </c>
      <c r="I127" s="137" t="str">
        <f>IFERROR(VLOOKUP(INSCRIPCIONES!$B127,BASE2026,13,FALSE),"")</f>
        <v/>
      </c>
      <c r="J127" s="110" t="str">
        <f>IF(B127="","",IF(INSCRIPCIONES!$K127="DESCUENTO FAMILIA",65000,85000))</f>
        <v/>
      </c>
      <c r="K127" s="129"/>
      <c r="L127" s="214" t="str">
        <f>_xlfn.IFNA(VLOOKUP(INSCRIPCIONES!$B127,'BASE DE DATOS 2026'!$B$3:$Q$650,16,FALSE),"")</f>
        <v/>
      </c>
    </row>
    <row r="128" spans="1:12" ht="15.75" x14ac:dyDescent="0.25">
      <c r="A128" s="212" t="str">
        <f>IF(INSCRIPCIONES!$B128="","",SUBTOTAL(103,$B$7:B128))</f>
        <v/>
      </c>
      <c r="B128" s="128"/>
      <c r="C128" s="134" t="str">
        <f>IFERROR(VLOOKUP(INSCRIPCIONES!$B128,BASE2026,2,FALSE),"")</f>
        <v/>
      </c>
      <c r="D128" s="134" t="str">
        <f>IFERROR(VLOOKUP(INSCRIPCIONES!$B128,BASE2026,3,FALSE),"")</f>
        <v/>
      </c>
      <c r="E128" s="135" t="str">
        <f>IFERROR(VLOOKUP(INSCRIPCIONES!$B128,BASE2026,6,0),"")</f>
        <v/>
      </c>
      <c r="F128" s="135" t="str">
        <f>IFERROR(VLOOKUP(INSCRIPCIONES!$B128,BASE2026,5,0),"")</f>
        <v/>
      </c>
      <c r="G128" s="136" t="str">
        <f>IFERROR(VLOOKUP(INSCRIPCIONES!$B128,BASE2026,12,FALSE),"")</f>
        <v/>
      </c>
      <c r="H128" s="136" t="str">
        <f>IFERROR(VLOOKUP(INSCRIPCIONES!$B128,BASE2026,11,FALSE),"")</f>
        <v/>
      </c>
      <c r="I128" s="137" t="str">
        <f>IFERROR(VLOOKUP(INSCRIPCIONES!$B128,BASE2026,13,FALSE),"")</f>
        <v/>
      </c>
      <c r="J128" s="110" t="str">
        <f>IF(B128="","",IF(INSCRIPCIONES!$K128="DESCUENTO FAMILIA",65000,85000))</f>
        <v/>
      </c>
      <c r="K128" s="129"/>
      <c r="L128" s="214" t="str">
        <f>_xlfn.IFNA(VLOOKUP(INSCRIPCIONES!$B128,'BASE DE DATOS 2026'!$B$3:$Q$650,16,FALSE),"")</f>
        <v/>
      </c>
    </row>
    <row r="129" spans="1:12" ht="15.75" x14ac:dyDescent="0.25">
      <c r="A129" s="212" t="str">
        <f>IF(INSCRIPCIONES!$B129="","",SUBTOTAL(103,$B$7:B129))</f>
        <v/>
      </c>
      <c r="B129" s="128"/>
      <c r="C129" s="134" t="str">
        <f>IFERROR(VLOOKUP(INSCRIPCIONES!$B129,BASE2026,2,FALSE),"")</f>
        <v/>
      </c>
      <c r="D129" s="134" t="str">
        <f>IFERROR(VLOOKUP(INSCRIPCIONES!$B129,BASE2026,3,FALSE),"")</f>
        <v/>
      </c>
      <c r="E129" s="135" t="str">
        <f>IFERROR(VLOOKUP(INSCRIPCIONES!$B129,BASE2026,6,0),"")</f>
        <v/>
      </c>
      <c r="F129" s="135" t="str">
        <f>IFERROR(VLOOKUP(INSCRIPCIONES!$B129,BASE2026,5,0),"")</f>
        <v/>
      </c>
      <c r="G129" s="136" t="str">
        <f>IFERROR(VLOOKUP(INSCRIPCIONES!$B129,BASE2026,12,FALSE),"")</f>
        <v/>
      </c>
      <c r="H129" s="136" t="str">
        <f>IFERROR(VLOOKUP(INSCRIPCIONES!$B129,BASE2026,11,FALSE),"")</f>
        <v/>
      </c>
      <c r="I129" s="137" t="str">
        <f>IFERROR(VLOOKUP(INSCRIPCIONES!$B129,BASE2026,13,FALSE),"")</f>
        <v/>
      </c>
      <c r="J129" s="110" t="str">
        <f>IF(B129="","",IF(INSCRIPCIONES!$K129="DESCUENTO FAMILIA",65000,85000))</f>
        <v/>
      </c>
      <c r="K129" s="129"/>
      <c r="L129" s="214" t="str">
        <f>_xlfn.IFNA(VLOOKUP(INSCRIPCIONES!$B129,'BASE DE DATOS 2026'!$B$3:$Q$650,16,FALSE),"")</f>
        <v/>
      </c>
    </row>
    <row r="130" spans="1:12" ht="15.75" x14ac:dyDescent="0.25">
      <c r="A130" s="212" t="str">
        <f>IF(INSCRIPCIONES!$B130="","",SUBTOTAL(103,$B$7:B130))</f>
        <v/>
      </c>
      <c r="B130" s="128"/>
      <c r="C130" s="134" t="str">
        <f>IFERROR(VLOOKUP(INSCRIPCIONES!$B130,BASE2026,2,FALSE),"")</f>
        <v/>
      </c>
      <c r="D130" s="134" t="str">
        <f>IFERROR(VLOOKUP(INSCRIPCIONES!$B130,BASE2026,3,FALSE),"")</f>
        <v/>
      </c>
      <c r="E130" s="135" t="str">
        <f>IFERROR(VLOOKUP(INSCRIPCIONES!$B130,BASE2026,6,0),"")</f>
        <v/>
      </c>
      <c r="F130" s="135" t="str">
        <f>IFERROR(VLOOKUP(INSCRIPCIONES!$B130,BASE2026,5,0),"")</f>
        <v/>
      </c>
      <c r="G130" s="136" t="str">
        <f>IFERROR(VLOOKUP(INSCRIPCIONES!$B130,BASE2026,12,FALSE),"")</f>
        <v/>
      </c>
      <c r="H130" s="136" t="str">
        <f>IFERROR(VLOOKUP(INSCRIPCIONES!$B130,BASE2026,11,FALSE),"")</f>
        <v/>
      </c>
      <c r="I130" s="137" t="str">
        <f>IFERROR(VLOOKUP(INSCRIPCIONES!$B130,BASE2026,13,FALSE),"")</f>
        <v/>
      </c>
      <c r="J130" s="110" t="str">
        <f>IF(B130="","",IF(INSCRIPCIONES!$K130="DESCUENTO FAMILIA",65000,85000))</f>
        <v/>
      </c>
      <c r="K130" s="129"/>
      <c r="L130" s="214" t="str">
        <f>_xlfn.IFNA(VLOOKUP(INSCRIPCIONES!$B130,'BASE DE DATOS 2026'!$B$3:$Q$650,16,FALSE),"")</f>
        <v/>
      </c>
    </row>
    <row r="131" spans="1:12" ht="15.75" x14ac:dyDescent="0.25">
      <c r="A131" s="212" t="str">
        <f>IF(INSCRIPCIONES!$B131="","",SUBTOTAL(103,$B$7:B131))</f>
        <v/>
      </c>
      <c r="B131" s="128"/>
      <c r="C131" s="134" t="str">
        <f>IFERROR(VLOOKUP(INSCRIPCIONES!$B131,BASE2026,2,FALSE),"")</f>
        <v/>
      </c>
      <c r="D131" s="134" t="str">
        <f>IFERROR(VLOOKUP(INSCRIPCIONES!$B131,BASE2026,3,FALSE),"")</f>
        <v/>
      </c>
      <c r="E131" s="135" t="str">
        <f>IFERROR(VLOOKUP(INSCRIPCIONES!$B131,BASE2026,6,0),"")</f>
        <v/>
      </c>
      <c r="F131" s="135" t="str">
        <f>IFERROR(VLOOKUP(INSCRIPCIONES!$B131,BASE2026,5,0),"")</f>
        <v/>
      </c>
      <c r="G131" s="136" t="str">
        <f>IFERROR(VLOOKUP(INSCRIPCIONES!$B131,BASE2026,12,FALSE),"")</f>
        <v/>
      </c>
      <c r="H131" s="136" t="str">
        <f>IFERROR(VLOOKUP(INSCRIPCIONES!$B131,BASE2026,11,FALSE),"")</f>
        <v/>
      </c>
      <c r="I131" s="137" t="str">
        <f>IFERROR(VLOOKUP(INSCRIPCIONES!$B131,BASE2026,13,FALSE),"")</f>
        <v/>
      </c>
      <c r="J131" s="110" t="str">
        <f>IF(B131="","",IF(INSCRIPCIONES!$K131="DESCUENTO FAMILIA",65000,85000))</f>
        <v/>
      </c>
      <c r="K131" s="129"/>
      <c r="L131" s="214" t="str">
        <f>_xlfn.IFNA(VLOOKUP(INSCRIPCIONES!$B131,'BASE DE DATOS 2026'!$B$3:$Q$650,16,FALSE),"")</f>
        <v/>
      </c>
    </row>
    <row r="132" spans="1:12" ht="15.75" x14ac:dyDescent="0.25">
      <c r="A132" s="212" t="str">
        <f>IF(INSCRIPCIONES!$B132="","",SUBTOTAL(103,$B$7:B132))</f>
        <v/>
      </c>
      <c r="B132" s="128"/>
      <c r="C132" s="134" t="str">
        <f>IFERROR(VLOOKUP(INSCRIPCIONES!$B132,BASE2026,2,FALSE),"")</f>
        <v/>
      </c>
      <c r="D132" s="134" t="str">
        <f>IFERROR(VLOOKUP(INSCRIPCIONES!$B132,BASE2026,3,FALSE),"")</f>
        <v/>
      </c>
      <c r="E132" s="135" t="str">
        <f>IFERROR(VLOOKUP(INSCRIPCIONES!$B132,BASE2026,6,0),"")</f>
        <v/>
      </c>
      <c r="F132" s="135" t="str">
        <f>IFERROR(VLOOKUP(INSCRIPCIONES!$B132,BASE2026,5,0),"")</f>
        <v/>
      </c>
      <c r="G132" s="136" t="str">
        <f>IFERROR(VLOOKUP(INSCRIPCIONES!$B132,BASE2026,12,FALSE),"")</f>
        <v/>
      </c>
      <c r="H132" s="136" t="str">
        <f>IFERROR(VLOOKUP(INSCRIPCIONES!$B132,BASE2026,11,FALSE),"")</f>
        <v/>
      </c>
      <c r="I132" s="137" t="str">
        <f>IFERROR(VLOOKUP(INSCRIPCIONES!$B132,BASE2026,13,FALSE),"")</f>
        <v/>
      </c>
      <c r="J132" s="110" t="str">
        <f>IF(B132="","",IF(INSCRIPCIONES!$K132="DESCUENTO FAMILIA",65000,85000))</f>
        <v/>
      </c>
      <c r="K132" s="129"/>
      <c r="L132" s="214" t="str">
        <f>_xlfn.IFNA(VLOOKUP(INSCRIPCIONES!$B132,'BASE DE DATOS 2026'!$B$3:$Q$650,16,FALSE),"")</f>
        <v/>
      </c>
    </row>
    <row r="133" spans="1:12" ht="15.75" x14ac:dyDescent="0.25">
      <c r="A133" s="212" t="str">
        <f>IF(INSCRIPCIONES!$B133="","",SUBTOTAL(103,$B$7:B133))</f>
        <v/>
      </c>
      <c r="B133" s="128"/>
      <c r="C133" s="134" t="str">
        <f>IFERROR(VLOOKUP(INSCRIPCIONES!$B133,BASE2026,2,FALSE),"")</f>
        <v/>
      </c>
      <c r="D133" s="134" t="str">
        <f>IFERROR(VLOOKUP(INSCRIPCIONES!$B133,BASE2026,3,FALSE),"")</f>
        <v/>
      </c>
      <c r="E133" s="135" t="str">
        <f>IFERROR(VLOOKUP(INSCRIPCIONES!$B133,BASE2026,6,0),"")</f>
        <v/>
      </c>
      <c r="F133" s="135" t="str">
        <f>IFERROR(VLOOKUP(INSCRIPCIONES!$B133,BASE2026,5,0),"")</f>
        <v/>
      </c>
      <c r="G133" s="136" t="str">
        <f>IFERROR(VLOOKUP(INSCRIPCIONES!$B133,BASE2026,12,FALSE),"")</f>
        <v/>
      </c>
      <c r="H133" s="136" t="str">
        <f>IFERROR(VLOOKUP(INSCRIPCIONES!$B133,BASE2026,11,FALSE),"")</f>
        <v/>
      </c>
      <c r="I133" s="137" t="str">
        <f>IFERROR(VLOOKUP(INSCRIPCIONES!$B133,BASE2026,13,FALSE),"")</f>
        <v/>
      </c>
      <c r="J133" s="110" t="str">
        <f>IF(B133="","",IF(INSCRIPCIONES!$K133="DESCUENTO FAMILIA",65000,85000))</f>
        <v/>
      </c>
      <c r="K133" s="129"/>
      <c r="L133" s="214" t="str">
        <f>_xlfn.IFNA(VLOOKUP(INSCRIPCIONES!$B133,'BASE DE DATOS 2026'!$B$3:$Q$650,16,FALSE),"")</f>
        <v/>
      </c>
    </row>
    <row r="134" spans="1:12" ht="15.75" x14ac:dyDescent="0.25">
      <c r="A134" s="212" t="str">
        <f>IF(INSCRIPCIONES!$B134="","",SUBTOTAL(103,$B$7:B134))</f>
        <v/>
      </c>
      <c r="B134" s="128"/>
      <c r="C134" s="134" t="str">
        <f>IFERROR(VLOOKUP(INSCRIPCIONES!$B134,BASE2026,2,FALSE),"")</f>
        <v/>
      </c>
      <c r="D134" s="134" t="str">
        <f>IFERROR(VLOOKUP(INSCRIPCIONES!$B134,BASE2026,3,FALSE),"")</f>
        <v/>
      </c>
      <c r="E134" s="135" t="str">
        <f>IFERROR(VLOOKUP(INSCRIPCIONES!$B134,BASE2026,6,0),"")</f>
        <v/>
      </c>
      <c r="F134" s="135" t="str">
        <f>IFERROR(VLOOKUP(INSCRIPCIONES!$B134,BASE2026,5,0),"")</f>
        <v/>
      </c>
      <c r="G134" s="136" t="str">
        <f>IFERROR(VLOOKUP(INSCRIPCIONES!$B134,BASE2026,12,FALSE),"")</f>
        <v/>
      </c>
      <c r="H134" s="136" t="str">
        <f>IFERROR(VLOOKUP(INSCRIPCIONES!$B134,BASE2026,11,FALSE),"")</f>
        <v/>
      </c>
      <c r="I134" s="137" t="str">
        <f>IFERROR(VLOOKUP(INSCRIPCIONES!$B134,BASE2026,13,FALSE),"")</f>
        <v/>
      </c>
      <c r="J134" s="110" t="str">
        <f>IF(B134="","",IF(INSCRIPCIONES!$K134="DESCUENTO FAMILIA",65000,85000))</f>
        <v/>
      </c>
      <c r="K134" s="129"/>
      <c r="L134" s="214" t="str">
        <f>_xlfn.IFNA(VLOOKUP(INSCRIPCIONES!$B134,'BASE DE DATOS 2026'!$B$3:$Q$650,16,FALSE),"")</f>
        <v/>
      </c>
    </row>
    <row r="135" spans="1:12" ht="15.75" x14ac:dyDescent="0.25">
      <c r="A135" s="212" t="str">
        <f>IF(INSCRIPCIONES!$B135="","",SUBTOTAL(103,$B$7:B135))</f>
        <v/>
      </c>
      <c r="B135" s="128"/>
      <c r="C135" s="134" t="str">
        <f>IFERROR(VLOOKUP(INSCRIPCIONES!$B135,BASE2026,2,FALSE),"")</f>
        <v/>
      </c>
      <c r="D135" s="134" t="str">
        <f>IFERROR(VLOOKUP(INSCRIPCIONES!$B135,BASE2026,3,FALSE),"")</f>
        <v/>
      </c>
      <c r="E135" s="135" t="str">
        <f>IFERROR(VLOOKUP(INSCRIPCIONES!$B135,BASE2026,6,0),"")</f>
        <v/>
      </c>
      <c r="F135" s="135" t="str">
        <f>IFERROR(VLOOKUP(INSCRIPCIONES!$B135,BASE2026,5,0),"")</f>
        <v/>
      </c>
      <c r="G135" s="136" t="str">
        <f>IFERROR(VLOOKUP(INSCRIPCIONES!$B135,BASE2026,12,FALSE),"")</f>
        <v/>
      </c>
      <c r="H135" s="136" t="str">
        <f>IFERROR(VLOOKUP(INSCRIPCIONES!$B135,BASE2026,11,FALSE),"")</f>
        <v/>
      </c>
      <c r="I135" s="137" t="str">
        <f>IFERROR(VLOOKUP(INSCRIPCIONES!$B135,BASE2026,13,FALSE),"")</f>
        <v/>
      </c>
      <c r="J135" s="110" t="str">
        <f>IF(B135="","",IF(INSCRIPCIONES!$K135="DESCUENTO FAMILIA",65000,85000))</f>
        <v/>
      </c>
      <c r="K135" s="129"/>
      <c r="L135" s="214" t="str">
        <f>_xlfn.IFNA(VLOOKUP(INSCRIPCIONES!$B135,'BASE DE DATOS 2026'!$B$3:$Q$650,16,FALSE),"")</f>
        <v/>
      </c>
    </row>
    <row r="136" spans="1:12" ht="15.75" x14ac:dyDescent="0.25">
      <c r="A136" s="212" t="str">
        <f>IF(INSCRIPCIONES!$B136="","",SUBTOTAL(103,$B$7:B136))</f>
        <v/>
      </c>
      <c r="B136" s="128"/>
      <c r="C136" s="134" t="str">
        <f>IFERROR(VLOOKUP(INSCRIPCIONES!$B136,BASE2026,2,FALSE),"")</f>
        <v/>
      </c>
      <c r="D136" s="134" t="str">
        <f>IFERROR(VLOOKUP(INSCRIPCIONES!$B136,BASE2026,3,FALSE),"")</f>
        <v/>
      </c>
      <c r="E136" s="135" t="str">
        <f>IFERROR(VLOOKUP(INSCRIPCIONES!$B136,BASE2026,6,0),"")</f>
        <v/>
      </c>
      <c r="F136" s="135" t="str">
        <f>IFERROR(VLOOKUP(INSCRIPCIONES!$B136,BASE2026,5,0),"")</f>
        <v/>
      </c>
      <c r="G136" s="136" t="str">
        <f>IFERROR(VLOOKUP(INSCRIPCIONES!$B136,BASE2026,12,FALSE),"")</f>
        <v/>
      </c>
      <c r="H136" s="136" t="str">
        <f>IFERROR(VLOOKUP(INSCRIPCIONES!$B136,BASE2026,11,FALSE),"")</f>
        <v/>
      </c>
      <c r="I136" s="137" t="str">
        <f>IFERROR(VLOOKUP(INSCRIPCIONES!$B136,BASE2026,13,FALSE),"")</f>
        <v/>
      </c>
      <c r="J136" s="110" t="str">
        <f>IF(B136="","",IF(INSCRIPCIONES!$K136="DESCUENTO FAMILIA",65000,85000))</f>
        <v/>
      </c>
      <c r="K136" s="129"/>
      <c r="L136" s="214" t="str">
        <f>_xlfn.IFNA(VLOOKUP(INSCRIPCIONES!$B136,'BASE DE DATOS 2026'!$B$3:$Q$650,16,FALSE),"")</f>
        <v/>
      </c>
    </row>
    <row r="137" spans="1:12" ht="15.75" x14ac:dyDescent="0.25">
      <c r="A137" s="212" t="str">
        <f>IF(INSCRIPCIONES!$B137="","",SUBTOTAL(103,$B$7:B137))</f>
        <v/>
      </c>
      <c r="B137" s="128"/>
      <c r="C137" s="134" t="str">
        <f>IFERROR(VLOOKUP(INSCRIPCIONES!$B137,BASE2026,2,FALSE),"")</f>
        <v/>
      </c>
      <c r="D137" s="134" t="str">
        <f>IFERROR(VLOOKUP(INSCRIPCIONES!$B137,BASE2026,3,FALSE),"")</f>
        <v/>
      </c>
      <c r="E137" s="135" t="str">
        <f>IFERROR(VLOOKUP(INSCRIPCIONES!$B137,BASE2026,6,0),"")</f>
        <v/>
      </c>
      <c r="F137" s="135" t="str">
        <f>IFERROR(VLOOKUP(INSCRIPCIONES!$B137,BASE2026,5,0),"")</f>
        <v/>
      </c>
      <c r="G137" s="136" t="str">
        <f>IFERROR(VLOOKUP(INSCRIPCIONES!$B137,BASE2026,12,FALSE),"")</f>
        <v/>
      </c>
      <c r="H137" s="136" t="str">
        <f>IFERROR(VLOOKUP(INSCRIPCIONES!$B137,BASE2026,11,FALSE),"")</f>
        <v/>
      </c>
      <c r="I137" s="137" t="str">
        <f>IFERROR(VLOOKUP(INSCRIPCIONES!$B137,BASE2026,13,FALSE),"")</f>
        <v/>
      </c>
      <c r="J137" s="110" t="str">
        <f>IF(B137="","",IF(INSCRIPCIONES!$K137="DESCUENTO FAMILIA",65000,85000))</f>
        <v/>
      </c>
      <c r="K137" s="129"/>
      <c r="L137" s="214" t="str">
        <f>_xlfn.IFNA(VLOOKUP(INSCRIPCIONES!$B137,'BASE DE DATOS 2026'!$B$3:$Q$650,16,FALSE),"")</f>
        <v/>
      </c>
    </row>
    <row r="138" spans="1:12" ht="15.75" x14ac:dyDescent="0.25">
      <c r="A138" s="212" t="str">
        <f>IF(INSCRIPCIONES!$B138="","",SUBTOTAL(103,$B$7:B138))</f>
        <v/>
      </c>
      <c r="B138" s="128"/>
      <c r="C138" s="134" t="str">
        <f>IFERROR(VLOOKUP(INSCRIPCIONES!$B138,BASE2026,2,FALSE),"")</f>
        <v/>
      </c>
      <c r="D138" s="134" t="str">
        <f>IFERROR(VLOOKUP(INSCRIPCIONES!$B138,BASE2026,3,FALSE),"")</f>
        <v/>
      </c>
      <c r="E138" s="135" t="str">
        <f>IFERROR(VLOOKUP(INSCRIPCIONES!$B138,BASE2026,6,0),"")</f>
        <v/>
      </c>
      <c r="F138" s="135" t="str">
        <f>IFERROR(VLOOKUP(INSCRIPCIONES!$B138,BASE2026,5,0),"")</f>
        <v/>
      </c>
      <c r="G138" s="136" t="str">
        <f>IFERROR(VLOOKUP(INSCRIPCIONES!$B138,BASE2026,12,FALSE),"")</f>
        <v/>
      </c>
      <c r="H138" s="136" t="str">
        <f>IFERROR(VLOOKUP(INSCRIPCIONES!$B138,BASE2026,11,FALSE),"")</f>
        <v/>
      </c>
      <c r="I138" s="137" t="str">
        <f>IFERROR(VLOOKUP(INSCRIPCIONES!$B138,BASE2026,13,FALSE),"")</f>
        <v/>
      </c>
      <c r="J138" s="110" t="str">
        <f>IF(B138="","",IF(INSCRIPCIONES!$K138="DESCUENTO FAMILIA",65000,85000))</f>
        <v/>
      </c>
      <c r="K138" s="129"/>
      <c r="L138" s="214" t="str">
        <f>_xlfn.IFNA(VLOOKUP(INSCRIPCIONES!$B138,'BASE DE DATOS 2026'!$B$3:$Q$650,16,FALSE),"")</f>
        <v/>
      </c>
    </row>
    <row r="139" spans="1:12" ht="15.75" x14ac:dyDescent="0.25">
      <c r="A139" s="212" t="str">
        <f>IF(INSCRIPCIONES!$B139="","",SUBTOTAL(103,$B$7:B139))</f>
        <v/>
      </c>
      <c r="B139" s="128"/>
      <c r="C139" s="134" t="str">
        <f>IFERROR(VLOOKUP(INSCRIPCIONES!$B139,BASE2026,2,FALSE),"")</f>
        <v/>
      </c>
      <c r="D139" s="134" t="str">
        <f>IFERROR(VLOOKUP(INSCRIPCIONES!$B139,BASE2026,3,FALSE),"")</f>
        <v/>
      </c>
      <c r="E139" s="135" t="str">
        <f>IFERROR(VLOOKUP(INSCRIPCIONES!$B139,BASE2026,6,0),"")</f>
        <v/>
      </c>
      <c r="F139" s="135" t="str">
        <f>IFERROR(VLOOKUP(INSCRIPCIONES!$B139,BASE2026,5,0),"")</f>
        <v/>
      </c>
      <c r="G139" s="136" t="str">
        <f>IFERROR(VLOOKUP(INSCRIPCIONES!$B139,BASE2026,12,FALSE),"")</f>
        <v/>
      </c>
      <c r="H139" s="136" t="str">
        <f>IFERROR(VLOOKUP(INSCRIPCIONES!$B139,BASE2026,11,FALSE),"")</f>
        <v/>
      </c>
      <c r="I139" s="137" t="str">
        <f>IFERROR(VLOOKUP(INSCRIPCIONES!$B139,BASE2026,13,FALSE),"")</f>
        <v/>
      </c>
      <c r="J139" s="110" t="str">
        <f>IF(B139="","",IF(INSCRIPCIONES!$K139="DESCUENTO FAMILIA",65000,85000))</f>
        <v/>
      </c>
      <c r="K139" s="129"/>
      <c r="L139" s="214" t="str">
        <f>_xlfn.IFNA(VLOOKUP(INSCRIPCIONES!$B139,'BASE DE DATOS 2026'!$B$3:$Q$650,16,FALSE),"")</f>
        <v/>
      </c>
    </row>
    <row r="140" spans="1:12" ht="15.75" x14ac:dyDescent="0.25">
      <c r="A140" s="212" t="str">
        <f>IF(INSCRIPCIONES!$B140="","",SUBTOTAL(103,$B$7:B140))</f>
        <v/>
      </c>
      <c r="B140" s="128"/>
      <c r="C140" s="134" t="str">
        <f>IFERROR(VLOOKUP(INSCRIPCIONES!$B140,BASE2026,2,FALSE),"")</f>
        <v/>
      </c>
      <c r="D140" s="134" t="str">
        <f>IFERROR(VLOOKUP(INSCRIPCIONES!$B140,BASE2026,3,FALSE),"")</f>
        <v/>
      </c>
      <c r="E140" s="135" t="str">
        <f>IFERROR(VLOOKUP(INSCRIPCIONES!$B140,BASE2026,6,0),"")</f>
        <v/>
      </c>
      <c r="F140" s="135" t="str">
        <f>IFERROR(VLOOKUP(INSCRIPCIONES!$B140,BASE2026,5,0),"")</f>
        <v/>
      </c>
      <c r="G140" s="136" t="str">
        <f>IFERROR(VLOOKUP(INSCRIPCIONES!$B140,BASE2026,12,FALSE),"")</f>
        <v/>
      </c>
      <c r="H140" s="136" t="str">
        <f>IFERROR(VLOOKUP(INSCRIPCIONES!$B140,BASE2026,11,FALSE),"")</f>
        <v/>
      </c>
      <c r="I140" s="137" t="str">
        <f>IFERROR(VLOOKUP(INSCRIPCIONES!$B140,BASE2026,13,FALSE),"")</f>
        <v/>
      </c>
      <c r="J140" s="110" t="str">
        <f>IF(B140="","",IF(INSCRIPCIONES!$K140="DESCUENTO FAMILIA",65000,85000))</f>
        <v/>
      </c>
      <c r="K140" s="129"/>
      <c r="L140" s="214" t="str">
        <f>_xlfn.IFNA(VLOOKUP(INSCRIPCIONES!$B140,'BASE DE DATOS 2026'!$B$3:$Q$650,16,FALSE),"")</f>
        <v/>
      </c>
    </row>
    <row r="141" spans="1:12" ht="15.75" x14ac:dyDescent="0.25">
      <c r="A141" s="212" t="str">
        <f>IF(INSCRIPCIONES!$B141="","",SUBTOTAL(103,$B$7:B141))</f>
        <v/>
      </c>
      <c r="B141" s="128"/>
      <c r="C141" s="134" t="str">
        <f>IFERROR(VLOOKUP(INSCRIPCIONES!$B141,BASE2026,2,FALSE),"")</f>
        <v/>
      </c>
      <c r="D141" s="134" t="str">
        <f>IFERROR(VLOOKUP(INSCRIPCIONES!$B141,BASE2026,3,FALSE),"")</f>
        <v/>
      </c>
      <c r="E141" s="135" t="str">
        <f>IFERROR(VLOOKUP(INSCRIPCIONES!$B141,BASE2026,6,0),"")</f>
        <v/>
      </c>
      <c r="F141" s="135" t="str">
        <f>IFERROR(VLOOKUP(INSCRIPCIONES!$B141,BASE2026,5,0),"")</f>
        <v/>
      </c>
      <c r="G141" s="136" t="str">
        <f>IFERROR(VLOOKUP(INSCRIPCIONES!$B141,BASE2026,12,FALSE),"")</f>
        <v/>
      </c>
      <c r="H141" s="136" t="str">
        <f>IFERROR(VLOOKUP(INSCRIPCIONES!$B141,BASE2026,11,FALSE),"")</f>
        <v/>
      </c>
      <c r="I141" s="137" t="str">
        <f>IFERROR(VLOOKUP(INSCRIPCIONES!$B141,BASE2026,13,FALSE),"")</f>
        <v/>
      </c>
      <c r="J141" s="110" t="str">
        <f>IF(B141="","",IF(INSCRIPCIONES!$K141="DESCUENTO FAMILIA",65000,85000))</f>
        <v/>
      </c>
      <c r="K141" s="129"/>
      <c r="L141" s="214" t="str">
        <f>_xlfn.IFNA(VLOOKUP(INSCRIPCIONES!$B141,'BASE DE DATOS 2026'!$B$3:$Q$650,16,FALSE),"")</f>
        <v/>
      </c>
    </row>
    <row r="142" spans="1:12" ht="15.75" x14ac:dyDescent="0.25">
      <c r="A142" s="212" t="str">
        <f>IF(INSCRIPCIONES!$B142="","",SUBTOTAL(103,$B$7:B142))</f>
        <v/>
      </c>
      <c r="B142" s="128"/>
      <c r="C142" s="134" t="str">
        <f>IFERROR(VLOOKUP(INSCRIPCIONES!$B142,BASE2026,2,FALSE),"")</f>
        <v/>
      </c>
      <c r="D142" s="134" t="str">
        <f>IFERROR(VLOOKUP(INSCRIPCIONES!$B142,BASE2026,3,FALSE),"")</f>
        <v/>
      </c>
      <c r="E142" s="135" t="str">
        <f>IFERROR(VLOOKUP(INSCRIPCIONES!$B142,BASE2026,6,0),"")</f>
        <v/>
      </c>
      <c r="F142" s="135" t="str">
        <f>IFERROR(VLOOKUP(INSCRIPCIONES!$B142,BASE2026,5,0),"")</f>
        <v/>
      </c>
      <c r="G142" s="136" t="str">
        <f>IFERROR(VLOOKUP(INSCRIPCIONES!$B142,BASE2026,12,FALSE),"")</f>
        <v/>
      </c>
      <c r="H142" s="136" t="str">
        <f>IFERROR(VLOOKUP(INSCRIPCIONES!$B142,BASE2026,11,FALSE),"")</f>
        <v/>
      </c>
      <c r="I142" s="137" t="str">
        <f>IFERROR(VLOOKUP(INSCRIPCIONES!$B142,BASE2026,13,FALSE),"")</f>
        <v/>
      </c>
      <c r="J142" s="110" t="str">
        <f>IF(B142="","",IF(INSCRIPCIONES!$K142="DESCUENTO FAMILIA",65000,85000))</f>
        <v/>
      </c>
      <c r="K142" s="129"/>
      <c r="L142" s="214" t="str">
        <f>_xlfn.IFNA(VLOOKUP(INSCRIPCIONES!$B142,'BASE DE DATOS 2026'!$B$3:$Q$650,16,FALSE),"")</f>
        <v/>
      </c>
    </row>
    <row r="143" spans="1:12" ht="15.75" x14ac:dyDescent="0.25">
      <c r="A143" s="212" t="str">
        <f>IF(INSCRIPCIONES!$B143="","",SUBTOTAL(103,$B$7:B143))</f>
        <v/>
      </c>
      <c r="B143" s="128"/>
      <c r="C143" s="134" t="str">
        <f>IFERROR(VLOOKUP(INSCRIPCIONES!$B143,BASE2026,2,FALSE),"")</f>
        <v/>
      </c>
      <c r="D143" s="134" t="str">
        <f>IFERROR(VLOOKUP(INSCRIPCIONES!$B143,BASE2026,3,FALSE),"")</f>
        <v/>
      </c>
      <c r="E143" s="135" t="str">
        <f>IFERROR(VLOOKUP(INSCRIPCIONES!$B143,BASE2026,6,0),"")</f>
        <v/>
      </c>
      <c r="F143" s="135" t="str">
        <f>IFERROR(VLOOKUP(INSCRIPCIONES!$B143,BASE2026,5,0),"")</f>
        <v/>
      </c>
      <c r="G143" s="136" t="str">
        <f>IFERROR(VLOOKUP(INSCRIPCIONES!$B143,BASE2026,12,FALSE),"")</f>
        <v/>
      </c>
      <c r="H143" s="136" t="str">
        <f>IFERROR(VLOOKUP(INSCRIPCIONES!$B143,BASE2026,11,FALSE),"")</f>
        <v/>
      </c>
      <c r="I143" s="137" t="str">
        <f>IFERROR(VLOOKUP(INSCRIPCIONES!$B143,BASE2026,13,FALSE),"")</f>
        <v/>
      </c>
      <c r="J143" s="110" t="str">
        <f>IF(B143="","",IF(INSCRIPCIONES!$K143="DESCUENTO FAMILIA",65000,85000))</f>
        <v/>
      </c>
      <c r="K143" s="129"/>
      <c r="L143" s="214" t="str">
        <f>_xlfn.IFNA(VLOOKUP(INSCRIPCIONES!$B143,'BASE DE DATOS 2026'!$B$3:$Q$650,16,FALSE),"")</f>
        <v/>
      </c>
    </row>
    <row r="144" spans="1:12" ht="15.75" x14ac:dyDescent="0.25">
      <c r="A144" s="212" t="str">
        <f>IF(INSCRIPCIONES!$B144="","",SUBTOTAL(103,$B$7:B144))</f>
        <v/>
      </c>
      <c r="B144" s="128"/>
      <c r="C144" s="134" t="str">
        <f>IFERROR(VLOOKUP(INSCRIPCIONES!$B144,BASE2026,2,FALSE),"")</f>
        <v/>
      </c>
      <c r="D144" s="134" t="str">
        <f>IFERROR(VLOOKUP(INSCRIPCIONES!$B144,BASE2026,3,FALSE),"")</f>
        <v/>
      </c>
      <c r="E144" s="135" t="str">
        <f>IFERROR(VLOOKUP(INSCRIPCIONES!$B144,BASE2026,6,0),"")</f>
        <v/>
      </c>
      <c r="F144" s="135" t="str">
        <f>IFERROR(VLOOKUP(INSCRIPCIONES!$B144,BASE2026,5,0),"")</f>
        <v/>
      </c>
      <c r="G144" s="136" t="str">
        <f>IFERROR(VLOOKUP(INSCRIPCIONES!$B144,BASE2026,12,FALSE),"")</f>
        <v/>
      </c>
      <c r="H144" s="136" t="str">
        <f>IFERROR(VLOOKUP(INSCRIPCIONES!$B144,BASE2026,11,FALSE),"")</f>
        <v/>
      </c>
      <c r="I144" s="137" t="str">
        <f>IFERROR(VLOOKUP(INSCRIPCIONES!$B144,BASE2026,13,FALSE),"")</f>
        <v/>
      </c>
      <c r="J144" s="110" t="str">
        <f>IF(B144="","",IF(INSCRIPCIONES!$K144="DESCUENTO FAMILIA",65000,85000))</f>
        <v/>
      </c>
      <c r="K144" s="129"/>
      <c r="L144" s="214" t="str">
        <f>_xlfn.IFNA(VLOOKUP(INSCRIPCIONES!$B144,'BASE DE DATOS 2026'!$B$3:$Q$650,16,FALSE),"")</f>
        <v/>
      </c>
    </row>
    <row r="145" spans="1:12" ht="15.75" x14ac:dyDescent="0.25">
      <c r="A145" s="212" t="str">
        <f>IF(INSCRIPCIONES!$B145="","",SUBTOTAL(103,$B$7:B145))</f>
        <v/>
      </c>
      <c r="B145" s="128"/>
      <c r="C145" s="134" t="str">
        <f>IFERROR(VLOOKUP(INSCRIPCIONES!$B145,BASE2026,2,FALSE),"")</f>
        <v/>
      </c>
      <c r="D145" s="134" t="str">
        <f>IFERROR(VLOOKUP(INSCRIPCIONES!$B145,BASE2026,3,FALSE),"")</f>
        <v/>
      </c>
      <c r="E145" s="135" t="str">
        <f>IFERROR(VLOOKUP(INSCRIPCIONES!$B145,BASE2026,6,0),"")</f>
        <v/>
      </c>
      <c r="F145" s="135" t="str">
        <f>IFERROR(VLOOKUP(INSCRIPCIONES!$B145,BASE2026,5,0),"")</f>
        <v/>
      </c>
      <c r="G145" s="136" t="str">
        <f>IFERROR(VLOOKUP(INSCRIPCIONES!$B145,BASE2026,12,FALSE),"")</f>
        <v/>
      </c>
      <c r="H145" s="136" t="str">
        <f>IFERROR(VLOOKUP(INSCRIPCIONES!$B145,BASE2026,11,FALSE),"")</f>
        <v/>
      </c>
      <c r="I145" s="137" t="str">
        <f>IFERROR(VLOOKUP(INSCRIPCIONES!$B145,BASE2026,13,FALSE),"")</f>
        <v/>
      </c>
      <c r="J145" s="110" t="str">
        <f>IF(B145="","",IF(INSCRIPCIONES!$K145="DESCUENTO FAMILIA",65000,85000))</f>
        <v/>
      </c>
      <c r="K145" s="129"/>
      <c r="L145" s="214" t="str">
        <f>_xlfn.IFNA(VLOOKUP(INSCRIPCIONES!$B145,'BASE DE DATOS 2026'!$B$3:$Q$650,16,FALSE),"")</f>
        <v/>
      </c>
    </row>
    <row r="146" spans="1:12" ht="15.75" x14ac:dyDescent="0.25">
      <c r="A146" s="212" t="str">
        <f>IF(INSCRIPCIONES!$B146="","",SUBTOTAL(103,$B$7:B146))</f>
        <v/>
      </c>
      <c r="B146" s="128"/>
      <c r="C146" s="134" t="str">
        <f>IFERROR(VLOOKUP(INSCRIPCIONES!$B146,BASE2026,2,FALSE),"")</f>
        <v/>
      </c>
      <c r="D146" s="134" t="str">
        <f>IFERROR(VLOOKUP(INSCRIPCIONES!$B146,BASE2026,3,FALSE),"")</f>
        <v/>
      </c>
      <c r="E146" s="135" t="str">
        <f>IFERROR(VLOOKUP(INSCRIPCIONES!$B146,BASE2026,6,0),"")</f>
        <v/>
      </c>
      <c r="F146" s="135" t="str">
        <f>IFERROR(VLOOKUP(INSCRIPCIONES!$B146,BASE2026,5,0),"")</f>
        <v/>
      </c>
      <c r="G146" s="136" t="str">
        <f>IFERROR(VLOOKUP(INSCRIPCIONES!$B146,BASE2026,12,FALSE),"")</f>
        <v/>
      </c>
      <c r="H146" s="136" t="str">
        <f>IFERROR(VLOOKUP(INSCRIPCIONES!$B146,BASE2026,11,FALSE),"")</f>
        <v/>
      </c>
      <c r="I146" s="137" t="str">
        <f>IFERROR(VLOOKUP(INSCRIPCIONES!$B146,BASE2026,13,FALSE),"")</f>
        <v/>
      </c>
      <c r="J146" s="110" t="str">
        <f>IF(B146="","",IF(INSCRIPCIONES!$K146="DESCUENTO FAMILIA",65000,85000))</f>
        <v/>
      </c>
      <c r="K146" s="129"/>
      <c r="L146" s="214" t="str">
        <f>_xlfn.IFNA(VLOOKUP(INSCRIPCIONES!$B146,'BASE DE DATOS 2026'!$B$3:$Q$650,16,FALSE),"")</f>
        <v/>
      </c>
    </row>
    <row r="147" spans="1:12" ht="15.75" x14ac:dyDescent="0.25">
      <c r="A147" s="212" t="str">
        <f>IF(INSCRIPCIONES!$B147="","",SUBTOTAL(103,$B$7:B147))</f>
        <v/>
      </c>
      <c r="B147" s="128"/>
      <c r="C147" s="134" t="str">
        <f>IFERROR(VLOOKUP(INSCRIPCIONES!$B147,BASE2026,2,FALSE),"")</f>
        <v/>
      </c>
      <c r="D147" s="134" t="str">
        <f>IFERROR(VLOOKUP(INSCRIPCIONES!$B147,BASE2026,3,FALSE),"")</f>
        <v/>
      </c>
      <c r="E147" s="135" t="str">
        <f>IFERROR(VLOOKUP(INSCRIPCIONES!$B147,BASE2026,6,0),"")</f>
        <v/>
      </c>
      <c r="F147" s="135" t="str">
        <f>IFERROR(VLOOKUP(INSCRIPCIONES!$B147,BASE2026,5,0),"")</f>
        <v/>
      </c>
      <c r="G147" s="136" t="str">
        <f>IFERROR(VLOOKUP(INSCRIPCIONES!$B147,BASE2026,12,FALSE),"")</f>
        <v/>
      </c>
      <c r="H147" s="136" t="str">
        <f>IFERROR(VLOOKUP(INSCRIPCIONES!$B147,BASE2026,11,FALSE),"")</f>
        <v/>
      </c>
      <c r="I147" s="137" t="str">
        <f>IFERROR(VLOOKUP(INSCRIPCIONES!$B147,BASE2026,13,FALSE),"")</f>
        <v/>
      </c>
      <c r="J147" s="110" t="str">
        <f>IF(B147="","",IF(INSCRIPCIONES!$K147="DESCUENTO FAMILIA",65000,85000))</f>
        <v/>
      </c>
      <c r="K147" s="129"/>
      <c r="L147" s="214" t="str">
        <f>_xlfn.IFNA(VLOOKUP(INSCRIPCIONES!$B147,'BASE DE DATOS 2026'!$B$3:$Q$650,16,FALSE),"")</f>
        <v/>
      </c>
    </row>
    <row r="148" spans="1:12" ht="15.75" x14ac:dyDescent="0.25">
      <c r="A148" s="212" t="str">
        <f>IF(INSCRIPCIONES!$B148="","",SUBTOTAL(103,$B$7:B148))</f>
        <v/>
      </c>
      <c r="B148" s="128"/>
      <c r="C148" s="134" t="str">
        <f>IFERROR(VLOOKUP(INSCRIPCIONES!$B148,BASE2026,2,FALSE),"")</f>
        <v/>
      </c>
      <c r="D148" s="134" t="str">
        <f>IFERROR(VLOOKUP(INSCRIPCIONES!$B148,BASE2026,3,FALSE),"")</f>
        <v/>
      </c>
      <c r="E148" s="135" t="str">
        <f>IFERROR(VLOOKUP(INSCRIPCIONES!$B148,BASE2026,6,0),"")</f>
        <v/>
      </c>
      <c r="F148" s="135" t="str">
        <f>IFERROR(VLOOKUP(INSCRIPCIONES!$B148,BASE2026,5,0),"")</f>
        <v/>
      </c>
      <c r="G148" s="136" t="str">
        <f>IFERROR(VLOOKUP(INSCRIPCIONES!$B148,BASE2026,12,FALSE),"")</f>
        <v/>
      </c>
      <c r="H148" s="136" t="str">
        <f>IFERROR(VLOOKUP(INSCRIPCIONES!$B148,BASE2026,11,FALSE),"")</f>
        <v/>
      </c>
      <c r="I148" s="137" t="str">
        <f>IFERROR(VLOOKUP(INSCRIPCIONES!$B148,BASE2026,13,FALSE),"")</f>
        <v/>
      </c>
      <c r="J148" s="110" t="str">
        <f>IF(B148="","",IF(INSCRIPCIONES!$K148="DESCUENTO FAMILIA",65000,85000))</f>
        <v/>
      </c>
      <c r="K148" s="129"/>
      <c r="L148" s="214" t="str">
        <f>_xlfn.IFNA(VLOOKUP(INSCRIPCIONES!$B148,'BASE DE DATOS 2026'!$B$3:$Q$650,16,FALSE),"")</f>
        <v/>
      </c>
    </row>
    <row r="149" spans="1:12" ht="15.75" x14ac:dyDescent="0.25">
      <c r="A149" s="212" t="str">
        <f>IF(INSCRIPCIONES!$B149="","",SUBTOTAL(103,$B$7:B149))</f>
        <v/>
      </c>
      <c r="B149" s="128"/>
      <c r="C149" s="134" t="str">
        <f>IFERROR(VLOOKUP(INSCRIPCIONES!$B149,BASE2026,2,FALSE),"")</f>
        <v/>
      </c>
      <c r="D149" s="134" t="str">
        <f>IFERROR(VLOOKUP(INSCRIPCIONES!$B149,BASE2026,3,FALSE),"")</f>
        <v/>
      </c>
      <c r="E149" s="135" t="str">
        <f>IFERROR(VLOOKUP(INSCRIPCIONES!$B149,BASE2026,6,0),"")</f>
        <v/>
      </c>
      <c r="F149" s="135" t="str">
        <f>IFERROR(VLOOKUP(INSCRIPCIONES!$B149,BASE2026,5,0),"")</f>
        <v/>
      </c>
      <c r="G149" s="136" t="str">
        <f>IFERROR(VLOOKUP(INSCRIPCIONES!$B149,BASE2026,12,FALSE),"")</f>
        <v/>
      </c>
      <c r="H149" s="136" t="str">
        <f>IFERROR(VLOOKUP(INSCRIPCIONES!$B149,BASE2026,11,FALSE),"")</f>
        <v/>
      </c>
      <c r="I149" s="137" t="str">
        <f>IFERROR(VLOOKUP(INSCRIPCIONES!$B149,BASE2026,13,FALSE),"")</f>
        <v/>
      </c>
      <c r="J149" s="110" t="str">
        <f>IF(B149="","",IF(INSCRIPCIONES!$K149="DESCUENTO FAMILIA",65000,85000))</f>
        <v/>
      </c>
      <c r="K149" s="129"/>
      <c r="L149" s="214" t="str">
        <f>_xlfn.IFNA(VLOOKUP(INSCRIPCIONES!$B149,'BASE DE DATOS 2026'!$B$3:$Q$650,16,FALSE),"")</f>
        <v/>
      </c>
    </row>
    <row r="150" spans="1:12" ht="15.75" x14ac:dyDescent="0.25">
      <c r="A150" s="212" t="str">
        <f>IF(INSCRIPCIONES!$B150="","",SUBTOTAL(103,$B$7:B150))</f>
        <v/>
      </c>
      <c r="B150" s="128"/>
      <c r="C150" s="134" t="str">
        <f>IFERROR(VLOOKUP(INSCRIPCIONES!$B150,BASE2026,2,FALSE),"")</f>
        <v/>
      </c>
      <c r="D150" s="134" t="str">
        <f>IFERROR(VLOOKUP(INSCRIPCIONES!$B150,BASE2026,3,FALSE),"")</f>
        <v/>
      </c>
      <c r="E150" s="135" t="str">
        <f>IFERROR(VLOOKUP(INSCRIPCIONES!$B150,BASE2026,6,0),"")</f>
        <v/>
      </c>
      <c r="F150" s="135" t="str">
        <f>IFERROR(VLOOKUP(INSCRIPCIONES!$B150,BASE2026,5,0),"")</f>
        <v/>
      </c>
      <c r="G150" s="136" t="str">
        <f>IFERROR(VLOOKUP(INSCRIPCIONES!$B150,BASE2026,12,FALSE),"")</f>
        <v/>
      </c>
      <c r="H150" s="136" t="str">
        <f>IFERROR(VLOOKUP(INSCRIPCIONES!$B150,BASE2026,11,FALSE),"")</f>
        <v/>
      </c>
      <c r="I150" s="137" t="str">
        <f>IFERROR(VLOOKUP(INSCRIPCIONES!$B150,BASE2026,13,FALSE),"")</f>
        <v/>
      </c>
      <c r="J150" s="110" t="str">
        <f>IF(B150="","",IF(INSCRIPCIONES!$K150="DESCUENTO FAMILIA",65000,85000))</f>
        <v/>
      </c>
      <c r="K150" s="129"/>
      <c r="L150" s="214" t="str">
        <f>_xlfn.IFNA(VLOOKUP(INSCRIPCIONES!$B150,'BASE DE DATOS 2026'!$B$3:$Q$650,16,FALSE),"")</f>
        <v/>
      </c>
    </row>
    <row r="151" spans="1:12" ht="15.75" x14ac:dyDescent="0.25">
      <c r="A151" s="212" t="str">
        <f>IF(INSCRIPCIONES!$B151="","",SUBTOTAL(103,$B$7:B151))</f>
        <v/>
      </c>
      <c r="B151" s="128"/>
      <c r="C151" s="134" t="str">
        <f>IFERROR(VLOOKUP(INSCRIPCIONES!$B151,BASE2026,2,FALSE),"")</f>
        <v/>
      </c>
      <c r="D151" s="134" t="str">
        <f>IFERROR(VLOOKUP(INSCRIPCIONES!$B151,BASE2026,3,FALSE),"")</f>
        <v/>
      </c>
      <c r="E151" s="135" t="str">
        <f>IFERROR(VLOOKUP(INSCRIPCIONES!$B151,BASE2026,6,0),"")</f>
        <v/>
      </c>
      <c r="F151" s="135" t="str">
        <f>IFERROR(VLOOKUP(INSCRIPCIONES!$B151,BASE2026,5,0),"")</f>
        <v/>
      </c>
      <c r="G151" s="136" t="str">
        <f>IFERROR(VLOOKUP(INSCRIPCIONES!$B151,BASE2026,12,FALSE),"")</f>
        <v/>
      </c>
      <c r="H151" s="136" t="str">
        <f>IFERROR(VLOOKUP(INSCRIPCIONES!$B151,BASE2026,11,FALSE),"")</f>
        <v/>
      </c>
      <c r="I151" s="137" t="str">
        <f>IFERROR(VLOOKUP(INSCRIPCIONES!$B151,BASE2026,13,FALSE),"")</f>
        <v/>
      </c>
      <c r="J151" s="110" t="str">
        <f>IF(B151="","",IF(INSCRIPCIONES!$K151="DESCUENTO FAMILIA",65000,85000))</f>
        <v/>
      </c>
      <c r="K151" s="129"/>
      <c r="L151" s="214" t="str">
        <f>_xlfn.IFNA(VLOOKUP(INSCRIPCIONES!$B151,'BASE DE DATOS 2026'!$B$3:$Q$650,16,FALSE),"")</f>
        <v/>
      </c>
    </row>
    <row r="152" spans="1:12" ht="15.75" x14ac:dyDescent="0.25">
      <c r="A152" s="212" t="str">
        <f>IF(INSCRIPCIONES!$B152="","",SUBTOTAL(103,$B$7:B152))</f>
        <v/>
      </c>
      <c r="B152" s="128"/>
      <c r="C152" s="134" t="str">
        <f>IFERROR(VLOOKUP(INSCRIPCIONES!$B152,BASE2026,2,FALSE),"")</f>
        <v/>
      </c>
      <c r="D152" s="134" t="str">
        <f>IFERROR(VLOOKUP(INSCRIPCIONES!$B152,BASE2026,3,FALSE),"")</f>
        <v/>
      </c>
      <c r="E152" s="135" t="str">
        <f>IFERROR(VLOOKUP(INSCRIPCIONES!$B152,BASE2026,6,0),"")</f>
        <v/>
      </c>
      <c r="F152" s="135" t="str">
        <f>IFERROR(VLOOKUP(INSCRIPCIONES!$B152,BASE2026,5,0),"")</f>
        <v/>
      </c>
      <c r="G152" s="136" t="str">
        <f>IFERROR(VLOOKUP(INSCRIPCIONES!$B152,BASE2026,12,FALSE),"")</f>
        <v/>
      </c>
      <c r="H152" s="136" t="str">
        <f>IFERROR(VLOOKUP(INSCRIPCIONES!$B152,BASE2026,11,FALSE),"")</f>
        <v/>
      </c>
      <c r="I152" s="137" t="str">
        <f>IFERROR(VLOOKUP(INSCRIPCIONES!$B152,BASE2026,13,FALSE),"")</f>
        <v/>
      </c>
      <c r="J152" s="110" t="str">
        <f>IF(B152="","",IF(INSCRIPCIONES!$K152="DESCUENTO FAMILIA",65000,85000))</f>
        <v/>
      </c>
      <c r="K152" s="129"/>
      <c r="L152" s="214" t="str">
        <f>_xlfn.IFNA(VLOOKUP(INSCRIPCIONES!$B152,'BASE DE DATOS 2026'!$B$3:$Q$650,16,FALSE),"")</f>
        <v/>
      </c>
    </row>
    <row r="153" spans="1:12" ht="15.75" x14ac:dyDescent="0.25">
      <c r="A153" s="212" t="str">
        <f>IF(INSCRIPCIONES!$B153="","",SUBTOTAL(103,$B$7:B153))</f>
        <v/>
      </c>
      <c r="B153" s="128"/>
      <c r="C153" s="134" t="str">
        <f>IFERROR(VLOOKUP(INSCRIPCIONES!$B153,BASE2026,2,FALSE),"")</f>
        <v/>
      </c>
      <c r="D153" s="134" t="str">
        <f>IFERROR(VLOOKUP(INSCRIPCIONES!$B153,BASE2026,3,FALSE),"")</f>
        <v/>
      </c>
      <c r="E153" s="135" t="str">
        <f>IFERROR(VLOOKUP(INSCRIPCIONES!$B153,BASE2026,6,0),"")</f>
        <v/>
      </c>
      <c r="F153" s="135" t="str">
        <f>IFERROR(VLOOKUP(INSCRIPCIONES!$B153,BASE2026,5,0),"")</f>
        <v/>
      </c>
      <c r="G153" s="136" t="str">
        <f>IFERROR(VLOOKUP(INSCRIPCIONES!$B153,BASE2026,12,FALSE),"")</f>
        <v/>
      </c>
      <c r="H153" s="136" t="str">
        <f>IFERROR(VLOOKUP(INSCRIPCIONES!$B153,BASE2026,11,FALSE),"")</f>
        <v/>
      </c>
      <c r="I153" s="137" t="str">
        <f>IFERROR(VLOOKUP(INSCRIPCIONES!$B153,BASE2026,13,FALSE),"")</f>
        <v/>
      </c>
      <c r="J153" s="110" t="str">
        <f>IF(B153="","",IF(INSCRIPCIONES!$K153="DESCUENTO FAMILIA",65000,85000))</f>
        <v/>
      </c>
      <c r="K153" s="129"/>
      <c r="L153" s="214" t="str">
        <f>_xlfn.IFNA(VLOOKUP(INSCRIPCIONES!$B153,'BASE DE DATOS 2026'!$B$3:$Q$650,16,FALSE),"")</f>
        <v/>
      </c>
    </row>
    <row r="154" spans="1:12" ht="15.75" x14ac:dyDescent="0.25">
      <c r="A154" s="212" t="str">
        <f>IF(INSCRIPCIONES!$B154="","",SUBTOTAL(103,$B$7:B154))</f>
        <v/>
      </c>
      <c r="B154" s="128"/>
      <c r="C154" s="134" t="str">
        <f>IFERROR(VLOOKUP(INSCRIPCIONES!$B154,BASE2026,2,FALSE),"")</f>
        <v/>
      </c>
      <c r="D154" s="134" t="str">
        <f>IFERROR(VLOOKUP(INSCRIPCIONES!$B154,BASE2026,3,FALSE),"")</f>
        <v/>
      </c>
      <c r="E154" s="135" t="str">
        <f>IFERROR(VLOOKUP(INSCRIPCIONES!$B154,BASE2026,6,0),"")</f>
        <v/>
      </c>
      <c r="F154" s="135" t="str">
        <f>IFERROR(VLOOKUP(INSCRIPCIONES!$B154,BASE2026,5,0),"")</f>
        <v/>
      </c>
      <c r="G154" s="136" t="str">
        <f>IFERROR(VLOOKUP(INSCRIPCIONES!$B154,BASE2026,12,FALSE),"")</f>
        <v/>
      </c>
      <c r="H154" s="136" t="str">
        <f>IFERROR(VLOOKUP(INSCRIPCIONES!$B154,BASE2026,11,FALSE),"")</f>
        <v/>
      </c>
      <c r="I154" s="137" t="str">
        <f>IFERROR(VLOOKUP(INSCRIPCIONES!$B154,BASE2026,13,FALSE),"")</f>
        <v/>
      </c>
      <c r="J154" s="110" t="str">
        <f>IF(B154="","",IF(INSCRIPCIONES!$K154="DESCUENTO FAMILIA",65000,85000))</f>
        <v/>
      </c>
      <c r="K154" s="129"/>
      <c r="L154" s="214" t="str">
        <f>_xlfn.IFNA(VLOOKUP(INSCRIPCIONES!$B154,'BASE DE DATOS 2026'!$B$3:$Q$650,16,FALSE),"")</f>
        <v/>
      </c>
    </row>
    <row r="155" spans="1:12" ht="15.75" x14ac:dyDescent="0.25">
      <c r="A155" s="212" t="str">
        <f>IF(INSCRIPCIONES!$B155="","",SUBTOTAL(103,$B$7:B155))</f>
        <v/>
      </c>
      <c r="B155" s="128"/>
      <c r="C155" s="134" t="str">
        <f>IFERROR(VLOOKUP(INSCRIPCIONES!$B155,BASE2026,2,FALSE),"")</f>
        <v/>
      </c>
      <c r="D155" s="134" t="str">
        <f>IFERROR(VLOOKUP(INSCRIPCIONES!$B155,BASE2026,3,FALSE),"")</f>
        <v/>
      </c>
      <c r="E155" s="135" t="str">
        <f>IFERROR(VLOOKUP(INSCRIPCIONES!$B155,BASE2026,6,0),"")</f>
        <v/>
      </c>
      <c r="F155" s="135" t="str">
        <f>IFERROR(VLOOKUP(INSCRIPCIONES!$B155,BASE2026,5,0),"")</f>
        <v/>
      </c>
      <c r="G155" s="136" t="str">
        <f>IFERROR(VLOOKUP(INSCRIPCIONES!$B155,BASE2026,12,FALSE),"")</f>
        <v/>
      </c>
      <c r="H155" s="136" t="str">
        <f>IFERROR(VLOOKUP(INSCRIPCIONES!$B155,BASE2026,11,FALSE),"")</f>
        <v/>
      </c>
      <c r="I155" s="137" t="str">
        <f>IFERROR(VLOOKUP(INSCRIPCIONES!$B155,BASE2026,13,FALSE),"")</f>
        <v/>
      </c>
      <c r="J155" s="110" t="str">
        <f>IF(B155="","",IF(INSCRIPCIONES!$K155="DESCUENTO FAMILIA",65000,85000))</f>
        <v/>
      </c>
      <c r="K155" s="129"/>
      <c r="L155" s="214" t="str">
        <f>_xlfn.IFNA(VLOOKUP(INSCRIPCIONES!$B155,'BASE DE DATOS 2026'!$B$3:$Q$650,16,FALSE),"")</f>
        <v/>
      </c>
    </row>
    <row r="156" spans="1:12" ht="15.75" x14ac:dyDescent="0.25">
      <c r="A156" s="212" t="str">
        <f>IF(INSCRIPCIONES!$B156="","",SUBTOTAL(103,$B$7:B156))</f>
        <v/>
      </c>
      <c r="B156" s="128"/>
      <c r="C156" s="134" t="str">
        <f>IFERROR(VLOOKUP(INSCRIPCIONES!$B156,BASE2026,2,FALSE),"")</f>
        <v/>
      </c>
      <c r="D156" s="134" t="str">
        <f>IFERROR(VLOOKUP(INSCRIPCIONES!$B156,BASE2026,3,FALSE),"")</f>
        <v/>
      </c>
      <c r="E156" s="135" t="str">
        <f>IFERROR(VLOOKUP(INSCRIPCIONES!$B156,BASE2026,6,0),"")</f>
        <v/>
      </c>
      <c r="F156" s="135" t="str">
        <f>IFERROR(VLOOKUP(INSCRIPCIONES!$B156,BASE2026,5,0),"")</f>
        <v/>
      </c>
      <c r="G156" s="136" t="str">
        <f>IFERROR(VLOOKUP(INSCRIPCIONES!$B156,BASE2026,12,FALSE),"")</f>
        <v/>
      </c>
      <c r="H156" s="136" t="str">
        <f>IFERROR(VLOOKUP(INSCRIPCIONES!$B156,BASE2026,11,FALSE),"")</f>
        <v/>
      </c>
      <c r="I156" s="137" t="str">
        <f>IFERROR(VLOOKUP(INSCRIPCIONES!$B156,BASE2026,13,FALSE),"")</f>
        <v/>
      </c>
      <c r="J156" s="110" t="str">
        <f>IF(B156="","",IF(INSCRIPCIONES!$K156="DESCUENTO FAMILIA",65000,85000))</f>
        <v/>
      </c>
      <c r="K156" s="129"/>
      <c r="L156" s="214" t="str">
        <f>_xlfn.IFNA(VLOOKUP(INSCRIPCIONES!$B156,'BASE DE DATOS 2026'!$B$3:$Q$650,16,FALSE),"")</f>
        <v/>
      </c>
    </row>
    <row r="157" spans="1:12" ht="15.75" x14ac:dyDescent="0.25">
      <c r="A157" s="212" t="str">
        <f>IF(INSCRIPCIONES!$B157="","",SUBTOTAL(103,$B$7:B157))</f>
        <v/>
      </c>
      <c r="B157" s="128"/>
      <c r="C157" s="134" t="str">
        <f>IFERROR(VLOOKUP(INSCRIPCIONES!$B157,BASE2026,2,FALSE),"")</f>
        <v/>
      </c>
      <c r="D157" s="134" t="str">
        <f>IFERROR(VLOOKUP(INSCRIPCIONES!$B157,BASE2026,3,FALSE),"")</f>
        <v/>
      </c>
      <c r="E157" s="135" t="str">
        <f>IFERROR(VLOOKUP(INSCRIPCIONES!$B157,BASE2026,6,0),"")</f>
        <v/>
      </c>
      <c r="F157" s="135" t="str">
        <f>IFERROR(VLOOKUP(INSCRIPCIONES!$B157,BASE2026,5,0),"")</f>
        <v/>
      </c>
      <c r="G157" s="136" t="str">
        <f>IFERROR(VLOOKUP(INSCRIPCIONES!$B157,BASE2026,12,FALSE),"")</f>
        <v/>
      </c>
      <c r="H157" s="136" t="str">
        <f>IFERROR(VLOOKUP(INSCRIPCIONES!$B157,BASE2026,11,FALSE),"")</f>
        <v/>
      </c>
      <c r="I157" s="137" t="str">
        <f>IFERROR(VLOOKUP(INSCRIPCIONES!$B157,BASE2026,13,FALSE),"")</f>
        <v/>
      </c>
      <c r="J157" s="110" t="str">
        <f>IF(B157="","",IF(INSCRIPCIONES!$K157="DESCUENTO FAMILIA",65000,85000))</f>
        <v/>
      </c>
      <c r="K157" s="129"/>
      <c r="L157" s="214" t="str">
        <f>_xlfn.IFNA(VLOOKUP(INSCRIPCIONES!$B157,'BASE DE DATOS 2026'!$B$3:$Q$650,16,FALSE),"")</f>
        <v/>
      </c>
    </row>
    <row r="158" spans="1:12" ht="15.75" x14ac:dyDescent="0.25">
      <c r="A158" s="212" t="str">
        <f>IF(INSCRIPCIONES!$B158="","",SUBTOTAL(103,$B$7:B158))</f>
        <v/>
      </c>
      <c r="B158" s="128"/>
      <c r="C158" s="134" t="str">
        <f>IFERROR(VLOOKUP(INSCRIPCIONES!$B158,BASE2026,2,FALSE),"")</f>
        <v/>
      </c>
      <c r="D158" s="134" t="str">
        <f>IFERROR(VLOOKUP(INSCRIPCIONES!$B158,BASE2026,3,FALSE),"")</f>
        <v/>
      </c>
      <c r="E158" s="135" t="str">
        <f>IFERROR(VLOOKUP(INSCRIPCIONES!$B158,BASE2026,6,0),"")</f>
        <v/>
      </c>
      <c r="F158" s="135" t="str">
        <f>IFERROR(VLOOKUP(INSCRIPCIONES!$B158,BASE2026,5,0),"")</f>
        <v/>
      </c>
      <c r="G158" s="136" t="str">
        <f>IFERROR(VLOOKUP(INSCRIPCIONES!$B158,BASE2026,12,FALSE),"")</f>
        <v/>
      </c>
      <c r="H158" s="136" t="str">
        <f>IFERROR(VLOOKUP(INSCRIPCIONES!$B158,BASE2026,11,FALSE),"")</f>
        <v/>
      </c>
      <c r="I158" s="137" t="str">
        <f>IFERROR(VLOOKUP(INSCRIPCIONES!$B158,BASE2026,13,FALSE),"")</f>
        <v/>
      </c>
      <c r="J158" s="110" t="str">
        <f>IF(B158="","",IF(INSCRIPCIONES!$K158="DESCUENTO FAMILIA",65000,85000))</f>
        <v/>
      </c>
      <c r="K158" s="129"/>
      <c r="L158" s="214" t="str">
        <f>_xlfn.IFNA(VLOOKUP(INSCRIPCIONES!$B158,'BASE DE DATOS 2026'!$B$3:$Q$650,16,FALSE),"")</f>
        <v/>
      </c>
    </row>
    <row r="159" spans="1:12" ht="15.75" x14ac:dyDescent="0.25">
      <c r="A159" s="212" t="str">
        <f>IF(INSCRIPCIONES!$B159="","",SUBTOTAL(103,$B$7:B159))</f>
        <v/>
      </c>
      <c r="B159" s="128"/>
      <c r="C159" s="134" t="str">
        <f>IFERROR(VLOOKUP(INSCRIPCIONES!$B159,BASE2026,2,FALSE),"")</f>
        <v/>
      </c>
      <c r="D159" s="134" t="str">
        <f>IFERROR(VLOOKUP(INSCRIPCIONES!$B159,BASE2026,3,FALSE),"")</f>
        <v/>
      </c>
      <c r="E159" s="135" t="str">
        <f>IFERROR(VLOOKUP(INSCRIPCIONES!$B159,BASE2026,6,0),"")</f>
        <v/>
      </c>
      <c r="F159" s="135" t="str">
        <f>IFERROR(VLOOKUP(INSCRIPCIONES!$B159,BASE2026,5,0),"")</f>
        <v/>
      </c>
      <c r="G159" s="136" t="str">
        <f>IFERROR(VLOOKUP(INSCRIPCIONES!$B159,BASE2026,12,FALSE),"")</f>
        <v/>
      </c>
      <c r="H159" s="136" t="str">
        <f>IFERROR(VLOOKUP(INSCRIPCIONES!$B159,BASE2026,11,FALSE),"")</f>
        <v/>
      </c>
      <c r="I159" s="137" t="str">
        <f>IFERROR(VLOOKUP(INSCRIPCIONES!$B159,BASE2026,13,FALSE),"")</f>
        <v/>
      </c>
      <c r="J159" s="110" t="str">
        <f>IF(B159="","",IF(INSCRIPCIONES!$K159="DESCUENTO FAMILIA",65000,85000))</f>
        <v/>
      </c>
      <c r="K159" s="129"/>
      <c r="L159" s="214" t="str">
        <f>_xlfn.IFNA(VLOOKUP(INSCRIPCIONES!$B159,'BASE DE DATOS 2026'!$B$3:$Q$650,16,FALSE),"")</f>
        <v/>
      </c>
    </row>
    <row r="160" spans="1:12" ht="15.75" x14ac:dyDescent="0.25">
      <c r="A160" s="212" t="str">
        <f>IF(INSCRIPCIONES!$B160="","",SUBTOTAL(103,$B$7:B160))</f>
        <v/>
      </c>
      <c r="B160" s="128"/>
      <c r="C160" s="134" t="str">
        <f>IFERROR(VLOOKUP(INSCRIPCIONES!$B160,BASE2026,2,FALSE),"")</f>
        <v/>
      </c>
      <c r="D160" s="134" t="str">
        <f>IFERROR(VLOOKUP(INSCRIPCIONES!$B160,BASE2026,3,FALSE),"")</f>
        <v/>
      </c>
      <c r="E160" s="135" t="str">
        <f>IFERROR(VLOOKUP(INSCRIPCIONES!$B160,BASE2026,6,0),"")</f>
        <v/>
      </c>
      <c r="F160" s="135" t="str">
        <f>IFERROR(VLOOKUP(INSCRIPCIONES!$B160,BASE2026,5,0),"")</f>
        <v/>
      </c>
      <c r="G160" s="136" t="str">
        <f>IFERROR(VLOOKUP(INSCRIPCIONES!$B160,BASE2026,12,FALSE),"")</f>
        <v/>
      </c>
      <c r="H160" s="136" t="str">
        <f>IFERROR(VLOOKUP(INSCRIPCIONES!$B160,BASE2026,11,FALSE),"")</f>
        <v/>
      </c>
      <c r="I160" s="137" t="str">
        <f>IFERROR(VLOOKUP(INSCRIPCIONES!$B160,BASE2026,13,FALSE),"")</f>
        <v/>
      </c>
      <c r="J160" s="110" t="str">
        <f>IF(B160="","",IF(INSCRIPCIONES!$K160="DESCUENTO FAMILIA",65000,85000))</f>
        <v/>
      </c>
      <c r="K160" s="129"/>
      <c r="L160" s="214" t="str">
        <f>_xlfn.IFNA(VLOOKUP(INSCRIPCIONES!$B160,'BASE DE DATOS 2026'!$B$3:$Q$650,16,FALSE),"")</f>
        <v/>
      </c>
    </row>
    <row r="161" spans="1:12" ht="15.75" x14ac:dyDescent="0.25">
      <c r="A161" s="212" t="str">
        <f>IF(INSCRIPCIONES!$B161="","",SUBTOTAL(103,$B$7:B161))</f>
        <v/>
      </c>
      <c r="B161" s="128"/>
      <c r="C161" s="134" t="str">
        <f>IFERROR(VLOOKUP(INSCRIPCIONES!$B161,BASE2026,2,FALSE),"")</f>
        <v/>
      </c>
      <c r="D161" s="134" t="str">
        <f>IFERROR(VLOOKUP(INSCRIPCIONES!$B161,BASE2026,3,FALSE),"")</f>
        <v/>
      </c>
      <c r="E161" s="135" t="str">
        <f>IFERROR(VLOOKUP(INSCRIPCIONES!$B161,BASE2026,6,0),"")</f>
        <v/>
      </c>
      <c r="F161" s="135" t="str">
        <f>IFERROR(VLOOKUP(INSCRIPCIONES!$B161,BASE2026,5,0),"")</f>
        <v/>
      </c>
      <c r="G161" s="136" t="str">
        <f>IFERROR(VLOOKUP(INSCRIPCIONES!$B161,BASE2026,12,FALSE),"")</f>
        <v/>
      </c>
      <c r="H161" s="136" t="str">
        <f>IFERROR(VLOOKUP(INSCRIPCIONES!$B161,BASE2026,11,FALSE),"")</f>
        <v/>
      </c>
      <c r="I161" s="137" t="str">
        <f>IFERROR(VLOOKUP(INSCRIPCIONES!$B161,BASE2026,13,FALSE),"")</f>
        <v/>
      </c>
      <c r="J161" s="110" t="str">
        <f>IF(B161="","",IF(INSCRIPCIONES!$K161="DESCUENTO FAMILIA",65000,85000))</f>
        <v/>
      </c>
      <c r="K161" s="129"/>
      <c r="L161" s="214" t="str">
        <f>_xlfn.IFNA(VLOOKUP(INSCRIPCIONES!$B161,'BASE DE DATOS 2026'!$B$3:$Q$650,16,FALSE),"")</f>
        <v/>
      </c>
    </row>
    <row r="162" spans="1:12" ht="15.75" x14ac:dyDescent="0.25">
      <c r="A162" s="212" t="str">
        <f>IF(INSCRIPCIONES!$B162="","",SUBTOTAL(103,$B$7:B162))</f>
        <v/>
      </c>
      <c r="B162" s="128"/>
      <c r="C162" s="134" t="str">
        <f>IFERROR(VLOOKUP(INSCRIPCIONES!$B162,BASE2026,2,FALSE),"")</f>
        <v/>
      </c>
      <c r="D162" s="134" t="str">
        <f>IFERROR(VLOOKUP(INSCRIPCIONES!$B162,BASE2026,3,FALSE),"")</f>
        <v/>
      </c>
      <c r="E162" s="135" t="str">
        <f>IFERROR(VLOOKUP(INSCRIPCIONES!$B162,BASE2026,6,0),"")</f>
        <v/>
      </c>
      <c r="F162" s="135" t="str">
        <f>IFERROR(VLOOKUP(INSCRIPCIONES!$B162,BASE2026,5,0),"")</f>
        <v/>
      </c>
      <c r="G162" s="136" t="str">
        <f>IFERROR(VLOOKUP(INSCRIPCIONES!$B162,BASE2026,12,FALSE),"")</f>
        <v/>
      </c>
      <c r="H162" s="136" t="str">
        <f>IFERROR(VLOOKUP(INSCRIPCIONES!$B162,BASE2026,11,FALSE),"")</f>
        <v/>
      </c>
      <c r="I162" s="137" t="str">
        <f>IFERROR(VLOOKUP(INSCRIPCIONES!$B162,BASE2026,13,FALSE),"")</f>
        <v/>
      </c>
      <c r="J162" s="110" t="str">
        <f>IF(B162="","",IF(INSCRIPCIONES!$K162="DESCUENTO FAMILIA",65000,85000))</f>
        <v/>
      </c>
      <c r="K162" s="129"/>
      <c r="L162" s="214" t="str">
        <f>_xlfn.IFNA(VLOOKUP(INSCRIPCIONES!$B162,'BASE DE DATOS 2026'!$B$3:$Q$650,16,FALSE),"")</f>
        <v/>
      </c>
    </row>
    <row r="163" spans="1:12" ht="15.75" x14ac:dyDescent="0.25">
      <c r="A163" s="212" t="str">
        <f>IF(INSCRIPCIONES!$B163="","",SUBTOTAL(103,$B$7:B163))</f>
        <v/>
      </c>
      <c r="B163" s="128"/>
      <c r="C163" s="134" t="str">
        <f>IFERROR(VLOOKUP(INSCRIPCIONES!$B163,BASE2026,2,FALSE),"")</f>
        <v/>
      </c>
      <c r="D163" s="134" t="str">
        <f>IFERROR(VLOOKUP(INSCRIPCIONES!$B163,BASE2026,3,FALSE),"")</f>
        <v/>
      </c>
      <c r="E163" s="135" t="str">
        <f>IFERROR(VLOOKUP(INSCRIPCIONES!$B163,BASE2026,6,0),"")</f>
        <v/>
      </c>
      <c r="F163" s="135" t="str">
        <f>IFERROR(VLOOKUP(INSCRIPCIONES!$B163,BASE2026,5,0),"")</f>
        <v/>
      </c>
      <c r="G163" s="136" t="str">
        <f>IFERROR(VLOOKUP(INSCRIPCIONES!$B163,BASE2026,12,FALSE),"")</f>
        <v/>
      </c>
      <c r="H163" s="136" t="str">
        <f>IFERROR(VLOOKUP(INSCRIPCIONES!$B163,BASE2026,11,FALSE),"")</f>
        <v/>
      </c>
      <c r="I163" s="137" t="str">
        <f>IFERROR(VLOOKUP(INSCRIPCIONES!$B163,BASE2026,13,FALSE),"")</f>
        <v/>
      </c>
      <c r="J163" s="110" t="str">
        <f>IF(B163="","",IF(INSCRIPCIONES!$K163="DESCUENTO FAMILIA",65000,85000))</f>
        <v/>
      </c>
      <c r="K163" s="129"/>
      <c r="L163" s="214" t="str">
        <f>_xlfn.IFNA(VLOOKUP(INSCRIPCIONES!$B163,'BASE DE DATOS 2026'!$B$3:$Q$650,16,FALSE),"")</f>
        <v/>
      </c>
    </row>
    <row r="164" spans="1:12" ht="15.75" x14ac:dyDescent="0.25">
      <c r="A164" s="212" t="str">
        <f>IF(INSCRIPCIONES!$B164="","",SUBTOTAL(103,$B$7:B164))</f>
        <v/>
      </c>
      <c r="B164" s="128"/>
      <c r="C164" s="134" t="str">
        <f>IFERROR(VLOOKUP(INSCRIPCIONES!$B164,BASE2026,2,FALSE),"")</f>
        <v/>
      </c>
      <c r="D164" s="134" t="str">
        <f>IFERROR(VLOOKUP(INSCRIPCIONES!$B164,BASE2026,3,FALSE),"")</f>
        <v/>
      </c>
      <c r="E164" s="135" t="str">
        <f>IFERROR(VLOOKUP(INSCRIPCIONES!$B164,BASE2026,6,0),"")</f>
        <v/>
      </c>
      <c r="F164" s="135" t="str">
        <f>IFERROR(VLOOKUP(INSCRIPCIONES!$B164,BASE2026,5,0),"")</f>
        <v/>
      </c>
      <c r="G164" s="136" t="str">
        <f>IFERROR(VLOOKUP(INSCRIPCIONES!$B164,BASE2026,12,FALSE),"")</f>
        <v/>
      </c>
      <c r="H164" s="136" t="str">
        <f>IFERROR(VLOOKUP(INSCRIPCIONES!$B164,BASE2026,11,FALSE),"")</f>
        <v/>
      </c>
      <c r="I164" s="137" t="str">
        <f>IFERROR(VLOOKUP(INSCRIPCIONES!$B164,BASE2026,13,FALSE),"")</f>
        <v/>
      </c>
      <c r="J164" s="110" t="str">
        <f>IF(B164="","",IF(INSCRIPCIONES!$K164="DESCUENTO FAMILIA",65000,85000))</f>
        <v/>
      </c>
      <c r="K164" s="129"/>
      <c r="L164" s="214" t="str">
        <f>_xlfn.IFNA(VLOOKUP(INSCRIPCIONES!$B164,'BASE DE DATOS 2026'!$B$3:$Q$650,16,FALSE),"")</f>
        <v/>
      </c>
    </row>
    <row r="165" spans="1:12" ht="15.75" x14ac:dyDescent="0.25">
      <c r="A165" s="212" t="str">
        <f>IF(INSCRIPCIONES!$B165="","",SUBTOTAL(103,$B$7:B165))</f>
        <v/>
      </c>
      <c r="B165" s="128"/>
      <c r="C165" s="134" t="str">
        <f>IFERROR(VLOOKUP(INSCRIPCIONES!$B165,BASE2026,2,FALSE),"")</f>
        <v/>
      </c>
      <c r="D165" s="134" t="str">
        <f>IFERROR(VLOOKUP(INSCRIPCIONES!$B165,BASE2026,3,FALSE),"")</f>
        <v/>
      </c>
      <c r="E165" s="135" t="str">
        <f>IFERROR(VLOOKUP(INSCRIPCIONES!$B165,BASE2026,6,0),"")</f>
        <v/>
      </c>
      <c r="F165" s="135" t="str">
        <f>IFERROR(VLOOKUP(INSCRIPCIONES!$B165,BASE2026,5,0),"")</f>
        <v/>
      </c>
      <c r="G165" s="136" t="str">
        <f>IFERROR(VLOOKUP(INSCRIPCIONES!$B165,BASE2026,12,FALSE),"")</f>
        <v/>
      </c>
      <c r="H165" s="136" t="str">
        <f>IFERROR(VLOOKUP(INSCRIPCIONES!$B165,BASE2026,11,FALSE),"")</f>
        <v/>
      </c>
      <c r="I165" s="137" t="str">
        <f>IFERROR(VLOOKUP(INSCRIPCIONES!$B165,BASE2026,13,FALSE),"")</f>
        <v/>
      </c>
      <c r="J165" s="110" t="str">
        <f>IF(B165="","",IF(INSCRIPCIONES!$K165="DESCUENTO FAMILIA",65000,85000))</f>
        <v/>
      </c>
      <c r="K165" s="129"/>
      <c r="L165" s="214" t="str">
        <f>_xlfn.IFNA(VLOOKUP(INSCRIPCIONES!$B165,'BASE DE DATOS 2026'!$B$3:$Q$650,16,FALSE),"")</f>
        <v/>
      </c>
    </row>
    <row r="166" spans="1:12" ht="15.75" x14ac:dyDescent="0.25">
      <c r="A166" s="212" t="str">
        <f>IF(INSCRIPCIONES!$B166="","",SUBTOTAL(103,$B$7:B166))</f>
        <v/>
      </c>
      <c r="B166" s="128"/>
      <c r="C166" s="134" t="str">
        <f>IFERROR(VLOOKUP(INSCRIPCIONES!$B166,BASE2026,2,FALSE),"")</f>
        <v/>
      </c>
      <c r="D166" s="134" t="str">
        <f>IFERROR(VLOOKUP(INSCRIPCIONES!$B166,BASE2026,3,FALSE),"")</f>
        <v/>
      </c>
      <c r="E166" s="135" t="str">
        <f>IFERROR(VLOOKUP(INSCRIPCIONES!$B166,BASE2026,6,0),"")</f>
        <v/>
      </c>
      <c r="F166" s="135" t="str">
        <f>IFERROR(VLOOKUP(INSCRIPCIONES!$B166,BASE2026,5,0),"")</f>
        <v/>
      </c>
      <c r="G166" s="136" t="str">
        <f>IFERROR(VLOOKUP(INSCRIPCIONES!$B166,BASE2026,12,FALSE),"")</f>
        <v/>
      </c>
      <c r="H166" s="136" t="str">
        <f>IFERROR(VLOOKUP(INSCRIPCIONES!$B166,BASE2026,11,FALSE),"")</f>
        <v/>
      </c>
      <c r="I166" s="137" t="str">
        <f>IFERROR(VLOOKUP(INSCRIPCIONES!$B166,BASE2026,13,FALSE),"")</f>
        <v/>
      </c>
      <c r="J166" s="110" t="str">
        <f>IF(B166="","",IF(INSCRIPCIONES!$K166="DESCUENTO FAMILIA",65000,85000))</f>
        <v/>
      </c>
      <c r="K166" s="129"/>
      <c r="L166" s="214" t="str">
        <f>_xlfn.IFNA(VLOOKUP(INSCRIPCIONES!$B166,'BASE DE DATOS 2026'!$B$3:$Q$650,16,FALSE),"")</f>
        <v/>
      </c>
    </row>
    <row r="167" spans="1:12" ht="15.75" x14ac:dyDescent="0.25">
      <c r="A167" s="212" t="str">
        <f>IF(INSCRIPCIONES!$B167="","",SUBTOTAL(103,$B$7:B167))</f>
        <v/>
      </c>
      <c r="B167" s="128"/>
      <c r="C167" s="134" t="str">
        <f>IFERROR(VLOOKUP(INSCRIPCIONES!$B167,BASE2026,2,FALSE),"")</f>
        <v/>
      </c>
      <c r="D167" s="134" t="str">
        <f>IFERROR(VLOOKUP(INSCRIPCIONES!$B167,BASE2026,3,FALSE),"")</f>
        <v/>
      </c>
      <c r="E167" s="135" t="str">
        <f>IFERROR(VLOOKUP(INSCRIPCIONES!$B167,BASE2026,6,0),"")</f>
        <v/>
      </c>
      <c r="F167" s="135" t="str">
        <f>IFERROR(VLOOKUP(INSCRIPCIONES!$B167,BASE2026,5,0),"")</f>
        <v/>
      </c>
      <c r="G167" s="136" t="str">
        <f>IFERROR(VLOOKUP(INSCRIPCIONES!$B167,BASE2026,12,FALSE),"")</f>
        <v/>
      </c>
      <c r="H167" s="136" t="str">
        <f>IFERROR(VLOOKUP(INSCRIPCIONES!$B167,BASE2026,11,FALSE),"")</f>
        <v/>
      </c>
      <c r="I167" s="137" t="str">
        <f>IFERROR(VLOOKUP(INSCRIPCIONES!$B167,BASE2026,13,FALSE),"")</f>
        <v/>
      </c>
      <c r="J167" s="110" t="str">
        <f>IF(B167="","",IF(INSCRIPCIONES!$K167="DESCUENTO FAMILIA",65000,85000))</f>
        <v/>
      </c>
      <c r="K167" s="129"/>
      <c r="L167" s="214" t="str">
        <f>_xlfn.IFNA(VLOOKUP(INSCRIPCIONES!$B167,'BASE DE DATOS 2026'!$B$3:$Q$650,16,FALSE),"")</f>
        <v/>
      </c>
    </row>
    <row r="168" spans="1:12" ht="15.75" x14ac:dyDescent="0.25">
      <c r="A168" s="212" t="str">
        <f>IF(INSCRIPCIONES!$B168="","",SUBTOTAL(103,$B$7:B168))</f>
        <v/>
      </c>
      <c r="B168" s="128"/>
      <c r="C168" s="134" t="str">
        <f>IFERROR(VLOOKUP(INSCRIPCIONES!$B168,BASE2026,2,FALSE),"")</f>
        <v/>
      </c>
      <c r="D168" s="134" t="str">
        <f>IFERROR(VLOOKUP(INSCRIPCIONES!$B168,BASE2026,3,FALSE),"")</f>
        <v/>
      </c>
      <c r="E168" s="135" t="str">
        <f>IFERROR(VLOOKUP(INSCRIPCIONES!$B168,BASE2026,6,0),"")</f>
        <v/>
      </c>
      <c r="F168" s="135" t="str">
        <f>IFERROR(VLOOKUP(INSCRIPCIONES!$B168,BASE2026,5,0),"")</f>
        <v/>
      </c>
      <c r="G168" s="136" t="str">
        <f>IFERROR(VLOOKUP(INSCRIPCIONES!$B168,BASE2026,12,FALSE),"")</f>
        <v/>
      </c>
      <c r="H168" s="136" t="str">
        <f>IFERROR(VLOOKUP(INSCRIPCIONES!$B168,BASE2026,11,FALSE),"")</f>
        <v/>
      </c>
      <c r="I168" s="137" t="str">
        <f>IFERROR(VLOOKUP(INSCRIPCIONES!$B168,BASE2026,13,FALSE),"")</f>
        <v/>
      </c>
      <c r="J168" s="110" t="str">
        <f>IF(B168="","",IF(INSCRIPCIONES!$K168="DESCUENTO FAMILIA",65000,85000))</f>
        <v/>
      </c>
      <c r="K168" s="129"/>
      <c r="L168" s="214" t="str">
        <f>_xlfn.IFNA(VLOOKUP(INSCRIPCIONES!$B168,'BASE DE DATOS 2026'!$B$3:$Q$650,16,FALSE),"")</f>
        <v/>
      </c>
    </row>
    <row r="169" spans="1:12" ht="15.75" x14ac:dyDescent="0.25">
      <c r="A169" s="212" t="str">
        <f>IF(INSCRIPCIONES!$B169="","",SUBTOTAL(103,$B$7:B169))</f>
        <v/>
      </c>
      <c r="B169" s="128"/>
      <c r="C169" s="134" t="str">
        <f>IFERROR(VLOOKUP(INSCRIPCIONES!$B169,BASE2026,2,FALSE),"")</f>
        <v/>
      </c>
      <c r="D169" s="134" t="str">
        <f>IFERROR(VLOOKUP(INSCRIPCIONES!$B169,BASE2026,3,FALSE),"")</f>
        <v/>
      </c>
      <c r="E169" s="135" t="str">
        <f>IFERROR(VLOOKUP(INSCRIPCIONES!$B169,BASE2026,6,0),"")</f>
        <v/>
      </c>
      <c r="F169" s="135" t="str">
        <f>IFERROR(VLOOKUP(INSCRIPCIONES!$B169,BASE2026,5,0),"")</f>
        <v/>
      </c>
      <c r="G169" s="136" t="str">
        <f>IFERROR(VLOOKUP(INSCRIPCIONES!$B169,BASE2026,12,FALSE),"")</f>
        <v/>
      </c>
      <c r="H169" s="136" t="str">
        <f>IFERROR(VLOOKUP(INSCRIPCIONES!$B169,BASE2026,11,FALSE),"")</f>
        <v/>
      </c>
      <c r="I169" s="137" t="str">
        <f>IFERROR(VLOOKUP(INSCRIPCIONES!$B169,BASE2026,13,FALSE),"")</f>
        <v/>
      </c>
      <c r="J169" s="110" t="str">
        <f>IF(B169="","",IF(INSCRIPCIONES!$K169="DESCUENTO FAMILIA",65000,85000))</f>
        <v/>
      </c>
      <c r="K169" s="129"/>
      <c r="L169" s="214" t="str">
        <f>_xlfn.IFNA(VLOOKUP(INSCRIPCIONES!$B169,'BASE DE DATOS 2026'!$B$3:$Q$650,16,FALSE),"")</f>
        <v/>
      </c>
    </row>
    <row r="170" spans="1:12" ht="15.75" x14ac:dyDescent="0.25">
      <c r="A170" s="212" t="str">
        <f>IF(INSCRIPCIONES!$B170="","",SUBTOTAL(103,$B$7:B170))</f>
        <v/>
      </c>
      <c r="B170" s="128"/>
      <c r="C170" s="134" t="str">
        <f>IFERROR(VLOOKUP(INSCRIPCIONES!$B170,BASE2026,2,FALSE),"")</f>
        <v/>
      </c>
      <c r="D170" s="134" t="str">
        <f>IFERROR(VLOOKUP(INSCRIPCIONES!$B170,BASE2026,3,FALSE),"")</f>
        <v/>
      </c>
      <c r="E170" s="135" t="str">
        <f>IFERROR(VLOOKUP(INSCRIPCIONES!$B170,BASE2026,6,0),"")</f>
        <v/>
      </c>
      <c r="F170" s="135" t="str">
        <f>IFERROR(VLOOKUP(INSCRIPCIONES!$B170,BASE2026,5,0),"")</f>
        <v/>
      </c>
      <c r="G170" s="136" t="str">
        <f>IFERROR(VLOOKUP(INSCRIPCIONES!$B170,BASE2026,12,FALSE),"")</f>
        <v/>
      </c>
      <c r="H170" s="136" t="str">
        <f>IFERROR(VLOOKUP(INSCRIPCIONES!$B170,BASE2026,11,FALSE),"")</f>
        <v/>
      </c>
      <c r="I170" s="137" t="str">
        <f>IFERROR(VLOOKUP(INSCRIPCIONES!$B170,BASE2026,13,FALSE),"")</f>
        <v/>
      </c>
      <c r="J170" s="110" t="str">
        <f>IF(B170="","",IF(INSCRIPCIONES!$K170="DESCUENTO FAMILIA",65000,85000))</f>
        <v/>
      </c>
      <c r="K170" s="129"/>
      <c r="L170" s="214" t="str">
        <f>_xlfn.IFNA(VLOOKUP(INSCRIPCIONES!$B170,'BASE DE DATOS 2026'!$B$3:$Q$650,16,FALSE),"")</f>
        <v/>
      </c>
    </row>
    <row r="171" spans="1:12" ht="15.75" x14ac:dyDescent="0.25">
      <c r="A171" s="212" t="str">
        <f>IF(INSCRIPCIONES!$B171="","",SUBTOTAL(103,$B$7:B171))</f>
        <v/>
      </c>
      <c r="B171" s="128"/>
      <c r="C171" s="134" t="str">
        <f>IFERROR(VLOOKUP(INSCRIPCIONES!$B171,BASE2026,2,FALSE),"")</f>
        <v/>
      </c>
      <c r="D171" s="134" t="str">
        <f>IFERROR(VLOOKUP(INSCRIPCIONES!$B171,BASE2026,3,FALSE),"")</f>
        <v/>
      </c>
      <c r="E171" s="135" t="str">
        <f>IFERROR(VLOOKUP(INSCRIPCIONES!$B171,BASE2026,6,0),"")</f>
        <v/>
      </c>
      <c r="F171" s="135" t="str">
        <f>IFERROR(VLOOKUP(INSCRIPCIONES!$B171,BASE2026,5,0),"")</f>
        <v/>
      </c>
      <c r="G171" s="136" t="str">
        <f>IFERROR(VLOOKUP(INSCRIPCIONES!$B171,BASE2026,12,FALSE),"")</f>
        <v/>
      </c>
      <c r="H171" s="136" t="str">
        <f>IFERROR(VLOOKUP(INSCRIPCIONES!$B171,BASE2026,11,FALSE),"")</f>
        <v/>
      </c>
      <c r="I171" s="137" t="str">
        <f>IFERROR(VLOOKUP(INSCRIPCIONES!$B171,BASE2026,13,FALSE),"")</f>
        <v/>
      </c>
      <c r="J171" s="110" t="str">
        <f>IF(B171="","",IF(INSCRIPCIONES!$K171="DESCUENTO FAMILIA",65000,85000))</f>
        <v/>
      </c>
      <c r="K171" s="129"/>
      <c r="L171" s="214" t="str">
        <f>_xlfn.IFNA(VLOOKUP(INSCRIPCIONES!$B171,'BASE DE DATOS 2026'!$B$3:$Q$650,16,FALSE),"")</f>
        <v/>
      </c>
    </row>
    <row r="172" spans="1:12" ht="15.75" x14ac:dyDescent="0.25">
      <c r="A172" s="212" t="str">
        <f>IF(INSCRIPCIONES!$B172="","",SUBTOTAL(103,$B$7:B172))</f>
        <v/>
      </c>
      <c r="B172" s="128"/>
      <c r="C172" s="134" t="str">
        <f>IFERROR(VLOOKUP(INSCRIPCIONES!$B172,BASE2026,2,FALSE),"")</f>
        <v/>
      </c>
      <c r="D172" s="134" t="str">
        <f>IFERROR(VLOOKUP(INSCRIPCIONES!$B172,BASE2026,3,FALSE),"")</f>
        <v/>
      </c>
      <c r="E172" s="135" t="str">
        <f>IFERROR(VLOOKUP(INSCRIPCIONES!$B172,BASE2026,6,0),"")</f>
        <v/>
      </c>
      <c r="F172" s="135" t="str">
        <f>IFERROR(VLOOKUP(INSCRIPCIONES!$B172,BASE2026,5,0),"")</f>
        <v/>
      </c>
      <c r="G172" s="136" t="str">
        <f>IFERROR(VLOOKUP(INSCRIPCIONES!$B172,BASE2026,12,FALSE),"")</f>
        <v/>
      </c>
      <c r="H172" s="136" t="str">
        <f>IFERROR(VLOOKUP(INSCRIPCIONES!$B172,BASE2026,11,FALSE),"")</f>
        <v/>
      </c>
      <c r="I172" s="137" t="str">
        <f>IFERROR(VLOOKUP(INSCRIPCIONES!$B172,BASE2026,13,FALSE),"")</f>
        <v/>
      </c>
      <c r="J172" s="110" t="str">
        <f>IF(B172="","",IF(INSCRIPCIONES!$K172="DESCUENTO FAMILIA",65000,85000))</f>
        <v/>
      </c>
      <c r="K172" s="129"/>
      <c r="L172" s="214" t="str">
        <f>_xlfn.IFNA(VLOOKUP(INSCRIPCIONES!$B172,'BASE DE DATOS 2026'!$B$3:$Q$650,16,FALSE),"")</f>
        <v/>
      </c>
    </row>
    <row r="173" spans="1:12" ht="15.75" x14ac:dyDescent="0.25">
      <c r="A173" s="212" t="str">
        <f>IF(INSCRIPCIONES!$B173="","",SUBTOTAL(103,$B$7:B173))</f>
        <v/>
      </c>
      <c r="B173" s="128"/>
      <c r="C173" s="134" t="str">
        <f>IFERROR(VLOOKUP(INSCRIPCIONES!$B173,BASE2026,2,FALSE),"")</f>
        <v/>
      </c>
      <c r="D173" s="134" t="str">
        <f>IFERROR(VLOOKUP(INSCRIPCIONES!$B173,BASE2026,3,FALSE),"")</f>
        <v/>
      </c>
      <c r="E173" s="135" t="str">
        <f>IFERROR(VLOOKUP(INSCRIPCIONES!$B173,BASE2026,6,0),"")</f>
        <v/>
      </c>
      <c r="F173" s="135" t="str">
        <f>IFERROR(VLOOKUP(INSCRIPCIONES!$B173,BASE2026,5,0),"")</f>
        <v/>
      </c>
      <c r="G173" s="136" t="str">
        <f>IFERROR(VLOOKUP(INSCRIPCIONES!$B173,BASE2026,12,FALSE),"")</f>
        <v/>
      </c>
      <c r="H173" s="136" t="str">
        <f>IFERROR(VLOOKUP(INSCRIPCIONES!$B173,BASE2026,11,FALSE),"")</f>
        <v/>
      </c>
      <c r="I173" s="137" t="str">
        <f>IFERROR(VLOOKUP(INSCRIPCIONES!$B173,BASE2026,13,FALSE),"")</f>
        <v/>
      </c>
      <c r="J173" s="110" t="str">
        <f>IF(B173="","",IF(INSCRIPCIONES!$K173="DESCUENTO FAMILIA",65000,85000))</f>
        <v/>
      </c>
      <c r="K173" s="129"/>
      <c r="L173" s="214" t="str">
        <f>_xlfn.IFNA(VLOOKUP(INSCRIPCIONES!$B173,'BASE DE DATOS 2026'!$B$3:$Q$650,16,FALSE),"")</f>
        <v/>
      </c>
    </row>
    <row r="174" spans="1:12" ht="15.75" x14ac:dyDescent="0.25">
      <c r="A174" s="212" t="str">
        <f>IF(INSCRIPCIONES!$B174="","",SUBTOTAL(103,$B$7:B174))</f>
        <v/>
      </c>
      <c r="B174" s="128"/>
      <c r="C174" s="134" t="str">
        <f>IFERROR(VLOOKUP(INSCRIPCIONES!$B174,BASE2026,2,FALSE),"")</f>
        <v/>
      </c>
      <c r="D174" s="134" t="str">
        <f>IFERROR(VLOOKUP(INSCRIPCIONES!$B174,BASE2026,3,FALSE),"")</f>
        <v/>
      </c>
      <c r="E174" s="135" t="str">
        <f>IFERROR(VLOOKUP(INSCRIPCIONES!$B174,BASE2026,6,0),"")</f>
        <v/>
      </c>
      <c r="F174" s="135" t="str">
        <f>IFERROR(VLOOKUP(INSCRIPCIONES!$B174,BASE2026,5,0),"")</f>
        <v/>
      </c>
      <c r="G174" s="136" t="str">
        <f>IFERROR(VLOOKUP(INSCRIPCIONES!$B174,BASE2026,12,FALSE),"")</f>
        <v/>
      </c>
      <c r="H174" s="136" t="str">
        <f>IFERROR(VLOOKUP(INSCRIPCIONES!$B174,BASE2026,11,FALSE),"")</f>
        <v/>
      </c>
      <c r="I174" s="137" t="str">
        <f>IFERROR(VLOOKUP(INSCRIPCIONES!$B174,BASE2026,13,FALSE),"")</f>
        <v/>
      </c>
      <c r="J174" s="110" t="str">
        <f>IF(B174="","",IF(INSCRIPCIONES!$K174="DESCUENTO FAMILIA",65000,85000))</f>
        <v/>
      </c>
      <c r="K174" s="129"/>
      <c r="L174" s="214" t="str">
        <f>_xlfn.IFNA(VLOOKUP(INSCRIPCIONES!$B174,'BASE DE DATOS 2026'!$B$3:$Q$650,16,FALSE),"")</f>
        <v/>
      </c>
    </row>
    <row r="175" spans="1:12" ht="15.75" x14ac:dyDescent="0.25">
      <c r="A175" s="212" t="str">
        <f>IF(INSCRIPCIONES!$B175="","",SUBTOTAL(103,$B$7:B175))</f>
        <v/>
      </c>
      <c r="B175" s="128"/>
      <c r="C175" s="134" t="str">
        <f>IFERROR(VLOOKUP(INSCRIPCIONES!$B175,BASE2026,2,FALSE),"")</f>
        <v/>
      </c>
      <c r="D175" s="134" t="str">
        <f>IFERROR(VLOOKUP(INSCRIPCIONES!$B175,BASE2026,3,FALSE),"")</f>
        <v/>
      </c>
      <c r="E175" s="135" t="str">
        <f>IFERROR(VLOOKUP(INSCRIPCIONES!$B175,BASE2026,6,0),"")</f>
        <v/>
      </c>
      <c r="F175" s="135" t="str">
        <f>IFERROR(VLOOKUP(INSCRIPCIONES!$B175,BASE2026,5,0),"")</f>
        <v/>
      </c>
      <c r="G175" s="136" t="str">
        <f>IFERROR(VLOOKUP(INSCRIPCIONES!$B175,BASE2026,12,FALSE),"")</f>
        <v/>
      </c>
      <c r="H175" s="136" t="str">
        <f>IFERROR(VLOOKUP(INSCRIPCIONES!$B175,BASE2026,11,FALSE),"")</f>
        <v/>
      </c>
      <c r="I175" s="137" t="str">
        <f>IFERROR(VLOOKUP(INSCRIPCIONES!$B175,BASE2026,13,FALSE),"")</f>
        <v/>
      </c>
      <c r="J175" s="110" t="str">
        <f>IF(B175="","",IF(INSCRIPCIONES!$K175="DESCUENTO FAMILIA",65000,85000))</f>
        <v/>
      </c>
      <c r="K175" s="129"/>
      <c r="L175" s="214" t="str">
        <f>_xlfn.IFNA(VLOOKUP(INSCRIPCIONES!$B175,'BASE DE DATOS 2026'!$B$3:$Q$650,16,FALSE),"")</f>
        <v/>
      </c>
    </row>
    <row r="176" spans="1:12" ht="15.75" x14ac:dyDescent="0.25">
      <c r="A176" s="212" t="str">
        <f>IF(INSCRIPCIONES!$B176="","",SUBTOTAL(103,$B$7:B176))</f>
        <v/>
      </c>
      <c r="B176" s="128"/>
      <c r="C176" s="134" t="str">
        <f>IFERROR(VLOOKUP(INSCRIPCIONES!$B176,BASE2026,2,FALSE),"")</f>
        <v/>
      </c>
      <c r="D176" s="134" t="str">
        <f>IFERROR(VLOOKUP(INSCRIPCIONES!$B176,BASE2026,3,FALSE),"")</f>
        <v/>
      </c>
      <c r="E176" s="135" t="str">
        <f>IFERROR(VLOOKUP(INSCRIPCIONES!$B176,BASE2026,6,0),"")</f>
        <v/>
      </c>
      <c r="F176" s="135" t="str">
        <f>IFERROR(VLOOKUP(INSCRIPCIONES!$B176,BASE2026,5,0),"")</f>
        <v/>
      </c>
      <c r="G176" s="136" t="str">
        <f>IFERROR(VLOOKUP(INSCRIPCIONES!$B176,BASE2026,12,FALSE),"")</f>
        <v/>
      </c>
      <c r="H176" s="136" t="str">
        <f>IFERROR(VLOOKUP(INSCRIPCIONES!$B176,BASE2026,11,FALSE),"")</f>
        <v/>
      </c>
      <c r="I176" s="137" t="str">
        <f>IFERROR(VLOOKUP(INSCRIPCIONES!$B176,BASE2026,13,FALSE),"")</f>
        <v/>
      </c>
      <c r="J176" s="110" t="str">
        <f>IF(B176="","",IF(INSCRIPCIONES!$K176="DESCUENTO FAMILIA",65000,85000))</f>
        <v/>
      </c>
      <c r="K176" s="129"/>
      <c r="L176" s="214" t="str">
        <f>_xlfn.IFNA(VLOOKUP(INSCRIPCIONES!$B176,'BASE DE DATOS 2026'!$B$3:$Q$650,16,FALSE),"")</f>
        <v/>
      </c>
    </row>
    <row r="177" spans="1:12" ht="15.75" x14ac:dyDescent="0.25">
      <c r="A177" s="212" t="str">
        <f>IF(INSCRIPCIONES!$B177="","",SUBTOTAL(103,$B$7:B177))</f>
        <v/>
      </c>
      <c r="B177" s="128"/>
      <c r="C177" s="134" t="str">
        <f>IFERROR(VLOOKUP(INSCRIPCIONES!$B177,BASE2026,2,FALSE),"")</f>
        <v/>
      </c>
      <c r="D177" s="134" t="str">
        <f>IFERROR(VLOOKUP(INSCRIPCIONES!$B177,BASE2026,3,FALSE),"")</f>
        <v/>
      </c>
      <c r="E177" s="135" t="str">
        <f>IFERROR(VLOOKUP(INSCRIPCIONES!$B177,BASE2026,6,0),"")</f>
        <v/>
      </c>
      <c r="F177" s="135" t="str">
        <f>IFERROR(VLOOKUP(INSCRIPCIONES!$B177,BASE2026,5,0),"")</f>
        <v/>
      </c>
      <c r="G177" s="136" t="str">
        <f>IFERROR(VLOOKUP(INSCRIPCIONES!$B177,BASE2026,12,FALSE),"")</f>
        <v/>
      </c>
      <c r="H177" s="136" t="str">
        <f>IFERROR(VLOOKUP(INSCRIPCIONES!$B177,BASE2026,11,FALSE),"")</f>
        <v/>
      </c>
      <c r="I177" s="137" t="str">
        <f>IFERROR(VLOOKUP(INSCRIPCIONES!$B177,BASE2026,13,FALSE),"")</f>
        <v/>
      </c>
      <c r="J177" s="110" t="str">
        <f>IF(B177="","",IF(INSCRIPCIONES!$K177="DESCUENTO FAMILIA",65000,85000))</f>
        <v/>
      </c>
      <c r="K177" s="129"/>
      <c r="L177" s="214" t="str">
        <f>_xlfn.IFNA(VLOOKUP(INSCRIPCIONES!$B177,'BASE DE DATOS 2026'!$B$3:$Q$650,16,FALSE),"")</f>
        <v/>
      </c>
    </row>
    <row r="178" spans="1:12" ht="15.75" x14ac:dyDescent="0.25">
      <c r="A178" s="212" t="str">
        <f>IF(INSCRIPCIONES!$B178="","",SUBTOTAL(103,$B$7:B178))</f>
        <v/>
      </c>
      <c r="B178" s="128"/>
      <c r="C178" s="134" t="str">
        <f>IFERROR(VLOOKUP(INSCRIPCIONES!$B178,BASE2026,2,FALSE),"")</f>
        <v/>
      </c>
      <c r="D178" s="134" t="str">
        <f>IFERROR(VLOOKUP(INSCRIPCIONES!$B178,BASE2026,3,FALSE),"")</f>
        <v/>
      </c>
      <c r="E178" s="135" t="str">
        <f>IFERROR(VLOOKUP(INSCRIPCIONES!$B178,BASE2026,6,0),"")</f>
        <v/>
      </c>
      <c r="F178" s="135" t="str">
        <f>IFERROR(VLOOKUP(INSCRIPCIONES!$B178,BASE2026,5,0),"")</f>
        <v/>
      </c>
      <c r="G178" s="136" t="str">
        <f>IFERROR(VLOOKUP(INSCRIPCIONES!$B178,BASE2026,12,FALSE),"")</f>
        <v/>
      </c>
      <c r="H178" s="136" t="str">
        <f>IFERROR(VLOOKUP(INSCRIPCIONES!$B178,BASE2026,11,FALSE),"")</f>
        <v/>
      </c>
      <c r="I178" s="137" t="str">
        <f>IFERROR(VLOOKUP(INSCRIPCIONES!$B178,BASE2026,13,FALSE),"")</f>
        <v/>
      </c>
      <c r="J178" s="110" t="str">
        <f>IF(B178="","",IF(INSCRIPCIONES!$K178="DESCUENTO FAMILIA",65000,85000))</f>
        <v/>
      </c>
      <c r="K178" s="129"/>
      <c r="L178" s="214" t="str">
        <f>_xlfn.IFNA(VLOOKUP(INSCRIPCIONES!$B178,'BASE DE DATOS 2026'!$B$3:$Q$650,16,FALSE),"")</f>
        <v/>
      </c>
    </row>
    <row r="179" spans="1:12" ht="15.75" x14ac:dyDescent="0.25">
      <c r="A179" s="212" t="str">
        <f>IF(INSCRIPCIONES!$B179="","",SUBTOTAL(103,$B$7:B179))</f>
        <v/>
      </c>
      <c r="B179" s="128"/>
      <c r="C179" s="134" t="str">
        <f>IFERROR(VLOOKUP(INSCRIPCIONES!$B179,BASE2026,2,FALSE),"")</f>
        <v/>
      </c>
      <c r="D179" s="134" t="str">
        <f>IFERROR(VLOOKUP(INSCRIPCIONES!$B179,BASE2026,3,FALSE),"")</f>
        <v/>
      </c>
      <c r="E179" s="135" t="str">
        <f>IFERROR(VLOOKUP(INSCRIPCIONES!$B179,BASE2026,6,0),"")</f>
        <v/>
      </c>
      <c r="F179" s="135" t="str">
        <f>IFERROR(VLOOKUP(INSCRIPCIONES!$B179,BASE2026,5,0),"")</f>
        <v/>
      </c>
      <c r="G179" s="136" t="str">
        <f>IFERROR(VLOOKUP(INSCRIPCIONES!$B179,BASE2026,12,FALSE),"")</f>
        <v/>
      </c>
      <c r="H179" s="136" t="str">
        <f>IFERROR(VLOOKUP(INSCRIPCIONES!$B179,BASE2026,11,FALSE),"")</f>
        <v/>
      </c>
      <c r="I179" s="137" t="str">
        <f>IFERROR(VLOOKUP(INSCRIPCIONES!$B179,BASE2026,13,FALSE),"")</f>
        <v/>
      </c>
      <c r="J179" s="110" t="str">
        <f>IF(B179="","",IF(INSCRIPCIONES!$K179="DESCUENTO FAMILIA",65000,85000))</f>
        <v/>
      </c>
      <c r="K179" s="129"/>
      <c r="L179" s="214" t="str">
        <f>_xlfn.IFNA(VLOOKUP(INSCRIPCIONES!$B179,'BASE DE DATOS 2026'!$B$3:$Q$650,16,FALSE),"")</f>
        <v/>
      </c>
    </row>
    <row r="180" spans="1:12" ht="15.75" x14ac:dyDescent="0.25">
      <c r="A180" s="212" t="str">
        <f>IF(INSCRIPCIONES!$B180="","",SUBTOTAL(103,$B$7:B180))</f>
        <v/>
      </c>
      <c r="B180" s="128"/>
      <c r="C180" s="134" t="str">
        <f>IFERROR(VLOOKUP(INSCRIPCIONES!$B180,BASE2026,2,FALSE),"")</f>
        <v/>
      </c>
      <c r="D180" s="134" t="str">
        <f>IFERROR(VLOOKUP(INSCRIPCIONES!$B180,BASE2026,3,FALSE),"")</f>
        <v/>
      </c>
      <c r="E180" s="135" t="str">
        <f>IFERROR(VLOOKUP(INSCRIPCIONES!$B180,BASE2026,6,0),"")</f>
        <v/>
      </c>
      <c r="F180" s="135" t="str">
        <f>IFERROR(VLOOKUP(INSCRIPCIONES!$B180,BASE2026,5,0),"")</f>
        <v/>
      </c>
      <c r="G180" s="136" t="str">
        <f>IFERROR(VLOOKUP(INSCRIPCIONES!$B180,BASE2026,12,FALSE),"")</f>
        <v/>
      </c>
      <c r="H180" s="136" t="str">
        <f>IFERROR(VLOOKUP(INSCRIPCIONES!$B180,BASE2026,11,FALSE),"")</f>
        <v/>
      </c>
      <c r="I180" s="137" t="str">
        <f>IFERROR(VLOOKUP(INSCRIPCIONES!$B180,BASE2026,13,FALSE),"")</f>
        <v/>
      </c>
      <c r="J180" s="110" t="str">
        <f>IF(B180="","",IF(INSCRIPCIONES!$K180="DESCUENTO FAMILIA",65000,85000))</f>
        <v/>
      </c>
      <c r="K180" s="129"/>
      <c r="L180" s="214" t="str">
        <f>_xlfn.IFNA(VLOOKUP(INSCRIPCIONES!$B180,'BASE DE DATOS 2026'!$B$3:$Q$650,16,FALSE),"")</f>
        <v/>
      </c>
    </row>
    <row r="181" spans="1:12" ht="15.75" x14ac:dyDescent="0.25">
      <c r="A181" s="212" t="str">
        <f>IF(INSCRIPCIONES!$B181="","",SUBTOTAL(103,$B$7:B181))</f>
        <v/>
      </c>
      <c r="B181" s="128"/>
      <c r="C181" s="134" t="str">
        <f>IFERROR(VLOOKUP(INSCRIPCIONES!$B181,BASE2026,2,FALSE),"")</f>
        <v/>
      </c>
      <c r="D181" s="134" t="str">
        <f>IFERROR(VLOOKUP(INSCRIPCIONES!$B181,BASE2026,3,FALSE),"")</f>
        <v/>
      </c>
      <c r="E181" s="135" t="str">
        <f>IFERROR(VLOOKUP(INSCRIPCIONES!$B181,BASE2026,6,0),"")</f>
        <v/>
      </c>
      <c r="F181" s="135" t="str">
        <f>IFERROR(VLOOKUP(INSCRIPCIONES!$B181,BASE2026,5,0),"")</f>
        <v/>
      </c>
      <c r="G181" s="136" t="str">
        <f>IFERROR(VLOOKUP(INSCRIPCIONES!$B181,BASE2026,12,FALSE),"")</f>
        <v/>
      </c>
      <c r="H181" s="136" t="str">
        <f>IFERROR(VLOOKUP(INSCRIPCIONES!$B181,BASE2026,11,FALSE),"")</f>
        <v/>
      </c>
      <c r="I181" s="137" t="str">
        <f>IFERROR(VLOOKUP(INSCRIPCIONES!$B181,BASE2026,13,FALSE),"")</f>
        <v/>
      </c>
      <c r="J181" s="110" t="str">
        <f>IF(B181="","",IF(INSCRIPCIONES!$K181="DESCUENTO FAMILIA",65000,85000))</f>
        <v/>
      </c>
      <c r="K181" s="129"/>
      <c r="L181" s="214" t="str">
        <f>_xlfn.IFNA(VLOOKUP(INSCRIPCIONES!$B181,'BASE DE DATOS 2026'!$B$3:$Q$650,16,FALSE),"")</f>
        <v/>
      </c>
    </row>
    <row r="182" spans="1:12" ht="15.75" x14ac:dyDescent="0.25">
      <c r="A182" s="212" t="str">
        <f>IF(INSCRIPCIONES!$B182="","",SUBTOTAL(103,$B$7:B182))</f>
        <v/>
      </c>
      <c r="B182" s="128"/>
      <c r="C182" s="134" t="str">
        <f>IFERROR(VLOOKUP(INSCRIPCIONES!$B182,BASE2026,2,FALSE),"")</f>
        <v/>
      </c>
      <c r="D182" s="134" t="str">
        <f>IFERROR(VLOOKUP(INSCRIPCIONES!$B182,BASE2026,3,FALSE),"")</f>
        <v/>
      </c>
      <c r="E182" s="135" t="str">
        <f>IFERROR(VLOOKUP(INSCRIPCIONES!$B182,BASE2026,6,0),"")</f>
        <v/>
      </c>
      <c r="F182" s="135" t="str">
        <f>IFERROR(VLOOKUP(INSCRIPCIONES!$B182,BASE2026,5,0),"")</f>
        <v/>
      </c>
      <c r="G182" s="136" t="str">
        <f>IFERROR(VLOOKUP(INSCRIPCIONES!$B182,BASE2026,12,FALSE),"")</f>
        <v/>
      </c>
      <c r="H182" s="136" t="str">
        <f>IFERROR(VLOOKUP(INSCRIPCIONES!$B182,BASE2026,11,FALSE),"")</f>
        <v/>
      </c>
      <c r="I182" s="137" t="str">
        <f>IFERROR(VLOOKUP(INSCRIPCIONES!$B182,BASE2026,13,FALSE),"")</f>
        <v/>
      </c>
      <c r="J182" s="110" t="str">
        <f>IF(B182="","",IF(INSCRIPCIONES!$K182="DESCUENTO FAMILIA",65000,85000))</f>
        <v/>
      </c>
      <c r="K182" s="129"/>
      <c r="L182" s="214" t="str">
        <f>_xlfn.IFNA(VLOOKUP(INSCRIPCIONES!$B182,'BASE DE DATOS 2026'!$B$3:$Q$650,16,FALSE),"")</f>
        <v/>
      </c>
    </row>
    <row r="183" spans="1:12" ht="15.75" x14ac:dyDescent="0.25">
      <c r="A183" s="212" t="str">
        <f>IF(INSCRIPCIONES!$B183="","",SUBTOTAL(103,$B$7:B183))</f>
        <v/>
      </c>
      <c r="B183" s="128"/>
      <c r="C183" s="134" t="str">
        <f>IFERROR(VLOOKUP(INSCRIPCIONES!$B183,BASE2026,2,FALSE),"")</f>
        <v/>
      </c>
      <c r="D183" s="134" t="str">
        <f>IFERROR(VLOOKUP(INSCRIPCIONES!$B183,BASE2026,3,FALSE),"")</f>
        <v/>
      </c>
      <c r="E183" s="135" t="str">
        <f>IFERROR(VLOOKUP(INSCRIPCIONES!$B183,BASE2026,6,0),"")</f>
        <v/>
      </c>
      <c r="F183" s="135" t="str">
        <f>IFERROR(VLOOKUP(INSCRIPCIONES!$B183,BASE2026,5,0),"")</f>
        <v/>
      </c>
      <c r="G183" s="136" t="str">
        <f>IFERROR(VLOOKUP(INSCRIPCIONES!$B183,BASE2026,12,FALSE),"")</f>
        <v/>
      </c>
      <c r="H183" s="136" t="str">
        <f>IFERROR(VLOOKUP(INSCRIPCIONES!$B183,BASE2026,11,FALSE),"")</f>
        <v/>
      </c>
      <c r="I183" s="137" t="str">
        <f>IFERROR(VLOOKUP(INSCRIPCIONES!$B183,BASE2026,13,FALSE),"")</f>
        <v/>
      </c>
      <c r="J183" s="110" t="str">
        <f>IF(B183="","",IF(INSCRIPCIONES!$K183="DESCUENTO FAMILIA",65000,85000))</f>
        <v/>
      </c>
      <c r="K183" s="129"/>
      <c r="L183" s="214" t="str">
        <f>_xlfn.IFNA(VLOOKUP(INSCRIPCIONES!$B183,'BASE DE DATOS 2026'!$B$3:$Q$650,16,FALSE),"")</f>
        <v/>
      </c>
    </row>
    <row r="184" spans="1:12" ht="15.75" x14ac:dyDescent="0.25">
      <c r="A184" s="212" t="str">
        <f>IF(INSCRIPCIONES!$B184="","",SUBTOTAL(103,$B$7:B184))</f>
        <v/>
      </c>
      <c r="B184" s="128"/>
      <c r="C184" s="134" t="str">
        <f>IFERROR(VLOOKUP(INSCRIPCIONES!$B184,BASE2026,2,FALSE),"")</f>
        <v/>
      </c>
      <c r="D184" s="134" t="str">
        <f>IFERROR(VLOOKUP(INSCRIPCIONES!$B184,BASE2026,3,FALSE),"")</f>
        <v/>
      </c>
      <c r="E184" s="135" t="str">
        <f>IFERROR(VLOOKUP(INSCRIPCIONES!$B184,BASE2026,6,0),"")</f>
        <v/>
      </c>
      <c r="F184" s="135" t="str">
        <f>IFERROR(VLOOKUP(INSCRIPCIONES!$B184,BASE2026,5,0),"")</f>
        <v/>
      </c>
      <c r="G184" s="136" t="str">
        <f>IFERROR(VLOOKUP(INSCRIPCIONES!$B184,BASE2026,12,FALSE),"")</f>
        <v/>
      </c>
      <c r="H184" s="136" t="str">
        <f>IFERROR(VLOOKUP(INSCRIPCIONES!$B184,BASE2026,11,FALSE),"")</f>
        <v/>
      </c>
      <c r="I184" s="137" t="str">
        <f>IFERROR(VLOOKUP(INSCRIPCIONES!$B184,BASE2026,13,FALSE),"")</f>
        <v/>
      </c>
      <c r="J184" s="110" t="str">
        <f>IF(B184="","",IF(INSCRIPCIONES!$K184="DESCUENTO FAMILIA",65000,85000))</f>
        <v/>
      </c>
      <c r="K184" s="129"/>
      <c r="L184" s="214" t="str">
        <f>_xlfn.IFNA(VLOOKUP(INSCRIPCIONES!$B184,'BASE DE DATOS 2026'!$B$3:$Q$650,16,FALSE),"")</f>
        <v/>
      </c>
    </row>
    <row r="185" spans="1:12" ht="15.75" x14ac:dyDescent="0.25">
      <c r="A185" s="212" t="str">
        <f>IF(INSCRIPCIONES!$B185="","",SUBTOTAL(103,$B$7:B185))</f>
        <v/>
      </c>
      <c r="B185" s="128"/>
      <c r="C185" s="134" t="str">
        <f>IFERROR(VLOOKUP(INSCRIPCIONES!$B185,BASE2026,2,FALSE),"")</f>
        <v/>
      </c>
      <c r="D185" s="134" t="str">
        <f>IFERROR(VLOOKUP(INSCRIPCIONES!$B185,BASE2026,3,FALSE),"")</f>
        <v/>
      </c>
      <c r="E185" s="135" t="str">
        <f>IFERROR(VLOOKUP(INSCRIPCIONES!$B185,BASE2026,6,0),"")</f>
        <v/>
      </c>
      <c r="F185" s="135" t="str">
        <f>IFERROR(VLOOKUP(INSCRIPCIONES!$B185,BASE2026,5,0),"")</f>
        <v/>
      </c>
      <c r="G185" s="136" t="str">
        <f>IFERROR(VLOOKUP(INSCRIPCIONES!$B185,BASE2026,12,FALSE),"")</f>
        <v/>
      </c>
      <c r="H185" s="136" t="str">
        <f>IFERROR(VLOOKUP(INSCRIPCIONES!$B185,BASE2026,11,FALSE),"")</f>
        <v/>
      </c>
      <c r="I185" s="137" t="str">
        <f>IFERROR(VLOOKUP(INSCRIPCIONES!$B185,BASE2026,13,FALSE),"")</f>
        <v/>
      </c>
      <c r="J185" s="110" t="str">
        <f>IF(B185="","",IF(INSCRIPCIONES!$K185="DESCUENTO FAMILIA",65000,85000))</f>
        <v/>
      </c>
      <c r="K185" s="129"/>
      <c r="L185" s="214" t="str">
        <f>_xlfn.IFNA(VLOOKUP(INSCRIPCIONES!$B185,'BASE DE DATOS 2026'!$B$3:$Q$650,16,FALSE),"")</f>
        <v/>
      </c>
    </row>
    <row r="186" spans="1:12" ht="15.75" x14ac:dyDescent="0.25">
      <c r="A186" s="212" t="str">
        <f>IF(INSCRIPCIONES!$B186="","",SUBTOTAL(103,$B$7:B186))</f>
        <v/>
      </c>
      <c r="B186" s="128"/>
      <c r="C186" s="134" t="str">
        <f>IFERROR(VLOOKUP(INSCRIPCIONES!$B186,BASE2026,2,FALSE),"")</f>
        <v/>
      </c>
      <c r="D186" s="134" t="str">
        <f>IFERROR(VLOOKUP(INSCRIPCIONES!$B186,BASE2026,3,FALSE),"")</f>
        <v/>
      </c>
      <c r="E186" s="135" t="str">
        <f>IFERROR(VLOOKUP(INSCRIPCIONES!$B186,BASE2026,6,0),"")</f>
        <v/>
      </c>
      <c r="F186" s="135" t="str">
        <f>IFERROR(VLOOKUP(INSCRIPCIONES!$B186,BASE2026,5,0),"")</f>
        <v/>
      </c>
      <c r="G186" s="136" t="str">
        <f>IFERROR(VLOOKUP(INSCRIPCIONES!$B186,BASE2026,12,FALSE),"")</f>
        <v/>
      </c>
      <c r="H186" s="136" t="str">
        <f>IFERROR(VLOOKUP(INSCRIPCIONES!$B186,BASE2026,11,FALSE),"")</f>
        <v/>
      </c>
      <c r="I186" s="137" t="str">
        <f>IFERROR(VLOOKUP(INSCRIPCIONES!$B186,BASE2026,13,FALSE),"")</f>
        <v/>
      </c>
      <c r="J186" s="110" t="str">
        <f>IF(B186="","",IF(INSCRIPCIONES!$K186="DESCUENTO FAMILIA",65000,85000))</f>
        <v/>
      </c>
      <c r="K186" s="129"/>
      <c r="L186" s="214" t="str">
        <f>_xlfn.IFNA(VLOOKUP(INSCRIPCIONES!$B186,'BASE DE DATOS 2026'!$B$3:$Q$650,16,FALSE),"")</f>
        <v/>
      </c>
    </row>
    <row r="187" spans="1:12" ht="15.75" x14ac:dyDescent="0.25">
      <c r="A187" s="212" t="str">
        <f>IF(INSCRIPCIONES!$B187="","",SUBTOTAL(103,$B$7:B187))</f>
        <v/>
      </c>
      <c r="B187" s="128"/>
      <c r="C187" s="134" t="str">
        <f>IFERROR(VLOOKUP(INSCRIPCIONES!$B187,BASE2026,2,FALSE),"")</f>
        <v/>
      </c>
      <c r="D187" s="134" t="str">
        <f>IFERROR(VLOOKUP(INSCRIPCIONES!$B187,BASE2026,3,FALSE),"")</f>
        <v/>
      </c>
      <c r="E187" s="135" t="str">
        <f>IFERROR(VLOOKUP(INSCRIPCIONES!$B187,BASE2026,6,0),"")</f>
        <v/>
      </c>
      <c r="F187" s="135" t="str">
        <f>IFERROR(VLOOKUP(INSCRIPCIONES!$B187,BASE2026,5,0),"")</f>
        <v/>
      </c>
      <c r="G187" s="136" t="str">
        <f>IFERROR(VLOOKUP(INSCRIPCIONES!$B187,BASE2026,12,FALSE),"")</f>
        <v/>
      </c>
      <c r="H187" s="136" t="str">
        <f>IFERROR(VLOOKUP(INSCRIPCIONES!$B187,BASE2026,11,FALSE),"")</f>
        <v/>
      </c>
      <c r="I187" s="137" t="str">
        <f>IFERROR(VLOOKUP(INSCRIPCIONES!$B187,BASE2026,13,FALSE),"")</f>
        <v/>
      </c>
      <c r="J187" s="110" t="str">
        <f>IF(B187="","",IF(INSCRIPCIONES!$K187="DESCUENTO FAMILIA",65000,85000))</f>
        <v/>
      </c>
      <c r="K187" s="129"/>
      <c r="L187" s="214" t="str">
        <f>_xlfn.IFNA(VLOOKUP(INSCRIPCIONES!$B187,'BASE DE DATOS 2026'!$B$3:$Q$650,16,FALSE),"")</f>
        <v/>
      </c>
    </row>
    <row r="188" spans="1:12" ht="15.75" x14ac:dyDescent="0.25">
      <c r="A188" s="212" t="str">
        <f>IF(INSCRIPCIONES!$B188="","",SUBTOTAL(103,$B$7:B188))</f>
        <v/>
      </c>
      <c r="B188" s="128"/>
      <c r="C188" s="134" t="str">
        <f>IFERROR(VLOOKUP(INSCRIPCIONES!$B188,BASE2026,2,FALSE),"")</f>
        <v/>
      </c>
      <c r="D188" s="134" t="str">
        <f>IFERROR(VLOOKUP(INSCRIPCIONES!$B188,BASE2026,3,FALSE),"")</f>
        <v/>
      </c>
      <c r="E188" s="135" t="str">
        <f>IFERROR(VLOOKUP(INSCRIPCIONES!$B188,BASE2026,6,0),"")</f>
        <v/>
      </c>
      <c r="F188" s="135" t="str">
        <f>IFERROR(VLOOKUP(INSCRIPCIONES!$B188,BASE2026,5,0),"")</f>
        <v/>
      </c>
      <c r="G188" s="136" t="str">
        <f>IFERROR(VLOOKUP(INSCRIPCIONES!$B188,BASE2026,12,FALSE),"")</f>
        <v/>
      </c>
      <c r="H188" s="136" t="str">
        <f>IFERROR(VLOOKUP(INSCRIPCIONES!$B188,BASE2026,11,FALSE),"")</f>
        <v/>
      </c>
      <c r="I188" s="137" t="str">
        <f>IFERROR(VLOOKUP(INSCRIPCIONES!$B188,BASE2026,13,FALSE),"")</f>
        <v/>
      </c>
      <c r="J188" s="110" t="str">
        <f>IF(B188="","",IF(INSCRIPCIONES!$K188="DESCUENTO FAMILIA",65000,85000))</f>
        <v/>
      </c>
      <c r="K188" s="129"/>
      <c r="L188" s="214" t="str">
        <f>_xlfn.IFNA(VLOOKUP(INSCRIPCIONES!$B188,'BASE DE DATOS 2026'!$B$3:$Q$650,16,FALSE),"")</f>
        <v/>
      </c>
    </row>
    <row r="189" spans="1:12" ht="15.75" x14ac:dyDescent="0.25">
      <c r="A189" s="212" t="str">
        <f>IF(INSCRIPCIONES!$B189="","",SUBTOTAL(103,$B$7:B189))</f>
        <v/>
      </c>
      <c r="B189" s="128"/>
      <c r="C189" s="134" t="str">
        <f>IFERROR(VLOOKUP(INSCRIPCIONES!$B189,BASE2026,2,FALSE),"")</f>
        <v/>
      </c>
      <c r="D189" s="134" t="str">
        <f>IFERROR(VLOOKUP(INSCRIPCIONES!$B189,BASE2026,3,FALSE),"")</f>
        <v/>
      </c>
      <c r="E189" s="135" t="str">
        <f>IFERROR(VLOOKUP(INSCRIPCIONES!$B189,BASE2026,6,0),"")</f>
        <v/>
      </c>
      <c r="F189" s="135" t="str">
        <f>IFERROR(VLOOKUP(INSCRIPCIONES!$B189,BASE2026,5,0),"")</f>
        <v/>
      </c>
      <c r="G189" s="136" t="str">
        <f>IFERROR(VLOOKUP(INSCRIPCIONES!$B189,BASE2026,12,FALSE),"")</f>
        <v/>
      </c>
      <c r="H189" s="136" t="str">
        <f>IFERROR(VLOOKUP(INSCRIPCIONES!$B189,BASE2026,11,FALSE),"")</f>
        <v/>
      </c>
      <c r="I189" s="137" t="str">
        <f>IFERROR(VLOOKUP(INSCRIPCIONES!$B189,BASE2026,13,FALSE),"")</f>
        <v/>
      </c>
      <c r="J189" s="110" t="str">
        <f>IF(B189="","",IF(INSCRIPCIONES!$K189="DESCUENTO FAMILIA",65000,85000))</f>
        <v/>
      </c>
      <c r="K189" s="129"/>
      <c r="L189" s="214" t="str">
        <f>_xlfn.IFNA(VLOOKUP(INSCRIPCIONES!$B189,'BASE DE DATOS 2026'!$B$3:$Q$650,16,FALSE),"")</f>
        <v/>
      </c>
    </row>
    <row r="190" spans="1:12" ht="15.75" x14ac:dyDescent="0.25">
      <c r="A190" s="212" t="str">
        <f>IF(INSCRIPCIONES!$B190="","",SUBTOTAL(103,$B$7:B190))</f>
        <v/>
      </c>
      <c r="B190" s="128"/>
      <c r="C190" s="134" t="str">
        <f>IFERROR(VLOOKUP(INSCRIPCIONES!$B190,BASE2026,2,FALSE),"")</f>
        <v/>
      </c>
      <c r="D190" s="134" t="str">
        <f>IFERROR(VLOOKUP(INSCRIPCIONES!$B190,BASE2026,3,FALSE),"")</f>
        <v/>
      </c>
      <c r="E190" s="135" t="str">
        <f>IFERROR(VLOOKUP(INSCRIPCIONES!$B190,BASE2026,6,0),"")</f>
        <v/>
      </c>
      <c r="F190" s="135" t="str">
        <f>IFERROR(VLOOKUP(INSCRIPCIONES!$B190,BASE2026,5,0),"")</f>
        <v/>
      </c>
      <c r="G190" s="136" t="str">
        <f>IFERROR(VLOOKUP(INSCRIPCIONES!$B190,BASE2026,12,FALSE),"")</f>
        <v/>
      </c>
      <c r="H190" s="136" t="str">
        <f>IFERROR(VLOOKUP(INSCRIPCIONES!$B190,BASE2026,11,FALSE),"")</f>
        <v/>
      </c>
      <c r="I190" s="137" t="str">
        <f>IFERROR(VLOOKUP(INSCRIPCIONES!$B190,BASE2026,13,FALSE),"")</f>
        <v/>
      </c>
      <c r="J190" s="110" t="str">
        <f>IF(B190="","",IF(INSCRIPCIONES!$K190="DESCUENTO FAMILIA",65000,85000))</f>
        <v/>
      </c>
      <c r="K190" s="129"/>
      <c r="L190" s="214" t="str">
        <f>_xlfn.IFNA(VLOOKUP(INSCRIPCIONES!$B190,'BASE DE DATOS 2026'!$B$3:$Q$650,16,FALSE),"")</f>
        <v/>
      </c>
    </row>
    <row r="191" spans="1:12" ht="15.75" x14ac:dyDescent="0.25">
      <c r="A191" s="212" t="str">
        <f>IF(INSCRIPCIONES!$B191="","",SUBTOTAL(103,$B$7:B191))</f>
        <v/>
      </c>
      <c r="B191" s="128"/>
      <c r="C191" s="134" t="str">
        <f>IFERROR(VLOOKUP(INSCRIPCIONES!$B191,BASE2026,2,FALSE),"")</f>
        <v/>
      </c>
      <c r="D191" s="134" t="str">
        <f>IFERROR(VLOOKUP(INSCRIPCIONES!$B191,BASE2026,3,FALSE),"")</f>
        <v/>
      </c>
      <c r="E191" s="135" t="str">
        <f>IFERROR(VLOOKUP(INSCRIPCIONES!$B191,BASE2026,6,0),"")</f>
        <v/>
      </c>
      <c r="F191" s="135" t="str">
        <f>IFERROR(VLOOKUP(INSCRIPCIONES!$B191,BASE2026,5,0),"")</f>
        <v/>
      </c>
      <c r="G191" s="136" t="str">
        <f>IFERROR(VLOOKUP(INSCRIPCIONES!$B191,BASE2026,12,FALSE),"")</f>
        <v/>
      </c>
      <c r="H191" s="136" t="str">
        <f>IFERROR(VLOOKUP(INSCRIPCIONES!$B191,BASE2026,11,FALSE),"")</f>
        <v/>
      </c>
      <c r="I191" s="137" t="str">
        <f>IFERROR(VLOOKUP(INSCRIPCIONES!$B191,BASE2026,13,FALSE),"")</f>
        <v/>
      </c>
      <c r="J191" s="110" t="str">
        <f>IF(B191="","",IF(INSCRIPCIONES!$K191="DESCUENTO FAMILIA",65000,85000))</f>
        <v/>
      </c>
      <c r="K191" s="129"/>
      <c r="L191" s="214" t="str">
        <f>_xlfn.IFNA(VLOOKUP(INSCRIPCIONES!$B191,'BASE DE DATOS 2026'!$B$3:$Q$650,16,FALSE),"")</f>
        <v/>
      </c>
    </row>
    <row r="192" spans="1:12" ht="15.75" x14ac:dyDescent="0.25">
      <c r="A192" s="212" t="str">
        <f>IF(INSCRIPCIONES!$B192="","",SUBTOTAL(103,$B$7:B192))</f>
        <v/>
      </c>
      <c r="B192" s="128"/>
      <c r="C192" s="134" t="str">
        <f>IFERROR(VLOOKUP(INSCRIPCIONES!$B192,BASE2026,2,FALSE),"")</f>
        <v/>
      </c>
      <c r="D192" s="134" t="str">
        <f>IFERROR(VLOOKUP(INSCRIPCIONES!$B192,BASE2026,3,FALSE),"")</f>
        <v/>
      </c>
      <c r="E192" s="135" t="str">
        <f>IFERROR(VLOOKUP(INSCRIPCIONES!$B192,BASE2026,6,0),"")</f>
        <v/>
      </c>
      <c r="F192" s="135" t="str">
        <f>IFERROR(VLOOKUP(INSCRIPCIONES!$B192,BASE2026,5,0),"")</f>
        <v/>
      </c>
      <c r="G192" s="136" t="str">
        <f>IFERROR(VLOOKUP(INSCRIPCIONES!$B192,BASE2026,12,FALSE),"")</f>
        <v/>
      </c>
      <c r="H192" s="136" t="str">
        <f>IFERROR(VLOOKUP(INSCRIPCIONES!$B192,BASE2026,11,FALSE),"")</f>
        <v/>
      </c>
      <c r="I192" s="137" t="str">
        <f>IFERROR(VLOOKUP(INSCRIPCIONES!$B192,BASE2026,13,FALSE),"")</f>
        <v/>
      </c>
      <c r="J192" s="110" t="str">
        <f>IF(B192="","",IF(INSCRIPCIONES!$K192="DESCUENTO FAMILIA",65000,85000))</f>
        <v/>
      </c>
      <c r="K192" s="129"/>
      <c r="L192" s="214" t="str">
        <f>_xlfn.IFNA(VLOOKUP(INSCRIPCIONES!$B192,'BASE DE DATOS 2026'!$B$3:$Q$650,16,FALSE),"")</f>
        <v/>
      </c>
    </row>
    <row r="193" spans="1:12" ht="15.75" x14ac:dyDescent="0.25">
      <c r="A193" s="212" t="str">
        <f>IF(INSCRIPCIONES!$B193="","",SUBTOTAL(103,$B$7:B193))</f>
        <v/>
      </c>
      <c r="B193" s="128"/>
      <c r="C193" s="134" t="str">
        <f>IFERROR(VLOOKUP(INSCRIPCIONES!$B193,BASE2026,2,FALSE),"")</f>
        <v/>
      </c>
      <c r="D193" s="134" t="str">
        <f>IFERROR(VLOOKUP(INSCRIPCIONES!$B193,BASE2026,3,FALSE),"")</f>
        <v/>
      </c>
      <c r="E193" s="135" t="str">
        <f>IFERROR(VLOOKUP(INSCRIPCIONES!$B193,BASE2026,6,0),"")</f>
        <v/>
      </c>
      <c r="F193" s="135" t="str">
        <f>IFERROR(VLOOKUP(INSCRIPCIONES!$B193,BASE2026,5,0),"")</f>
        <v/>
      </c>
      <c r="G193" s="136" t="str">
        <f>IFERROR(VLOOKUP(INSCRIPCIONES!$B193,BASE2026,12,FALSE),"")</f>
        <v/>
      </c>
      <c r="H193" s="136" t="str">
        <f>IFERROR(VLOOKUP(INSCRIPCIONES!$B193,BASE2026,11,FALSE),"")</f>
        <v/>
      </c>
      <c r="I193" s="137" t="str">
        <f>IFERROR(VLOOKUP(INSCRIPCIONES!$B193,BASE2026,13,FALSE),"")</f>
        <v/>
      </c>
      <c r="J193" s="110" t="str">
        <f>IF(B193="","",IF(INSCRIPCIONES!$K193="DESCUENTO FAMILIA",65000,85000))</f>
        <v/>
      </c>
      <c r="K193" s="129"/>
      <c r="L193" s="214" t="str">
        <f>_xlfn.IFNA(VLOOKUP(INSCRIPCIONES!$B193,'BASE DE DATOS 2026'!$B$3:$Q$650,16,FALSE),"")</f>
        <v/>
      </c>
    </row>
    <row r="194" spans="1:12" ht="15.75" x14ac:dyDescent="0.25">
      <c r="A194" s="212" t="str">
        <f>IF(INSCRIPCIONES!$B194="","",SUBTOTAL(103,$B$7:B194))</f>
        <v/>
      </c>
      <c r="B194" s="128"/>
      <c r="C194" s="134" t="str">
        <f>IFERROR(VLOOKUP(INSCRIPCIONES!$B194,BASE2026,2,FALSE),"")</f>
        <v/>
      </c>
      <c r="D194" s="134" t="str">
        <f>IFERROR(VLOOKUP(INSCRIPCIONES!$B194,BASE2026,3,FALSE),"")</f>
        <v/>
      </c>
      <c r="E194" s="135" t="str">
        <f>IFERROR(VLOOKUP(INSCRIPCIONES!$B194,BASE2026,6,0),"")</f>
        <v/>
      </c>
      <c r="F194" s="135" t="str">
        <f>IFERROR(VLOOKUP(INSCRIPCIONES!$B194,BASE2026,5,0),"")</f>
        <v/>
      </c>
      <c r="G194" s="136" t="str">
        <f>IFERROR(VLOOKUP(INSCRIPCIONES!$B194,BASE2026,12,FALSE),"")</f>
        <v/>
      </c>
      <c r="H194" s="136" t="str">
        <f>IFERROR(VLOOKUP(INSCRIPCIONES!$B194,BASE2026,11,FALSE),"")</f>
        <v/>
      </c>
      <c r="I194" s="137" t="str">
        <f>IFERROR(VLOOKUP(INSCRIPCIONES!$B194,BASE2026,13,FALSE),"")</f>
        <v/>
      </c>
      <c r="J194" s="110" t="str">
        <f>IF(B194="","",IF(INSCRIPCIONES!$K194="DESCUENTO FAMILIA",65000,85000))</f>
        <v/>
      </c>
      <c r="K194" s="129"/>
      <c r="L194" s="214" t="str">
        <f>_xlfn.IFNA(VLOOKUP(INSCRIPCIONES!$B194,'BASE DE DATOS 2026'!$B$3:$Q$650,16,FALSE),"")</f>
        <v/>
      </c>
    </row>
    <row r="195" spans="1:12" ht="15.75" x14ac:dyDescent="0.25">
      <c r="A195" s="212" t="str">
        <f>IF(INSCRIPCIONES!$B195="","",SUBTOTAL(103,$B$7:B195))</f>
        <v/>
      </c>
      <c r="B195" s="128"/>
      <c r="C195" s="134" t="str">
        <f>IFERROR(VLOOKUP(INSCRIPCIONES!$B195,BASE2026,2,FALSE),"")</f>
        <v/>
      </c>
      <c r="D195" s="134" t="str">
        <f>IFERROR(VLOOKUP(INSCRIPCIONES!$B195,BASE2026,3,FALSE),"")</f>
        <v/>
      </c>
      <c r="E195" s="135" t="str">
        <f>IFERROR(VLOOKUP(INSCRIPCIONES!$B195,BASE2026,6,0),"")</f>
        <v/>
      </c>
      <c r="F195" s="135" t="str">
        <f>IFERROR(VLOOKUP(INSCRIPCIONES!$B195,BASE2026,5,0),"")</f>
        <v/>
      </c>
      <c r="G195" s="136" t="str">
        <f>IFERROR(VLOOKUP(INSCRIPCIONES!$B195,BASE2026,12,FALSE),"")</f>
        <v/>
      </c>
      <c r="H195" s="136" t="str">
        <f>IFERROR(VLOOKUP(INSCRIPCIONES!$B195,BASE2026,11,FALSE),"")</f>
        <v/>
      </c>
      <c r="I195" s="137" t="str">
        <f>IFERROR(VLOOKUP(INSCRIPCIONES!$B195,BASE2026,13,FALSE),"")</f>
        <v/>
      </c>
      <c r="J195" s="110" t="str">
        <f>IF(B195="","",IF(INSCRIPCIONES!$K195="DESCUENTO FAMILIA",65000,85000))</f>
        <v/>
      </c>
      <c r="K195" s="129"/>
      <c r="L195" s="214" t="str">
        <f>_xlfn.IFNA(VLOOKUP(INSCRIPCIONES!$B195,'BASE DE DATOS 2026'!$B$3:$Q$650,16,FALSE),"")</f>
        <v/>
      </c>
    </row>
    <row r="196" spans="1:12" ht="15.75" x14ac:dyDescent="0.25">
      <c r="A196" s="212" t="str">
        <f>IF(INSCRIPCIONES!$B196="","",SUBTOTAL(103,$B$7:B196))</f>
        <v/>
      </c>
      <c r="B196" s="128"/>
      <c r="C196" s="134" t="str">
        <f>IFERROR(VLOOKUP(INSCRIPCIONES!$B196,BASE2026,2,FALSE),"")</f>
        <v/>
      </c>
      <c r="D196" s="134" t="str">
        <f>IFERROR(VLOOKUP(INSCRIPCIONES!$B196,BASE2026,3,FALSE),"")</f>
        <v/>
      </c>
      <c r="E196" s="135" t="str">
        <f>IFERROR(VLOOKUP(INSCRIPCIONES!$B196,BASE2026,6,0),"")</f>
        <v/>
      </c>
      <c r="F196" s="135" t="str">
        <f>IFERROR(VLOOKUP(INSCRIPCIONES!$B196,BASE2026,5,0),"")</f>
        <v/>
      </c>
      <c r="G196" s="136" t="str">
        <f>IFERROR(VLOOKUP(INSCRIPCIONES!$B196,BASE2026,12,FALSE),"")</f>
        <v/>
      </c>
      <c r="H196" s="136" t="str">
        <f>IFERROR(VLOOKUP(INSCRIPCIONES!$B196,BASE2026,11,FALSE),"")</f>
        <v/>
      </c>
      <c r="I196" s="137" t="str">
        <f>IFERROR(VLOOKUP(INSCRIPCIONES!$B196,BASE2026,13,FALSE),"")</f>
        <v/>
      </c>
      <c r="J196" s="110" t="str">
        <f>IF(B196="","",IF(INSCRIPCIONES!$K196="DESCUENTO FAMILIA",65000,85000))</f>
        <v/>
      </c>
      <c r="K196" s="129"/>
      <c r="L196" s="214" t="str">
        <f>_xlfn.IFNA(VLOOKUP(INSCRIPCIONES!$B196,'BASE DE DATOS 2026'!$B$3:$Q$650,16,FALSE),"")</f>
        <v/>
      </c>
    </row>
    <row r="197" spans="1:12" ht="15.75" x14ac:dyDescent="0.25">
      <c r="A197" s="212" t="str">
        <f>IF(INSCRIPCIONES!$B197="","",SUBTOTAL(103,$B$7:B197))</f>
        <v/>
      </c>
      <c r="B197" s="128"/>
      <c r="C197" s="134" t="str">
        <f>IFERROR(VLOOKUP(INSCRIPCIONES!$B197,BASE2026,2,FALSE),"")</f>
        <v/>
      </c>
      <c r="D197" s="134" t="str">
        <f>IFERROR(VLOOKUP(INSCRIPCIONES!$B197,BASE2026,3,FALSE),"")</f>
        <v/>
      </c>
      <c r="E197" s="135" t="str">
        <f>IFERROR(VLOOKUP(INSCRIPCIONES!$B197,BASE2026,6,0),"")</f>
        <v/>
      </c>
      <c r="F197" s="135" t="str">
        <f>IFERROR(VLOOKUP(INSCRIPCIONES!$B197,BASE2026,5,0),"")</f>
        <v/>
      </c>
      <c r="G197" s="136" t="str">
        <f>IFERROR(VLOOKUP(INSCRIPCIONES!$B197,BASE2026,12,FALSE),"")</f>
        <v/>
      </c>
      <c r="H197" s="136" t="str">
        <f>IFERROR(VLOOKUP(INSCRIPCIONES!$B197,BASE2026,11,FALSE),"")</f>
        <v/>
      </c>
      <c r="I197" s="137" t="str">
        <f>IFERROR(VLOOKUP(INSCRIPCIONES!$B197,BASE2026,13,FALSE),"")</f>
        <v/>
      </c>
      <c r="J197" s="110" t="str">
        <f>IF(B197="","",IF(INSCRIPCIONES!$K197="DESCUENTO FAMILIA",65000,85000))</f>
        <v/>
      </c>
      <c r="K197" s="129"/>
      <c r="L197" s="214" t="str">
        <f>_xlfn.IFNA(VLOOKUP(INSCRIPCIONES!$B197,'BASE DE DATOS 2026'!$B$3:$Q$650,16,FALSE),"")</f>
        <v/>
      </c>
    </row>
    <row r="198" spans="1:12" ht="15.75" x14ac:dyDescent="0.25">
      <c r="A198" s="212" t="str">
        <f>IF(INSCRIPCIONES!$B198="","",SUBTOTAL(103,$B$7:B198))</f>
        <v/>
      </c>
      <c r="B198" s="128"/>
      <c r="C198" s="134" t="str">
        <f>IFERROR(VLOOKUP(INSCRIPCIONES!$B198,BASE2026,2,FALSE),"")</f>
        <v/>
      </c>
      <c r="D198" s="134" t="str">
        <f>IFERROR(VLOOKUP(INSCRIPCIONES!$B198,BASE2026,3,FALSE),"")</f>
        <v/>
      </c>
      <c r="E198" s="135" t="str">
        <f>IFERROR(VLOOKUP(INSCRIPCIONES!$B198,BASE2026,6,0),"")</f>
        <v/>
      </c>
      <c r="F198" s="135" t="str">
        <f>IFERROR(VLOOKUP(INSCRIPCIONES!$B198,BASE2026,5,0),"")</f>
        <v/>
      </c>
      <c r="G198" s="136" t="str">
        <f>IFERROR(VLOOKUP(INSCRIPCIONES!$B198,BASE2026,12,FALSE),"")</f>
        <v/>
      </c>
      <c r="H198" s="136" t="str">
        <f>IFERROR(VLOOKUP(INSCRIPCIONES!$B198,BASE2026,11,FALSE),"")</f>
        <v/>
      </c>
      <c r="I198" s="137" t="str">
        <f>IFERROR(VLOOKUP(INSCRIPCIONES!$B198,BASE2026,13,FALSE),"")</f>
        <v/>
      </c>
      <c r="J198" s="110" t="str">
        <f>IF(B198="","",IF(INSCRIPCIONES!$K198="DESCUENTO FAMILIA",65000,85000))</f>
        <v/>
      </c>
      <c r="K198" s="129"/>
      <c r="L198" s="214" t="str">
        <f>_xlfn.IFNA(VLOOKUP(INSCRIPCIONES!$B198,'BASE DE DATOS 2026'!$B$3:$Q$650,16,FALSE),"")</f>
        <v/>
      </c>
    </row>
    <row r="199" spans="1:12" ht="15.75" x14ac:dyDescent="0.25">
      <c r="A199" s="212" t="str">
        <f>IF(INSCRIPCIONES!$B199="","",SUBTOTAL(103,$B$7:B199))</f>
        <v/>
      </c>
      <c r="B199" s="128"/>
      <c r="C199" s="134" t="str">
        <f>IFERROR(VLOOKUP(INSCRIPCIONES!$B199,BASE2026,2,FALSE),"")</f>
        <v/>
      </c>
      <c r="D199" s="134" t="str">
        <f>IFERROR(VLOOKUP(INSCRIPCIONES!$B199,BASE2026,3,FALSE),"")</f>
        <v/>
      </c>
      <c r="E199" s="135" t="str">
        <f>IFERROR(VLOOKUP(INSCRIPCIONES!$B199,BASE2026,6,0),"")</f>
        <v/>
      </c>
      <c r="F199" s="135" t="str">
        <f>IFERROR(VLOOKUP(INSCRIPCIONES!$B199,BASE2026,5,0),"")</f>
        <v/>
      </c>
      <c r="G199" s="136" t="str">
        <f>IFERROR(VLOOKUP(INSCRIPCIONES!$B199,BASE2026,12,FALSE),"")</f>
        <v/>
      </c>
      <c r="H199" s="136" t="str">
        <f>IFERROR(VLOOKUP(INSCRIPCIONES!$B199,BASE2026,11,FALSE),"")</f>
        <v/>
      </c>
      <c r="I199" s="137" t="str">
        <f>IFERROR(VLOOKUP(INSCRIPCIONES!$B199,BASE2026,13,FALSE),"")</f>
        <v/>
      </c>
      <c r="J199" s="110" t="str">
        <f>IF(B199="","",IF(INSCRIPCIONES!$K199="DESCUENTO FAMILIA",65000,85000))</f>
        <v/>
      </c>
      <c r="K199" s="129"/>
      <c r="L199" s="214" t="str">
        <f>_xlfn.IFNA(VLOOKUP(INSCRIPCIONES!$B199,'BASE DE DATOS 2026'!$B$3:$Q$650,16,FALSE),"")</f>
        <v/>
      </c>
    </row>
    <row r="200" spans="1:12" ht="15.75" x14ac:dyDescent="0.25">
      <c r="A200" s="212" t="str">
        <f>IF(INSCRIPCIONES!$B200="","",SUBTOTAL(103,$B$7:B200))</f>
        <v/>
      </c>
      <c r="B200" s="128"/>
      <c r="C200" s="134" t="str">
        <f>IFERROR(VLOOKUP(INSCRIPCIONES!$B200,BASE2026,2,FALSE),"")</f>
        <v/>
      </c>
      <c r="D200" s="134" t="str">
        <f>IFERROR(VLOOKUP(INSCRIPCIONES!$B200,BASE2026,3,FALSE),"")</f>
        <v/>
      </c>
      <c r="E200" s="135" t="str">
        <f>IFERROR(VLOOKUP(INSCRIPCIONES!$B200,BASE2026,6,0),"")</f>
        <v/>
      </c>
      <c r="F200" s="135" t="str">
        <f>IFERROR(VLOOKUP(INSCRIPCIONES!$B200,BASE2026,5,0),"")</f>
        <v/>
      </c>
      <c r="G200" s="136" t="str">
        <f>IFERROR(VLOOKUP(INSCRIPCIONES!$B200,BASE2026,12,FALSE),"")</f>
        <v/>
      </c>
      <c r="H200" s="136" t="str">
        <f>IFERROR(VLOOKUP(INSCRIPCIONES!$B200,BASE2026,11,FALSE),"")</f>
        <v/>
      </c>
      <c r="I200" s="137" t="str">
        <f>IFERROR(VLOOKUP(INSCRIPCIONES!$B200,BASE2026,13,FALSE),"")</f>
        <v/>
      </c>
      <c r="J200" s="110" t="str">
        <f>IF(B200="","",IF(INSCRIPCIONES!$K200="DESCUENTO FAMILIA",65000,85000))</f>
        <v/>
      </c>
      <c r="K200" s="129"/>
      <c r="L200" s="214" t="str">
        <f>_xlfn.IFNA(VLOOKUP(INSCRIPCIONES!$B200,'BASE DE DATOS 2026'!$B$3:$Q$650,16,FALSE),"")</f>
        <v/>
      </c>
    </row>
    <row r="201" spans="1:12" ht="15.75" x14ac:dyDescent="0.25">
      <c r="A201" s="212" t="str">
        <f>IF(INSCRIPCIONES!$B201="","",SUBTOTAL(103,$B$7:B201))</f>
        <v/>
      </c>
      <c r="B201" s="128"/>
      <c r="C201" s="134" t="str">
        <f>IFERROR(VLOOKUP(INSCRIPCIONES!$B201,BASE2026,2,FALSE),"")</f>
        <v/>
      </c>
      <c r="D201" s="134" t="str">
        <f>IFERROR(VLOOKUP(INSCRIPCIONES!$B201,BASE2026,3,FALSE),"")</f>
        <v/>
      </c>
      <c r="E201" s="135" t="str">
        <f>IFERROR(VLOOKUP(INSCRIPCIONES!$B201,BASE2026,6,0),"")</f>
        <v/>
      </c>
      <c r="F201" s="135" t="str">
        <f>IFERROR(VLOOKUP(INSCRIPCIONES!$B201,BASE2026,5,0),"")</f>
        <v/>
      </c>
      <c r="G201" s="136" t="str">
        <f>IFERROR(VLOOKUP(INSCRIPCIONES!$B201,BASE2026,12,FALSE),"")</f>
        <v/>
      </c>
      <c r="H201" s="136" t="str">
        <f>IFERROR(VLOOKUP(INSCRIPCIONES!$B201,BASE2026,11,FALSE),"")</f>
        <v/>
      </c>
      <c r="I201" s="137" t="str">
        <f>IFERROR(VLOOKUP(INSCRIPCIONES!$B201,BASE2026,13,FALSE),"")</f>
        <v/>
      </c>
      <c r="J201" s="110" t="str">
        <f>IF(B201="","",IF(INSCRIPCIONES!$K201="DESCUENTO FAMILIA",65000,85000))</f>
        <v/>
      </c>
      <c r="K201" s="129"/>
      <c r="L201" s="214" t="str">
        <f>_xlfn.IFNA(VLOOKUP(INSCRIPCIONES!$B201,'BASE DE DATOS 2026'!$B$3:$Q$650,16,FALSE),"")</f>
        <v/>
      </c>
    </row>
    <row r="202" spans="1:12" ht="15.75" x14ac:dyDescent="0.25">
      <c r="A202" s="212" t="str">
        <f>IF(INSCRIPCIONES!$B202="","",SUBTOTAL(103,$B$7:B202))</f>
        <v/>
      </c>
      <c r="B202" s="128"/>
      <c r="C202" s="134" t="str">
        <f>IFERROR(VLOOKUP(INSCRIPCIONES!$B202,BASE2026,2,FALSE),"")</f>
        <v/>
      </c>
      <c r="D202" s="134" t="str">
        <f>IFERROR(VLOOKUP(INSCRIPCIONES!$B202,BASE2026,3,FALSE),"")</f>
        <v/>
      </c>
      <c r="E202" s="135" t="str">
        <f>IFERROR(VLOOKUP(INSCRIPCIONES!$B202,BASE2026,6,0),"")</f>
        <v/>
      </c>
      <c r="F202" s="135" t="str">
        <f>IFERROR(VLOOKUP(INSCRIPCIONES!$B202,BASE2026,5,0),"")</f>
        <v/>
      </c>
      <c r="G202" s="136" t="str">
        <f>IFERROR(VLOOKUP(INSCRIPCIONES!$B202,BASE2026,12,FALSE),"")</f>
        <v/>
      </c>
      <c r="H202" s="136" t="str">
        <f>IFERROR(VLOOKUP(INSCRIPCIONES!$B202,BASE2026,11,FALSE),"")</f>
        <v/>
      </c>
      <c r="I202" s="137" t="str">
        <f>IFERROR(VLOOKUP(INSCRIPCIONES!$B202,BASE2026,13,FALSE),"")</f>
        <v/>
      </c>
      <c r="J202" s="110" t="str">
        <f>IF(B202="","",IF(INSCRIPCIONES!$K202="DESCUENTO FAMILIA",65000,85000))</f>
        <v/>
      </c>
      <c r="K202" s="129"/>
      <c r="L202" s="214" t="str">
        <f>_xlfn.IFNA(VLOOKUP(INSCRIPCIONES!$B202,'BASE DE DATOS 2026'!$B$3:$Q$650,16,FALSE),"")</f>
        <v/>
      </c>
    </row>
    <row r="203" spans="1:12" ht="15.75" x14ac:dyDescent="0.25">
      <c r="A203" s="212" t="str">
        <f>IF(INSCRIPCIONES!$B203="","",SUBTOTAL(103,$B$7:B203))</f>
        <v/>
      </c>
      <c r="B203" s="128"/>
      <c r="C203" s="134" t="str">
        <f>IFERROR(VLOOKUP(INSCRIPCIONES!$B203,BASE2026,2,FALSE),"")</f>
        <v/>
      </c>
      <c r="D203" s="134" t="str">
        <f>IFERROR(VLOOKUP(INSCRIPCIONES!$B203,BASE2026,3,FALSE),"")</f>
        <v/>
      </c>
      <c r="E203" s="135" t="str">
        <f>IFERROR(VLOOKUP(INSCRIPCIONES!$B203,BASE2026,6,0),"")</f>
        <v/>
      </c>
      <c r="F203" s="135" t="str">
        <f>IFERROR(VLOOKUP(INSCRIPCIONES!$B203,BASE2026,5,0),"")</f>
        <v/>
      </c>
      <c r="G203" s="136" t="str">
        <f>IFERROR(VLOOKUP(INSCRIPCIONES!$B203,BASE2026,12,FALSE),"")</f>
        <v/>
      </c>
      <c r="H203" s="136" t="str">
        <f>IFERROR(VLOOKUP(INSCRIPCIONES!$B203,BASE2026,11,FALSE),"")</f>
        <v/>
      </c>
      <c r="I203" s="137" t="str">
        <f>IFERROR(VLOOKUP(INSCRIPCIONES!$B203,BASE2026,13,FALSE),"")</f>
        <v/>
      </c>
      <c r="J203" s="110" t="str">
        <f>IF(B203="","",IF(INSCRIPCIONES!$K203="DESCUENTO FAMILIA",65000,85000))</f>
        <v/>
      </c>
      <c r="K203" s="129"/>
      <c r="L203" s="214" t="str">
        <f>_xlfn.IFNA(VLOOKUP(INSCRIPCIONES!$B203,'BASE DE DATOS 2026'!$B$3:$Q$650,16,FALSE),"")</f>
        <v/>
      </c>
    </row>
    <row r="204" spans="1:12" ht="15.75" x14ac:dyDescent="0.25">
      <c r="A204" s="212" t="str">
        <f>IF(INSCRIPCIONES!$B204="","",SUBTOTAL(103,$B$7:B204))</f>
        <v/>
      </c>
      <c r="B204" s="128"/>
      <c r="C204" s="134" t="str">
        <f>IFERROR(VLOOKUP(INSCRIPCIONES!$B204,BASE2026,2,FALSE),"")</f>
        <v/>
      </c>
      <c r="D204" s="134" t="str">
        <f>IFERROR(VLOOKUP(INSCRIPCIONES!$B204,BASE2026,3,FALSE),"")</f>
        <v/>
      </c>
      <c r="E204" s="135" t="str">
        <f>IFERROR(VLOOKUP(INSCRIPCIONES!$B204,BASE2026,6,0),"")</f>
        <v/>
      </c>
      <c r="F204" s="135" t="str">
        <f>IFERROR(VLOOKUP(INSCRIPCIONES!$B204,BASE2026,5,0),"")</f>
        <v/>
      </c>
      <c r="G204" s="136" t="str">
        <f>IFERROR(VLOOKUP(INSCRIPCIONES!$B204,BASE2026,12,FALSE),"")</f>
        <v/>
      </c>
      <c r="H204" s="136" t="str">
        <f>IFERROR(VLOOKUP(INSCRIPCIONES!$B204,BASE2026,11,FALSE),"")</f>
        <v/>
      </c>
      <c r="I204" s="137" t="str">
        <f>IFERROR(VLOOKUP(INSCRIPCIONES!$B204,BASE2026,13,FALSE),"")</f>
        <v/>
      </c>
      <c r="J204" s="110" t="str">
        <f>IF(B204="","",IF(INSCRIPCIONES!$K204="DESCUENTO FAMILIA",65000,85000))</f>
        <v/>
      </c>
      <c r="K204" s="129"/>
      <c r="L204" s="214" t="str">
        <f>_xlfn.IFNA(VLOOKUP(INSCRIPCIONES!$B204,'BASE DE DATOS 2026'!$B$3:$Q$650,16,FALSE),"")</f>
        <v/>
      </c>
    </row>
    <row r="205" spans="1:12" ht="15.75" x14ac:dyDescent="0.25">
      <c r="A205" s="212" t="str">
        <f>IF(INSCRIPCIONES!$B205="","",SUBTOTAL(103,$B$7:B205))</f>
        <v/>
      </c>
      <c r="B205" s="128"/>
      <c r="C205" s="134" t="str">
        <f>IFERROR(VLOOKUP(INSCRIPCIONES!$B205,BASE2026,2,FALSE),"")</f>
        <v/>
      </c>
      <c r="D205" s="134" t="str">
        <f>IFERROR(VLOOKUP(INSCRIPCIONES!$B205,BASE2026,3,FALSE),"")</f>
        <v/>
      </c>
      <c r="E205" s="135" t="str">
        <f>IFERROR(VLOOKUP(INSCRIPCIONES!$B205,BASE2026,6,0),"")</f>
        <v/>
      </c>
      <c r="F205" s="135" t="str">
        <f>IFERROR(VLOOKUP(INSCRIPCIONES!$B205,BASE2026,5,0),"")</f>
        <v/>
      </c>
      <c r="G205" s="136" t="str">
        <f>IFERROR(VLOOKUP(INSCRIPCIONES!$B205,BASE2026,12,FALSE),"")</f>
        <v/>
      </c>
      <c r="H205" s="136" t="str">
        <f>IFERROR(VLOOKUP(INSCRIPCIONES!$B205,BASE2026,11,FALSE),"")</f>
        <v/>
      </c>
      <c r="I205" s="137" t="str">
        <f>IFERROR(VLOOKUP(INSCRIPCIONES!$B205,BASE2026,13,FALSE),"")</f>
        <v/>
      </c>
      <c r="J205" s="110" t="str">
        <f>IF(B205="","",IF(INSCRIPCIONES!$K205="DESCUENTO FAMILIA",65000,85000))</f>
        <v/>
      </c>
      <c r="K205" s="129"/>
      <c r="L205" s="214" t="str">
        <f>_xlfn.IFNA(VLOOKUP(INSCRIPCIONES!$B205,'BASE DE DATOS 2026'!$B$3:$Q$650,16,FALSE),"")</f>
        <v/>
      </c>
    </row>
    <row r="206" spans="1:12" ht="15.75" x14ac:dyDescent="0.25">
      <c r="A206" s="212" t="str">
        <f>IF(INSCRIPCIONES!$B206="","",SUBTOTAL(103,$B$7:B206))</f>
        <v/>
      </c>
      <c r="B206" s="128"/>
      <c r="C206" s="134" t="str">
        <f>IFERROR(VLOOKUP(INSCRIPCIONES!$B206,BASE2026,2,FALSE),"")</f>
        <v/>
      </c>
      <c r="D206" s="134" t="str">
        <f>IFERROR(VLOOKUP(INSCRIPCIONES!$B206,BASE2026,3,FALSE),"")</f>
        <v/>
      </c>
      <c r="E206" s="135" t="str">
        <f>IFERROR(VLOOKUP(INSCRIPCIONES!$B206,BASE2026,6,0),"")</f>
        <v/>
      </c>
      <c r="F206" s="135" t="str">
        <f>IFERROR(VLOOKUP(INSCRIPCIONES!$B206,BASE2026,5,0),"")</f>
        <v/>
      </c>
      <c r="G206" s="136" t="str">
        <f>IFERROR(VLOOKUP(INSCRIPCIONES!$B206,BASE2026,12,FALSE),"")</f>
        <v/>
      </c>
      <c r="H206" s="136" t="str">
        <f>IFERROR(VLOOKUP(INSCRIPCIONES!$B206,BASE2026,11,FALSE),"")</f>
        <v/>
      </c>
      <c r="I206" s="137" t="str">
        <f>IFERROR(VLOOKUP(INSCRIPCIONES!$B206,BASE2026,13,FALSE),"")</f>
        <v/>
      </c>
      <c r="J206" s="110" t="str">
        <f>IF(B206="","",IF(INSCRIPCIONES!$K206="DESCUENTO FAMILIA",65000,85000))</f>
        <v/>
      </c>
      <c r="K206" s="129"/>
      <c r="L206" s="214" t="str">
        <f>_xlfn.IFNA(VLOOKUP(INSCRIPCIONES!$B206,'BASE DE DATOS 2026'!$B$3:$Q$650,16,FALSE),"")</f>
        <v/>
      </c>
    </row>
    <row r="207" spans="1:12" ht="15.75" x14ac:dyDescent="0.25">
      <c r="A207" s="212" t="str">
        <f>IF(INSCRIPCIONES!$B207="","",SUBTOTAL(103,$B$7:B207))</f>
        <v/>
      </c>
      <c r="B207" s="128"/>
      <c r="C207" s="134" t="str">
        <f>IFERROR(VLOOKUP(INSCRIPCIONES!$B207,BASE2026,2,FALSE),"")</f>
        <v/>
      </c>
      <c r="D207" s="134" t="str">
        <f>IFERROR(VLOOKUP(INSCRIPCIONES!$B207,BASE2026,3,FALSE),"")</f>
        <v/>
      </c>
      <c r="E207" s="135" t="str">
        <f>IFERROR(VLOOKUP(INSCRIPCIONES!$B207,BASE2026,6,0),"")</f>
        <v/>
      </c>
      <c r="F207" s="135" t="str">
        <f>IFERROR(VLOOKUP(INSCRIPCIONES!$B207,BASE2026,5,0),"")</f>
        <v/>
      </c>
      <c r="G207" s="136" t="str">
        <f>IFERROR(VLOOKUP(INSCRIPCIONES!$B207,BASE2026,12,FALSE),"")</f>
        <v/>
      </c>
      <c r="H207" s="136" t="str">
        <f>IFERROR(VLOOKUP(INSCRIPCIONES!$B207,BASE2026,11,FALSE),"")</f>
        <v/>
      </c>
      <c r="I207" s="137" t="str">
        <f>IFERROR(VLOOKUP(INSCRIPCIONES!$B207,BASE2026,13,FALSE),"")</f>
        <v/>
      </c>
      <c r="J207" s="110" t="str">
        <f>IF(B207="","",IF(INSCRIPCIONES!$K207="DESCUENTO FAMILIA",65000,85000))</f>
        <v/>
      </c>
      <c r="K207" s="129"/>
      <c r="L207" s="214" t="str">
        <f>_xlfn.IFNA(VLOOKUP(INSCRIPCIONES!$B207,'BASE DE DATOS 2026'!$B$3:$Q$650,16,FALSE),"")</f>
        <v/>
      </c>
    </row>
    <row r="208" spans="1:12" ht="15.75" x14ac:dyDescent="0.25">
      <c r="A208" s="212" t="str">
        <f>IF(INSCRIPCIONES!$B208="","",SUBTOTAL(103,$B$7:B208))</f>
        <v/>
      </c>
      <c r="B208" s="128"/>
      <c r="C208" s="134" t="str">
        <f>IFERROR(VLOOKUP(INSCRIPCIONES!$B208,BASE2026,2,FALSE),"")</f>
        <v/>
      </c>
      <c r="D208" s="134" t="str">
        <f>IFERROR(VLOOKUP(INSCRIPCIONES!$B208,BASE2026,3,FALSE),"")</f>
        <v/>
      </c>
      <c r="E208" s="135" t="str">
        <f>IFERROR(VLOOKUP(INSCRIPCIONES!$B208,BASE2026,6,0),"")</f>
        <v/>
      </c>
      <c r="F208" s="135" t="str">
        <f>IFERROR(VLOOKUP(INSCRIPCIONES!$B208,BASE2026,5,0),"")</f>
        <v/>
      </c>
      <c r="G208" s="136" t="str">
        <f>IFERROR(VLOOKUP(INSCRIPCIONES!$B208,BASE2026,12,FALSE),"")</f>
        <v/>
      </c>
      <c r="H208" s="136" t="str">
        <f>IFERROR(VLOOKUP(INSCRIPCIONES!$B208,BASE2026,11,FALSE),"")</f>
        <v/>
      </c>
      <c r="I208" s="137" t="str">
        <f>IFERROR(VLOOKUP(INSCRIPCIONES!$B208,BASE2026,13,FALSE),"")</f>
        <v/>
      </c>
      <c r="J208" s="110" t="str">
        <f>IF(B208="","",IF(INSCRIPCIONES!$K208="DESCUENTO FAMILIA",65000,85000))</f>
        <v/>
      </c>
      <c r="K208" s="129"/>
      <c r="L208" s="214" t="str">
        <f>_xlfn.IFNA(VLOOKUP(INSCRIPCIONES!$B208,'BASE DE DATOS 2026'!$B$3:$Q$650,16,FALSE),"")</f>
        <v/>
      </c>
    </row>
    <row r="209" spans="1:12" ht="15.75" x14ac:dyDescent="0.25">
      <c r="A209" s="212" t="str">
        <f>IF(INSCRIPCIONES!$B209="","",SUBTOTAL(103,$B$7:B209))</f>
        <v/>
      </c>
      <c r="B209" s="128"/>
      <c r="C209" s="134" t="str">
        <f>IFERROR(VLOOKUP(INSCRIPCIONES!$B209,BASE2026,2,FALSE),"")</f>
        <v/>
      </c>
      <c r="D209" s="134" t="str">
        <f>IFERROR(VLOOKUP(INSCRIPCIONES!$B209,BASE2026,3,FALSE),"")</f>
        <v/>
      </c>
      <c r="E209" s="135" t="str">
        <f>IFERROR(VLOOKUP(INSCRIPCIONES!$B209,BASE2026,6,0),"")</f>
        <v/>
      </c>
      <c r="F209" s="135" t="str">
        <f>IFERROR(VLOOKUP(INSCRIPCIONES!$B209,BASE2026,5,0),"")</f>
        <v/>
      </c>
      <c r="G209" s="136" t="str">
        <f>IFERROR(VLOOKUP(INSCRIPCIONES!$B209,BASE2026,12,FALSE),"")</f>
        <v/>
      </c>
      <c r="H209" s="136" t="str">
        <f>IFERROR(VLOOKUP(INSCRIPCIONES!$B209,BASE2026,11,FALSE),"")</f>
        <v/>
      </c>
      <c r="I209" s="137" t="str">
        <f>IFERROR(VLOOKUP(INSCRIPCIONES!$B209,BASE2026,13,FALSE),"")</f>
        <v/>
      </c>
      <c r="J209" s="110" t="str">
        <f>IF(B209="","",IF(INSCRIPCIONES!$K209="DESCUENTO FAMILIA",65000,85000))</f>
        <v/>
      </c>
      <c r="K209" s="129"/>
      <c r="L209" s="214" t="str">
        <f>_xlfn.IFNA(VLOOKUP(INSCRIPCIONES!$B209,'BASE DE DATOS 2026'!$B$3:$Q$650,16,FALSE),"")</f>
        <v/>
      </c>
    </row>
    <row r="210" spans="1:12" ht="15.75" x14ac:dyDescent="0.25">
      <c r="A210" s="212" t="str">
        <f>IF(INSCRIPCIONES!$B210="","",SUBTOTAL(103,$B$7:B210))</f>
        <v/>
      </c>
      <c r="B210" s="128"/>
      <c r="C210" s="134" t="str">
        <f>IFERROR(VLOOKUP(INSCRIPCIONES!$B210,BASE2026,2,FALSE),"")</f>
        <v/>
      </c>
      <c r="D210" s="134" t="str">
        <f>IFERROR(VLOOKUP(INSCRIPCIONES!$B210,BASE2026,3,FALSE),"")</f>
        <v/>
      </c>
      <c r="E210" s="135" t="str">
        <f>IFERROR(VLOOKUP(INSCRIPCIONES!$B210,BASE2026,6,0),"")</f>
        <v/>
      </c>
      <c r="F210" s="135" t="str">
        <f>IFERROR(VLOOKUP(INSCRIPCIONES!$B210,BASE2026,5,0),"")</f>
        <v/>
      </c>
      <c r="G210" s="136" t="str">
        <f>IFERROR(VLOOKUP(INSCRIPCIONES!$B210,BASE2026,12,FALSE),"")</f>
        <v/>
      </c>
      <c r="H210" s="136" t="str">
        <f>IFERROR(VLOOKUP(INSCRIPCIONES!$B210,BASE2026,11,FALSE),"")</f>
        <v/>
      </c>
      <c r="I210" s="137" t="str">
        <f>IFERROR(VLOOKUP(INSCRIPCIONES!$B210,BASE2026,13,FALSE),"")</f>
        <v/>
      </c>
      <c r="J210" s="110" t="str">
        <f>IF(B210="","",IF(INSCRIPCIONES!$K210="DESCUENTO FAMILIA",65000,85000))</f>
        <v/>
      </c>
      <c r="K210" s="129"/>
      <c r="L210" s="214" t="str">
        <f>_xlfn.IFNA(VLOOKUP(INSCRIPCIONES!$B210,'BASE DE DATOS 2026'!$B$3:$Q$650,16,FALSE),"")</f>
        <v/>
      </c>
    </row>
    <row r="211" spans="1:12" ht="15.75" x14ac:dyDescent="0.25">
      <c r="A211" s="212" t="str">
        <f>IF(INSCRIPCIONES!$B211="","",SUBTOTAL(103,$B$7:B211))</f>
        <v/>
      </c>
      <c r="B211" s="128"/>
      <c r="C211" s="134" t="str">
        <f>IFERROR(VLOOKUP(INSCRIPCIONES!$B211,BASE2026,2,FALSE),"")</f>
        <v/>
      </c>
      <c r="D211" s="134" t="str">
        <f>IFERROR(VLOOKUP(INSCRIPCIONES!$B211,BASE2026,3,FALSE),"")</f>
        <v/>
      </c>
      <c r="E211" s="135" t="str">
        <f>IFERROR(VLOOKUP(INSCRIPCIONES!$B211,BASE2026,6,0),"")</f>
        <v/>
      </c>
      <c r="F211" s="135" t="str">
        <f>IFERROR(VLOOKUP(INSCRIPCIONES!$B211,BASE2026,5,0),"")</f>
        <v/>
      </c>
      <c r="G211" s="136" t="str">
        <f>IFERROR(VLOOKUP(INSCRIPCIONES!$B211,BASE2026,12,FALSE),"")</f>
        <v/>
      </c>
      <c r="H211" s="136" t="str">
        <f>IFERROR(VLOOKUP(INSCRIPCIONES!$B211,BASE2026,11,FALSE),"")</f>
        <v/>
      </c>
      <c r="I211" s="137" t="str">
        <f>IFERROR(VLOOKUP(INSCRIPCIONES!$B211,BASE2026,13,FALSE),"")</f>
        <v/>
      </c>
      <c r="J211" s="110" t="str">
        <f>IF(B211="","",IF(INSCRIPCIONES!$K211="DESCUENTO FAMILIA",65000,85000))</f>
        <v/>
      </c>
      <c r="K211" s="129"/>
      <c r="L211" s="214" t="str">
        <f>_xlfn.IFNA(VLOOKUP(INSCRIPCIONES!$B211,'BASE DE DATOS 2026'!$B$3:$Q$650,16,FALSE),"")</f>
        <v/>
      </c>
    </row>
    <row r="212" spans="1:12" ht="15.75" x14ac:dyDescent="0.25">
      <c r="A212" s="212" t="str">
        <f>IF(INSCRIPCIONES!$B212="","",SUBTOTAL(103,$B$7:B212))</f>
        <v/>
      </c>
      <c r="B212" s="128"/>
      <c r="C212" s="134" t="str">
        <f>IFERROR(VLOOKUP(INSCRIPCIONES!$B212,BASE2026,2,FALSE),"")</f>
        <v/>
      </c>
      <c r="D212" s="134" t="str">
        <f>IFERROR(VLOOKUP(INSCRIPCIONES!$B212,BASE2026,3,FALSE),"")</f>
        <v/>
      </c>
      <c r="E212" s="135" t="str">
        <f>IFERROR(VLOOKUP(INSCRIPCIONES!$B212,BASE2026,6,0),"")</f>
        <v/>
      </c>
      <c r="F212" s="135" t="str">
        <f>IFERROR(VLOOKUP(INSCRIPCIONES!$B212,BASE2026,5,0),"")</f>
        <v/>
      </c>
      <c r="G212" s="136" t="str">
        <f>IFERROR(VLOOKUP(INSCRIPCIONES!$B212,BASE2026,12,FALSE),"")</f>
        <v/>
      </c>
      <c r="H212" s="136" t="str">
        <f>IFERROR(VLOOKUP(INSCRIPCIONES!$B212,BASE2026,11,FALSE),"")</f>
        <v/>
      </c>
      <c r="I212" s="137" t="str">
        <f>IFERROR(VLOOKUP(INSCRIPCIONES!$B212,BASE2026,13,FALSE),"")</f>
        <v/>
      </c>
      <c r="J212" s="110" t="str">
        <f>IF(B212="","",IF(INSCRIPCIONES!$K212="DESCUENTO FAMILIA",65000,85000))</f>
        <v/>
      </c>
      <c r="K212" s="129"/>
      <c r="L212" s="214" t="str">
        <f>_xlfn.IFNA(VLOOKUP(INSCRIPCIONES!$B212,'BASE DE DATOS 2026'!$B$3:$Q$650,16,FALSE),"")</f>
        <v/>
      </c>
    </row>
    <row r="213" spans="1:12" ht="15.75" x14ac:dyDescent="0.25">
      <c r="A213" s="212" t="str">
        <f>IF(INSCRIPCIONES!$B213="","",SUBTOTAL(103,$B$7:B213))</f>
        <v/>
      </c>
      <c r="B213" s="128"/>
      <c r="C213" s="134" t="str">
        <f>IFERROR(VLOOKUP(INSCRIPCIONES!$B213,BASE2026,2,FALSE),"")</f>
        <v/>
      </c>
      <c r="D213" s="134" t="str">
        <f>IFERROR(VLOOKUP(INSCRIPCIONES!$B213,BASE2026,3,FALSE),"")</f>
        <v/>
      </c>
      <c r="E213" s="135" t="str">
        <f>IFERROR(VLOOKUP(INSCRIPCIONES!$B213,BASE2026,6,0),"")</f>
        <v/>
      </c>
      <c r="F213" s="135" t="str">
        <f>IFERROR(VLOOKUP(INSCRIPCIONES!$B213,BASE2026,5,0),"")</f>
        <v/>
      </c>
      <c r="G213" s="136" t="str">
        <f>IFERROR(VLOOKUP(INSCRIPCIONES!$B213,BASE2026,12,FALSE),"")</f>
        <v/>
      </c>
      <c r="H213" s="136" t="str">
        <f>IFERROR(VLOOKUP(INSCRIPCIONES!$B213,BASE2026,11,FALSE),"")</f>
        <v/>
      </c>
      <c r="I213" s="137" t="str">
        <f>IFERROR(VLOOKUP(INSCRIPCIONES!$B213,BASE2026,13,FALSE),"")</f>
        <v/>
      </c>
      <c r="J213" s="110" t="str">
        <f>IF(B213="","",IF(INSCRIPCIONES!$K213="DESCUENTO FAMILIA",65000,85000))</f>
        <v/>
      </c>
      <c r="K213" s="129"/>
      <c r="L213" s="214" t="str">
        <f>_xlfn.IFNA(VLOOKUP(INSCRIPCIONES!$B213,'BASE DE DATOS 2026'!$B$3:$Q$650,16,FALSE),"")</f>
        <v/>
      </c>
    </row>
    <row r="214" spans="1:12" ht="15.75" x14ac:dyDescent="0.25">
      <c r="A214" s="212" t="str">
        <f>IF(INSCRIPCIONES!$B214="","",SUBTOTAL(103,$B$7:B214))</f>
        <v/>
      </c>
      <c r="B214" s="128"/>
      <c r="C214" s="134" t="str">
        <f>IFERROR(VLOOKUP(INSCRIPCIONES!$B214,BASE2026,2,FALSE),"")</f>
        <v/>
      </c>
      <c r="D214" s="134" t="str">
        <f>IFERROR(VLOOKUP(INSCRIPCIONES!$B214,BASE2026,3,FALSE),"")</f>
        <v/>
      </c>
      <c r="E214" s="135" t="str">
        <f>IFERROR(VLOOKUP(INSCRIPCIONES!$B214,BASE2026,6,0),"")</f>
        <v/>
      </c>
      <c r="F214" s="135" t="str">
        <f>IFERROR(VLOOKUP(INSCRIPCIONES!$B214,BASE2026,5,0),"")</f>
        <v/>
      </c>
      <c r="G214" s="136" t="str">
        <f>IFERROR(VLOOKUP(INSCRIPCIONES!$B214,BASE2026,12,FALSE),"")</f>
        <v/>
      </c>
      <c r="H214" s="136" t="str">
        <f>IFERROR(VLOOKUP(INSCRIPCIONES!$B214,BASE2026,11,FALSE),"")</f>
        <v/>
      </c>
      <c r="I214" s="137" t="str">
        <f>IFERROR(VLOOKUP(INSCRIPCIONES!$B214,BASE2026,13,FALSE),"")</f>
        <v/>
      </c>
      <c r="J214" s="110" t="str">
        <f>IF(B214="","",IF(INSCRIPCIONES!$K214="DESCUENTO FAMILIA",65000,85000))</f>
        <v/>
      </c>
      <c r="K214" s="129"/>
      <c r="L214" s="214" t="str">
        <f>_xlfn.IFNA(VLOOKUP(INSCRIPCIONES!$B214,'BASE DE DATOS 2026'!$B$3:$Q$650,16,FALSE),"")</f>
        <v/>
      </c>
    </row>
    <row r="215" spans="1:12" ht="15.75" x14ac:dyDescent="0.25">
      <c r="A215" s="212" t="str">
        <f>IF(INSCRIPCIONES!$B215="","",SUBTOTAL(103,$B$7:B215))</f>
        <v/>
      </c>
      <c r="B215" s="128"/>
      <c r="C215" s="134" t="str">
        <f>IFERROR(VLOOKUP(INSCRIPCIONES!$B215,BASE2026,2,FALSE),"")</f>
        <v/>
      </c>
      <c r="D215" s="134" t="str">
        <f>IFERROR(VLOOKUP(INSCRIPCIONES!$B215,BASE2026,3,FALSE),"")</f>
        <v/>
      </c>
      <c r="E215" s="135" t="str">
        <f>IFERROR(VLOOKUP(INSCRIPCIONES!$B215,BASE2026,6,0),"")</f>
        <v/>
      </c>
      <c r="F215" s="135" t="str">
        <f>IFERROR(VLOOKUP(INSCRIPCIONES!$B215,BASE2026,5,0),"")</f>
        <v/>
      </c>
      <c r="G215" s="136" t="str">
        <f>IFERROR(VLOOKUP(INSCRIPCIONES!$B215,BASE2026,12,FALSE),"")</f>
        <v/>
      </c>
      <c r="H215" s="136" t="str">
        <f>IFERROR(VLOOKUP(INSCRIPCIONES!$B215,BASE2026,11,FALSE),"")</f>
        <v/>
      </c>
      <c r="I215" s="137" t="str">
        <f>IFERROR(VLOOKUP(INSCRIPCIONES!$B215,BASE2026,13,FALSE),"")</f>
        <v/>
      </c>
      <c r="J215" s="110" t="str">
        <f>IF(B215="","",IF(INSCRIPCIONES!$K215="DESCUENTO FAMILIA",65000,85000))</f>
        <v/>
      </c>
      <c r="K215" s="129"/>
      <c r="L215" s="214" t="str">
        <f>_xlfn.IFNA(VLOOKUP(INSCRIPCIONES!$B215,'BASE DE DATOS 2026'!$B$3:$Q$650,16,FALSE),"")</f>
        <v/>
      </c>
    </row>
    <row r="216" spans="1:12" ht="15.75" x14ac:dyDescent="0.25">
      <c r="A216" s="212" t="str">
        <f>IF(INSCRIPCIONES!$B216="","",SUBTOTAL(103,$B$7:B216))</f>
        <v/>
      </c>
      <c r="B216" s="128"/>
      <c r="C216" s="134" t="str">
        <f>IFERROR(VLOOKUP(INSCRIPCIONES!$B216,BASE2026,2,FALSE),"")</f>
        <v/>
      </c>
      <c r="D216" s="134" t="str">
        <f>IFERROR(VLOOKUP(INSCRIPCIONES!$B216,BASE2026,3,FALSE),"")</f>
        <v/>
      </c>
      <c r="E216" s="135" t="str">
        <f>IFERROR(VLOOKUP(INSCRIPCIONES!$B216,BASE2026,6,0),"")</f>
        <v/>
      </c>
      <c r="F216" s="135" t="str">
        <f>IFERROR(VLOOKUP(INSCRIPCIONES!$B216,BASE2026,5,0),"")</f>
        <v/>
      </c>
      <c r="G216" s="136" t="str">
        <f>IFERROR(VLOOKUP(INSCRIPCIONES!$B216,BASE2026,12,FALSE),"")</f>
        <v/>
      </c>
      <c r="H216" s="136" t="str">
        <f>IFERROR(VLOOKUP(INSCRIPCIONES!$B216,BASE2026,11,FALSE),"")</f>
        <v/>
      </c>
      <c r="I216" s="137" t="str">
        <f>IFERROR(VLOOKUP(INSCRIPCIONES!$B216,BASE2026,13,FALSE),"")</f>
        <v/>
      </c>
      <c r="J216" s="110" t="str">
        <f>IF(B216="","",IF(INSCRIPCIONES!$K216="DESCUENTO FAMILIA",65000,85000))</f>
        <v/>
      </c>
      <c r="K216" s="129"/>
      <c r="L216" s="214" t="str">
        <f>_xlfn.IFNA(VLOOKUP(INSCRIPCIONES!$B216,'BASE DE DATOS 2026'!$B$3:$Q$650,16,FALSE),"")</f>
        <v/>
      </c>
    </row>
    <row r="217" spans="1:12" ht="15.75" x14ac:dyDescent="0.25">
      <c r="A217" s="212" t="str">
        <f>IF(INSCRIPCIONES!$B217="","",SUBTOTAL(103,$B$7:B217))</f>
        <v/>
      </c>
      <c r="B217" s="128"/>
      <c r="C217" s="134" t="str">
        <f>IFERROR(VLOOKUP(INSCRIPCIONES!$B217,BASE2026,2,FALSE),"")</f>
        <v/>
      </c>
      <c r="D217" s="134" t="str">
        <f>IFERROR(VLOOKUP(INSCRIPCIONES!$B217,BASE2026,3,FALSE),"")</f>
        <v/>
      </c>
      <c r="E217" s="135" t="str">
        <f>IFERROR(VLOOKUP(INSCRIPCIONES!$B217,BASE2026,6,0),"")</f>
        <v/>
      </c>
      <c r="F217" s="135" t="str">
        <f>IFERROR(VLOOKUP(INSCRIPCIONES!$B217,BASE2026,5,0),"")</f>
        <v/>
      </c>
      <c r="G217" s="136" t="str">
        <f>IFERROR(VLOOKUP(INSCRIPCIONES!$B217,BASE2026,12,FALSE),"")</f>
        <v/>
      </c>
      <c r="H217" s="136" t="str">
        <f>IFERROR(VLOOKUP(INSCRIPCIONES!$B217,BASE2026,11,FALSE),"")</f>
        <v/>
      </c>
      <c r="I217" s="137" t="str">
        <f>IFERROR(VLOOKUP(INSCRIPCIONES!$B217,BASE2026,13,FALSE),"")</f>
        <v/>
      </c>
      <c r="J217" s="110" t="str">
        <f>IF(B217="","",IF(INSCRIPCIONES!$K217="DESCUENTO FAMILIA",65000,85000))</f>
        <v/>
      </c>
      <c r="K217" s="129"/>
      <c r="L217" s="214" t="str">
        <f>_xlfn.IFNA(VLOOKUP(INSCRIPCIONES!$B217,'BASE DE DATOS 2026'!$B$3:$Q$650,16,FALSE),"")</f>
        <v/>
      </c>
    </row>
    <row r="218" spans="1:12" ht="15.75" x14ac:dyDescent="0.25">
      <c r="A218" s="212" t="str">
        <f>IF(INSCRIPCIONES!$B218="","",SUBTOTAL(103,$B$7:B218))</f>
        <v/>
      </c>
      <c r="B218" s="128"/>
      <c r="C218" s="134" t="str">
        <f>IFERROR(VLOOKUP(INSCRIPCIONES!$B218,BASE2026,2,FALSE),"")</f>
        <v/>
      </c>
      <c r="D218" s="134" t="str">
        <f>IFERROR(VLOOKUP(INSCRIPCIONES!$B218,BASE2026,3,FALSE),"")</f>
        <v/>
      </c>
      <c r="E218" s="135" t="str">
        <f>IFERROR(VLOOKUP(INSCRIPCIONES!$B218,BASE2026,6,0),"")</f>
        <v/>
      </c>
      <c r="F218" s="135" t="str">
        <f>IFERROR(VLOOKUP(INSCRIPCIONES!$B218,BASE2026,5,0),"")</f>
        <v/>
      </c>
      <c r="G218" s="136" t="str">
        <f>IFERROR(VLOOKUP(INSCRIPCIONES!$B218,BASE2026,12,FALSE),"")</f>
        <v/>
      </c>
      <c r="H218" s="136" t="str">
        <f>IFERROR(VLOOKUP(INSCRIPCIONES!$B218,BASE2026,11,FALSE),"")</f>
        <v/>
      </c>
      <c r="I218" s="137" t="str">
        <f>IFERROR(VLOOKUP(INSCRIPCIONES!$B218,BASE2026,13,FALSE),"")</f>
        <v/>
      </c>
      <c r="J218" s="110" t="str">
        <f>IF(B218="","",IF(INSCRIPCIONES!$K218="DESCUENTO FAMILIA",65000,85000))</f>
        <v/>
      </c>
      <c r="K218" s="129"/>
      <c r="L218" s="214" t="str">
        <f>_xlfn.IFNA(VLOOKUP(INSCRIPCIONES!$B218,'BASE DE DATOS 2026'!$B$3:$Q$650,16,FALSE),"")</f>
        <v/>
      </c>
    </row>
    <row r="219" spans="1:12" ht="15.75" x14ac:dyDescent="0.25">
      <c r="A219" s="212" t="str">
        <f>IF(INSCRIPCIONES!$B219="","",SUBTOTAL(103,$B$7:B219))</f>
        <v/>
      </c>
      <c r="B219" s="128"/>
      <c r="C219" s="134" t="str">
        <f>IFERROR(VLOOKUP(INSCRIPCIONES!$B219,BASE2026,2,FALSE),"")</f>
        <v/>
      </c>
      <c r="D219" s="134" t="str">
        <f>IFERROR(VLOOKUP(INSCRIPCIONES!$B219,BASE2026,3,FALSE),"")</f>
        <v/>
      </c>
      <c r="E219" s="135" t="str">
        <f>IFERROR(VLOOKUP(INSCRIPCIONES!$B219,BASE2026,6,0),"")</f>
        <v/>
      </c>
      <c r="F219" s="135" t="str">
        <f>IFERROR(VLOOKUP(INSCRIPCIONES!$B219,BASE2026,5,0),"")</f>
        <v/>
      </c>
      <c r="G219" s="136" t="str">
        <f>IFERROR(VLOOKUP(INSCRIPCIONES!$B219,BASE2026,12,FALSE),"")</f>
        <v/>
      </c>
      <c r="H219" s="136" t="str">
        <f>IFERROR(VLOOKUP(INSCRIPCIONES!$B219,BASE2026,11,FALSE),"")</f>
        <v/>
      </c>
      <c r="I219" s="137" t="str">
        <f>IFERROR(VLOOKUP(INSCRIPCIONES!$B219,BASE2026,13,FALSE),"")</f>
        <v/>
      </c>
      <c r="J219" s="110" t="str">
        <f>IF(B219="","",IF(INSCRIPCIONES!$K219="DESCUENTO FAMILIA",65000,85000))</f>
        <v/>
      </c>
      <c r="K219" s="129"/>
      <c r="L219" s="214" t="str">
        <f>_xlfn.IFNA(VLOOKUP(INSCRIPCIONES!$B219,'BASE DE DATOS 2026'!$B$3:$Q$650,16,FALSE),"")</f>
        <v/>
      </c>
    </row>
    <row r="220" spans="1:12" ht="15.75" x14ac:dyDescent="0.25">
      <c r="A220" s="212" t="str">
        <f>IF(INSCRIPCIONES!$B220="","",SUBTOTAL(103,$B$7:B220))</f>
        <v/>
      </c>
      <c r="B220" s="128"/>
      <c r="C220" s="134" t="str">
        <f>IFERROR(VLOOKUP(INSCRIPCIONES!$B220,BASE2026,2,FALSE),"")</f>
        <v/>
      </c>
      <c r="D220" s="134" t="str">
        <f>IFERROR(VLOOKUP(INSCRIPCIONES!$B220,BASE2026,3,FALSE),"")</f>
        <v/>
      </c>
      <c r="E220" s="135" t="str">
        <f>IFERROR(VLOOKUP(INSCRIPCIONES!$B220,BASE2026,6,0),"")</f>
        <v/>
      </c>
      <c r="F220" s="135" t="str">
        <f>IFERROR(VLOOKUP(INSCRIPCIONES!$B220,BASE2026,5,0),"")</f>
        <v/>
      </c>
      <c r="G220" s="136" t="str">
        <f>IFERROR(VLOOKUP(INSCRIPCIONES!$B220,BASE2026,12,FALSE),"")</f>
        <v/>
      </c>
      <c r="H220" s="136" t="str">
        <f>IFERROR(VLOOKUP(INSCRIPCIONES!$B220,BASE2026,11,FALSE),"")</f>
        <v/>
      </c>
      <c r="I220" s="137" t="str">
        <f>IFERROR(VLOOKUP(INSCRIPCIONES!$B220,BASE2026,13,FALSE),"")</f>
        <v/>
      </c>
      <c r="J220" s="110" t="str">
        <f>IF(B220="","",IF(INSCRIPCIONES!$K220="DESCUENTO FAMILIA",65000,85000))</f>
        <v/>
      </c>
      <c r="K220" s="129"/>
      <c r="L220" s="214" t="str">
        <f>_xlfn.IFNA(VLOOKUP(INSCRIPCIONES!$B220,'BASE DE DATOS 2026'!$B$3:$Q$650,16,FALSE),"")</f>
        <v/>
      </c>
    </row>
    <row r="221" spans="1:12" ht="15.75" x14ac:dyDescent="0.25">
      <c r="A221" s="212" t="str">
        <f>IF(INSCRIPCIONES!$B221="","",SUBTOTAL(103,$B$7:B221))</f>
        <v/>
      </c>
      <c r="B221" s="128"/>
      <c r="C221" s="134" t="str">
        <f>IFERROR(VLOOKUP(INSCRIPCIONES!$B221,BASE2026,2,FALSE),"")</f>
        <v/>
      </c>
      <c r="D221" s="134" t="str">
        <f>IFERROR(VLOOKUP(INSCRIPCIONES!$B221,BASE2026,3,FALSE),"")</f>
        <v/>
      </c>
      <c r="E221" s="135" t="str">
        <f>IFERROR(VLOOKUP(INSCRIPCIONES!$B221,BASE2026,6,0),"")</f>
        <v/>
      </c>
      <c r="F221" s="135" t="str">
        <f>IFERROR(VLOOKUP(INSCRIPCIONES!$B221,BASE2026,5,0),"")</f>
        <v/>
      </c>
      <c r="G221" s="136" t="str">
        <f>IFERROR(VLOOKUP(INSCRIPCIONES!$B221,BASE2026,12,FALSE),"")</f>
        <v/>
      </c>
      <c r="H221" s="136" t="str">
        <f>IFERROR(VLOOKUP(INSCRIPCIONES!$B221,BASE2026,11,FALSE),"")</f>
        <v/>
      </c>
      <c r="I221" s="137" t="str">
        <f>IFERROR(VLOOKUP(INSCRIPCIONES!$B221,BASE2026,13,FALSE),"")</f>
        <v/>
      </c>
      <c r="J221" s="110" t="str">
        <f>IF(B221="","",IF(INSCRIPCIONES!$K221="DESCUENTO FAMILIA",65000,85000))</f>
        <v/>
      </c>
      <c r="K221" s="129"/>
      <c r="L221" s="214" t="str">
        <f>_xlfn.IFNA(VLOOKUP(INSCRIPCIONES!$B221,'BASE DE DATOS 2026'!$B$3:$Q$650,16,FALSE),"")</f>
        <v/>
      </c>
    </row>
    <row r="222" spans="1:12" ht="15.75" x14ac:dyDescent="0.25">
      <c r="A222" s="212" t="str">
        <f>IF(INSCRIPCIONES!$B222="","",SUBTOTAL(103,$B$7:B222))</f>
        <v/>
      </c>
      <c r="B222" s="128"/>
      <c r="C222" s="134" t="str">
        <f>IFERROR(VLOOKUP(INSCRIPCIONES!$B222,BASE2026,2,FALSE),"")</f>
        <v/>
      </c>
      <c r="D222" s="134" t="str">
        <f>IFERROR(VLOOKUP(INSCRIPCIONES!$B222,BASE2026,3,FALSE),"")</f>
        <v/>
      </c>
      <c r="E222" s="135" t="str">
        <f>IFERROR(VLOOKUP(INSCRIPCIONES!$B222,BASE2026,6,0),"")</f>
        <v/>
      </c>
      <c r="F222" s="135" t="str">
        <f>IFERROR(VLOOKUP(INSCRIPCIONES!$B222,BASE2026,5,0),"")</f>
        <v/>
      </c>
      <c r="G222" s="136" t="str">
        <f>IFERROR(VLOOKUP(INSCRIPCIONES!$B222,BASE2026,12,FALSE),"")</f>
        <v/>
      </c>
      <c r="H222" s="136" t="str">
        <f>IFERROR(VLOOKUP(INSCRIPCIONES!$B222,BASE2026,11,FALSE),"")</f>
        <v/>
      </c>
      <c r="I222" s="137" t="str">
        <f>IFERROR(VLOOKUP(INSCRIPCIONES!$B222,BASE2026,13,FALSE),"")</f>
        <v/>
      </c>
      <c r="J222" s="110" t="str">
        <f>IF(B222="","",IF(INSCRIPCIONES!$K222="DESCUENTO FAMILIA",65000,85000))</f>
        <v/>
      </c>
      <c r="K222" s="129"/>
      <c r="L222" s="214" t="str">
        <f>_xlfn.IFNA(VLOOKUP(INSCRIPCIONES!$B222,'BASE DE DATOS 2026'!$B$3:$Q$650,16,FALSE),"")</f>
        <v/>
      </c>
    </row>
    <row r="223" spans="1:12" ht="15.75" x14ac:dyDescent="0.25">
      <c r="A223" s="212" t="str">
        <f>IF(INSCRIPCIONES!$B223="","",SUBTOTAL(103,$B$7:B223))</f>
        <v/>
      </c>
      <c r="B223" s="128"/>
      <c r="C223" s="134" t="str">
        <f>IFERROR(VLOOKUP(INSCRIPCIONES!$B223,BASE2026,2,FALSE),"")</f>
        <v/>
      </c>
      <c r="D223" s="134" t="str">
        <f>IFERROR(VLOOKUP(INSCRIPCIONES!$B223,BASE2026,3,FALSE),"")</f>
        <v/>
      </c>
      <c r="E223" s="135" t="str">
        <f>IFERROR(VLOOKUP(INSCRIPCIONES!$B223,BASE2026,6,0),"")</f>
        <v/>
      </c>
      <c r="F223" s="135" t="str">
        <f>IFERROR(VLOOKUP(INSCRIPCIONES!$B223,BASE2026,5,0),"")</f>
        <v/>
      </c>
      <c r="G223" s="136" t="str">
        <f>IFERROR(VLOOKUP(INSCRIPCIONES!$B223,BASE2026,12,FALSE),"")</f>
        <v/>
      </c>
      <c r="H223" s="136" t="str">
        <f>IFERROR(VLOOKUP(INSCRIPCIONES!$B223,BASE2026,11,FALSE),"")</f>
        <v/>
      </c>
      <c r="I223" s="137" t="str">
        <f>IFERROR(VLOOKUP(INSCRIPCIONES!$B223,BASE2026,13,FALSE),"")</f>
        <v/>
      </c>
      <c r="J223" s="110" t="str">
        <f>IF(B223="","",IF(INSCRIPCIONES!$K223="DESCUENTO FAMILIA",65000,85000))</f>
        <v/>
      </c>
      <c r="K223" s="129"/>
      <c r="L223" s="214" t="str">
        <f>_xlfn.IFNA(VLOOKUP(INSCRIPCIONES!$B223,'BASE DE DATOS 2026'!$B$3:$Q$650,16,FALSE),"")</f>
        <v/>
      </c>
    </row>
    <row r="224" spans="1:12" ht="15.75" x14ac:dyDescent="0.25">
      <c r="A224" s="212" t="str">
        <f>IF(INSCRIPCIONES!$B224="","",SUBTOTAL(103,$B$7:B224))</f>
        <v/>
      </c>
      <c r="B224" s="128"/>
      <c r="C224" s="134" t="str">
        <f>IFERROR(VLOOKUP(INSCRIPCIONES!$B224,BASE2026,2,FALSE),"")</f>
        <v/>
      </c>
      <c r="D224" s="134" t="str">
        <f>IFERROR(VLOOKUP(INSCRIPCIONES!$B224,BASE2026,3,FALSE),"")</f>
        <v/>
      </c>
      <c r="E224" s="135" t="str">
        <f>IFERROR(VLOOKUP(INSCRIPCIONES!$B224,BASE2026,6,0),"")</f>
        <v/>
      </c>
      <c r="F224" s="135" t="str">
        <f>IFERROR(VLOOKUP(INSCRIPCIONES!$B224,BASE2026,5,0),"")</f>
        <v/>
      </c>
      <c r="G224" s="136" t="str">
        <f>IFERROR(VLOOKUP(INSCRIPCIONES!$B224,BASE2026,12,FALSE),"")</f>
        <v/>
      </c>
      <c r="H224" s="136" t="str">
        <f>IFERROR(VLOOKUP(INSCRIPCIONES!$B224,BASE2026,11,FALSE),"")</f>
        <v/>
      </c>
      <c r="I224" s="137" t="str">
        <f>IFERROR(VLOOKUP(INSCRIPCIONES!$B224,BASE2026,13,FALSE),"")</f>
        <v/>
      </c>
      <c r="J224" s="110" t="str">
        <f>IF(B224="","",IF(INSCRIPCIONES!$K224="DESCUENTO FAMILIA",65000,85000))</f>
        <v/>
      </c>
      <c r="K224" s="129"/>
      <c r="L224" s="214" t="str">
        <f>_xlfn.IFNA(VLOOKUP(INSCRIPCIONES!$B224,'BASE DE DATOS 2026'!$B$3:$Q$650,16,FALSE),"")</f>
        <v/>
      </c>
    </row>
    <row r="225" spans="1:12" ht="15.75" x14ac:dyDescent="0.25">
      <c r="A225" s="212" t="str">
        <f>IF(INSCRIPCIONES!$B225="","",SUBTOTAL(103,$B$7:B225))</f>
        <v/>
      </c>
      <c r="B225" s="128"/>
      <c r="C225" s="134" t="str">
        <f>IFERROR(VLOOKUP(INSCRIPCIONES!$B225,BASE2026,2,FALSE),"")</f>
        <v/>
      </c>
      <c r="D225" s="134" t="str">
        <f>IFERROR(VLOOKUP(INSCRIPCIONES!$B225,BASE2026,3,FALSE),"")</f>
        <v/>
      </c>
      <c r="E225" s="135" t="str">
        <f>IFERROR(VLOOKUP(INSCRIPCIONES!$B225,BASE2026,6,0),"")</f>
        <v/>
      </c>
      <c r="F225" s="135" t="str">
        <f>IFERROR(VLOOKUP(INSCRIPCIONES!$B225,BASE2026,5,0),"")</f>
        <v/>
      </c>
      <c r="G225" s="136" t="str">
        <f>IFERROR(VLOOKUP(INSCRIPCIONES!$B225,BASE2026,12,FALSE),"")</f>
        <v/>
      </c>
      <c r="H225" s="136" t="str">
        <f>IFERROR(VLOOKUP(INSCRIPCIONES!$B225,BASE2026,11,FALSE),"")</f>
        <v/>
      </c>
      <c r="I225" s="137" t="str">
        <f>IFERROR(VLOOKUP(INSCRIPCIONES!$B225,BASE2026,13,FALSE),"")</f>
        <v/>
      </c>
      <c r="J225" s="110" t="str">
        <f>IF(B225="","",IF(INSCRIPCIONES!$K225="DESCUENTO FAMILIA",65000,85000))</f>
        <v/>
      </c>
      <c r="K225" s="129"/>
      <c r="L225" s="214" t="str">
        <f>_xlfn.IFNA(VLOOKUP(INSCRIPCIONES!$B225,'BASE DE DATOS 2026'!$B$3:$Q$650,16,FALSE),"")</f>
        <v/>
      </c>
    </row>
    <row r="226" spans="1:12" ht="15.75" x14ac:dyDescent="0.25">
      <c r="A226" s="212" t="str">
        <f>IF(INSCRIPCIONES!$B226="","",SUBTOTAL(103,$B$7:B226))</f>
        <v/>
      </c>
      <c r="B226" s="128"/>
      <c r="C226" s="134" t="str">
        <f>IFERROR(VLOOKUP(INSCRIPCIONES!$B226,BASE2026,2,FALSE),"")</f>
        <v/>
      </c>
      <c r="D226" s="134" t="str">
        <f>IFERROR(VLOOKUP(INSCRIPCIONES!$B226,BASE2026,3,FALSE),"")</f>
        <v/>
      </c>
      <c r="E226" s="135" t="str">
        <f>IFERROR(VLOOKUP(INSCRIPCIONES!$B226,BASE2026,6,0),"")</f>
        <v/>
      </c>
      <c r="F226" s="135" t="str">
        <f>IFERROR(VLOOKUP(INSCRIPCIONES!$B226,BASE2026,5,0),"")</f>
        <v/>
      </c>
      <c r="G226" s="136" t="str">
        <f>IFERROR(VLOOKUP(INSCRIPCIONES!$B226,BASE2026,12,FALSE),"")</f>
        <v/>
      </c>
      <c r="H226" s="136" t="str">
        <f>IFERROR(VLOOKUP(INSCRIPCIONES!$B226,BASE2026,11,FALSE),"")</f>
        <v/>
      </c>
      <c r="I226" s="137" t="str">
        <f>IFERROR(VLOOKUP(INSCRIPCIONES!$B226,BASE2026,13,FALSE),"")</f>
        <v/>
      </c>
      <c r="J226" s="110" t="str">
        <f>IF(B226="","",IF(INSCRIPCIONES!$K226="DESCUENTO FAMILIA",65000,85000))</f>
        <v/>
      </c>
      <c r="K226" s="129"/>
      <c r="L226" s="214" t="str">
        <f>_xlfn.IFNA(VLOOKUP(INSCRIPCIONES!$B226,'BASE DE DATOS 2026'!$B$3:$Q$650,16,FALSE),"")</f>
        <v/>
      </c>
    </row>
    <row r="227" spans="1:12" ht="15.75" x14ac:dyDescent="0.25">
      <c r="A227" s="212" t="str">
        <f>IF(INSCRIPCIONES!$B227="","",SUBTOTAL(103,$B$7:B227))</f>
        <v/>
      </c>
      <c r="B227" s="128"/>
      <c r="C227" s="134" t="str">
        <f>IFERROR(VLOOKUP(INSCRIPCIONES!$B227,BASE2026,2,FALSE),"")</f>
        <v/>
      </c>
      <c r="D227" s="134" t="str">
        <f>IFERROR(VLOOKUP(INSCRIPCIONES!$B227,BASE2026,3,FALSE),"")</f>
        <v/>
      </c>
      <c r="E227" s="135" t="str">
        <f>IFERROR(VLOOKUP(INSCRIPCIONES!$B227,BASE2026,6,0),"")</f>
        <v/>
      </c>
      <c r="F227" s="135" t="str">
        <f>IFERROR(VLOOKUP(INSCRIPCIONES!$B227,BASE2026,5,0),"")</f>
        <v/>
      </c>
      <c r="G227" s="136" t="str">
        <f>IFERROR(VLOOKUP(INSCRIPCIONES!$B227,BASE2026,12,FALSE),"")</f>
        <v/>
      </c>
      <c r="H227" s="136" t="str">
        <f>IFERROR(VLOOKUP(INSCRIPCIONES!$B227,BASE2026,11,FALSE),"")</f>
        <v/>
      </c>
      <c r="I227" s="137" t="str">
        <f>IFERROR(VLOOKUP(INSCRIPCIONES!$B227,BASE2026,13,FALSE),"")</f>
        <v/>
      </c>
      <c r="J227" s="110" t="str">
        <f>IF(B227="","",IF(INSCRIPCIONES!$K227="DESCUENTO FAMILIA",65000,85000))</f>
        <v/>
      </c>
      <c r="K227" s="129"/>
      <c r="L227" s="214" t="str">
        <f>_xlfn.IFNA(VLOOKUP(INSCRIPCIONES!$B227,'BASE DE DATOS 2026'!$B$3:$Q$650,16,FALSE),"")</f>
        <v/>
      </c>
    </row>
    <row r="228" spans="1:12" ht="15.75" x14ac:dyDescent="0.25">
      <c r="A228" s="212" t="str">
        <f>IF(INSCRIPCIONES!$B228="","",SUBTOTAL(103,$B$7:B228))</f>
        <v/>
      </c>
      <c r="B228" s="128"/>
      <c r="C228" s="134" t="str">
        <f>IFERROR(VLOOKUP(INSCRIPCIONES!$B228,BASE2026,2,FALSE),"")</f>
        <v/>
      </c>
      <c r="D228" s="134" t="str">
        <f>IFERROR(VLOOKUP(INSCRIPCIONES!$B228,BASE2026,3,FALSE),"")</f>
        <v/>
      </c>
      <c r="E228" s="135" t="str">
        <f>IFERROR(VLOOKUP(INSCRIPCIONES!$B228,BASE2026,6,0),"")</f>
        <v/>
      </c>
      <c r="F228" s="135" t="str">
        <f>IFERROR(VLOOKUP(INSCRIPCIONES!$B228,BASE2026,5,0),"")</f>
        <v/>
      </c>
      <c r="G228" s="136" t="str">
        <f>IFERROR(VLOOKUP(INSCRIPCIONES!$B228,BASE2026,12,FALSE),"")</f>
        <v/>
      </c>
      <c r="H228" s="136" t="str">
        <f>IFERROR(VLOOKUP(INSCRIPCIONES!$B228,BASE2026,11,FALSE),"")</f>
        <v/>
      </c>
      <c r="I228" s="137" t="str">
        <f>IFERROR(VLOOKUP(INSCRIPCIONES!$B228,BASE2026,13,FALSE),"")</f>
        <v/>
      </c>
      <c r="J228" s="110" t="str">
        <f>IF(B228="","",IF(INSCRIPCIONES!$K228="DESCUENTO FAMILIA",65000,85000))</f>
        <v/>
      </c>
      <c r="K228" s="129"/>
      <c r="L228" s="214" t="str">
        <f>_xlfn.IFNA(VLOOKUP(INSCRIPCIONES!$B228,'BASE DE DATOS 2026'!$B$3:$Q$650,16,FALSE),"")</f>
        <v/>
      </c>
    </row>
    <row r="229" spans="1:12" ht="15.75" x14ac:dyDescent="0.25">
      <c r="A229" s="212" t="str">
        <f>IF(INSCRIPCIONES!$B229="","",SUBTOTAL(103,$B$7:B229))</f>
        <v/>
      </c>
      <c r="B229" s="128"/>
      <c r="C229" s="134" t="str">
        <f>IFERROR(VLOOKUP(INSCRIPCIONES!$B229,BASE2026,2,FALSE),"")</f>
        <v/>
      </c>
      <c r="D229" s="134" t="str">
        <f>IFERROR(VLOOKUP(INSCRIPCIONES!$B229,BASE2026,3,FALSE),"")</f>
        <v/>
      </c>
      <c r="E229" s="135" t="str">
        <f>IFERROR(VLOOKUP(INSCRIPCIONES!$B229,BASE2026,6,0),"")</f>
        <v/>
      </c>
      <c r="F229" s="135" t="str">
        <f>IFERROR(VLOOKUP(INSCRIPCIONES!$B229,BASE2026,5,0),"")</f>
        <v/>
      </c>
      <c r="G229" s="136" t="str">
        <f>IFERROR(VLOOKUP(INSCRIPCIONES!$B229,BASE2026,12,FALSE),"")</f>
        <v/>
      </c>
      <c r="H229" s="136" t="str">
        <f>IFERROR(VLOOKUP(INSCRIPCIONES!$B229,BASE2026,11,FALSE),"")</f>
        <v/>
      </c>
      <c r="I229" s="137" t="str">
        <f>IFERROR(VLOOKUP(INSCRIPCIONES!$B229,BASE2026,13,FALSE),"")</f>
        <v/>
      </c>
      <c r="J229" s="110" t="str">
        <f>IF(B229="","",IF(INSCRIPCIONES!$K229="DESCUENTO FAMILIA",65000,85000))</f>
        <v/>
      </c>
      <c r="K229" s="129"/>
      <c r="L229" s="214" t="str">
        <f>_xlfn.IFNA(VLOOKUP(INSCRIPCIONES!$B229,'BASE DE DATOS 2026'!$B$3:$Q$650,16,FALSE),"")</f>
        <v/>
      </c>
    </row>
    <row r="230" spans="1:12" ht="15.75" x14ac:dyDescent="0.25">
      <c r="A230" s="212" t="str">
        <f>IF(INSCRIPCIONES!$B230="","",SUBTOTAL(103,$B$7:B230))</f>
        <v/>
      </c>
      <c r="B230" s="128"/>
      <c r="C230" s="134" t="str">
        <f>IFERROR(VLOOKUP(INSCRIPCIONES!$B230,BASE2026,2,FALSE),"")</f>
        <v/>
      </c>
      <c r="D230" s="134" t="str">
        <f>IFERROR(VLOOKUP(INSCRIPCIONES!$B230,BASE2026,3,FALSE),"")</f>
        <v/>
      </c>
      <c r="E230" s="135" t="str">
        <f>IFERROR(VLOOKUP(INSCRIPCIONES!$B230,BASE2026,6,0),"")</f>
        <v/>
      </c>
      <c r="F230" s="135" t="str">
        <f>IFERROR(VLOOKUP(INSCRIPCIONES!$B230,BASE2026,5,0),"")</f>
        <v/>
      </c>
      <c r="G230" s="136" t="str">
        <f>IFERROR(VLOOKUP(INSCRIPCIONES!$B230,BASE2026,12,FALSE),"")</f>
        <v/>
      </c>
      <c r="H230" s="136" t="str">
        <f>IFERROR(VLOOKUP(INSCRIPCIONES!$B230,BASE2026,11,FALSE),"")</f>
        <v/>
      </c>
      <c r="I230" s="137" t="str">
        <f>IFERROR(VLOOKUP(INSCRIPCIONES!$B230,BASE2026,13,FALSE),"")</f>
        <v/>
      </c>
      <c r="J230" s="110" t="str">
        <f>IF(B230="","",IF(INSCRIPCIONES!$K230="DESCUENTO FAMILIA",65000,85000))</f>
        <v/>
      </c>
      <c r="K230" s="129"/>
      <c r="L230" s="214" t="str">
        <f>_xlfn.IFNA(VLOOKUP(INSCRIPCIONES!$B230,'BASE DE DATOS 2026'!$B$3:$Q$650,16,FALSE),"")</f>
        <v/>
      </c>
    </row>
    <row r="231" spans="1:12" ht="15.75" x14ac:dyDescent="0.25">
      <c r="A231" s="212" t="str">
        <f>IF(INSCRIPCIONES!$B231="","",SUBTOTAL(103,$B$7:B231))</f>
        <v/>
      </c>
      <c r="B231" s="128"/>
      <c r="C231" s="134" t="str">
        <f>IFERROR(VLOOKUP(INSCRIPCIONES!$B231,BASE2026,2,FALSE),"")</f>
        <v/>
      </c>
      <c r="D231" s="134" t="str">
        <f>IFERROR(VLOOKUP(INSCRIPCIONES!$B231,BASE2026,3,FALSE),"")</f>
        <v/>
      </c>
      <c r="E231" s="135" t="str">
        <f>IFERROR(VLOOKUP(INSCRIPCIONES!$B231,BASE2026,6,0),"")</f>
        <v/>
      </c>
      <c r="F231" s="135" t="str">
        <f>IFERROR(VLOOKUP(INSCRIPCIONES!$B231,BASE2026,5,0),"")</f>
        <v/>
      </c>
      <c r="G231" s="136" t="str">
        <f>IFERROR(VLOOKUP(INSCRIPCIONES!$B231,BASE2026,12,FALSE),"")</f>
        <v/>
      </c>
      <c r="H231" s="136" t="str">
        <f>IFERROR(VLOOKUP(INSCRIPCIONES!$B231,BASE2026,11,FALSE),"")</f>
        <v/>
      </c>
      <c r="I231" s="137" t="str">
        <f>IFERROR(VLOOKUP(INSCRIPCIONES!$B231,BASE2026,13,FALSE),"")</f>
        <v/>
      </c>
      <c r="J231" s="110" t="str">
        <f>IF(B231="","",IF(INSCRIPCIONES!$K231="DESCUENTO FAMILIA",65000,85000))</f>
        <v/>
      </c>
      <c r="K231" s="129"/>
      <c r="L231" s="214" t="str">
        <f>_xlfn.IFNA(VLOOKUP(INSCRIPCIONES!$B231,'BASE DE DATOS 2026'!$B$3:$Q$650,16,FALSE),"")</f>
        <v/>
      </c>
    </row>
    <row r="232" spans="1:12" ht="15.75" x14ac:dyDescent="0.25">
      <c r="A232" s="212" t="str">
        <f>IF(INSCRIPCIONES!$B232="","",SUBTOTAL(103,$B$7:B232))</f>
        <v/>
      </c>
      <c r="B232" s="128"/>
      <c r="C232" s="134" t="str">
        <f>IFERROR(VLOOKUP(INSCRIPCIONES!$B232,BASE2026,2,FALSE),"")</f>
        <v/>
      </c>
      <c r="D232" s="134" t="str">
        <f>IFERROR(VLOOKUP(INSCRIPCIONES!$B232,BASE2026,3,FALSE),"")</f>
        <v/>
      </c>
      <c r="E232" s="135" t="str">
        <f>IFERROR(VLOOKUP(INSCRIPCIONES!$B232,BASE2026,6,0),"")</f>
        <v/>
      </c>
      <c r="F232" s="135" t="str">
        <f>IFERROR(VLOOKUP(INSCRIPCIONES!$B232,BASE2026,5,0),"")</f>
        <v/>
      </c>
      <c r="G232" s="136" t="str">
        <f>IFERROR(VLOOKUP(INSCRIPCIONES!$B232,BASE2026,12,FALSE),"")</f>
        <v/>
      </c>
      <c r="H232" s="136" t="str">
        <f>IFERROR(VLOOKUP(INSCRIPCIONES!$B232,BASE2026,11,FALSE),"")</f>
        <v/>
      </c>
      <c r="I232" s="137" t="str">
        <f>IFERROR(VLOOKUP(INSCRIPCIONES!$B232,BASE2026,13,FALSE),"")</f>
        <v/>
      </c>
      <c r="J232" s="110" t="str">
        <f>IF(B232="","",IF(INSCRIPCIONES!$K232="DESCUENTO FAMILIA",65000,85000))</f>
        <v/>
      </c>
      <c r="K232" s="129"/>
      <c r="L232" s="214" t="str">
        <f>_xlfn.IFNA(VLOOKUP(INSCRIPCIONES!$B232,'BASE DE DATOS 2026'!$B$3:$Q$650,16,FALSE),"")</f>
        <v/>
      </c>
    </row>
    <row r="233" spans="1:12" ht="15.75" x14ac:dyDescent="0.25">
      <c r="A233" s="212" t="str">
        <f>IF(INSCRIPCIONES!$B233="","",SUBTOTAL(103,$B$7:B233))</f>
        <v/>
      </c>
      <c r="B233" s="128"/>
      <c r="C233" s="134" t="str">
        <f>IFERROR(VLOOKUP(INSCRIPCIONES!$B233,BASE2026,2,FALSE),"")</f>
        <v/>
      </c>
      <c r="D233" s="134" t="str">
        <f>IFERROR(VLOOKUP(INSCRIPCIONES!$B233,BASE2026,3,FALSE),"")</f>
        <v/>
      </c>
      <c r="E233" s="135" t="str">
        <f>IFERROR(VLOOKUP(INSCRIPCIONES!$B233,BASE2026,6,0),"")</f>
        <v/>
      </c>
      <c r="F233" s="135" t="str">
        <f>IFERROR(VLOOKUP(INSCRIPCIONES!$B233,BASE2026,5,0),"")</f>
        <v/>
      </c>
      <c r="G233" s="136" t="str">
        <f>IFERROR(VLOOKUP(INSCRIPCIONES!$B233,BASE2026,12,FALSE),"")</f>
        <v/>
      </c>
      <c r="H233" s="136" t="str">
        <f>IFERROR(VLOOKUP(INSCRIPCIONES!$B233,BASE2026,11,FALSE),"")</f>
        <v/>
      </c>
      <c r="I233" s="137" t="str">
        <f>IFERROR(VLOOKUP(INSCRIPCIONES!$B233,BASE2026,13,FALSE),"")</f>
        <v/>
      </c>
      <c r="J233" s="110" t="str">
        <f>IF(B233="","",IF(INSCRIPCIONES!$K233="DESCUENTO FAMILIA",65000,85000))</f>
        <v/>
      </c>
      <c r="K233" s="129"/>
      <c r="L233" s="214" t="str">
        <f>_xlfn.IFNA(VLOOKUP(INSCRIPCIONES!$B233,'BASE DE DATOS 2026'!$B$3:$Q$650,16,FALSE),"")</f>
        <v/>
      </c>
    </row>
    <row r="234" spans="1:12" ht="15.75" x14ac:dyDescent="0.25">
      <c r="A234" s="212" t="str">
        <f>IF(INSCRIPCIONES!$B234="","",SUBTOTAL(103,$B$7:B234))</f>
        <v/>
      </c>
      <c r="B234" s="128"/>
      <c r="C234" s="134" t="str">
        <f>IFERROR(VLOOKUP(INSCRIPCIONES!$B234,BASE2026,2,FALSE),"")</f>
        <v/>
      </c>
      <c r="D234" s="134" t="str">
        <f>IFERROR(VLOOKUP(INSCRIPCIONES!$B234,BASE2026,3,FALSE),"")</f>
        <v/>
      </c>
      <c r="E234" s="135" t="str">
        <f>IFERROR(VLOOKUP(INSCRIPCIONES!$B234,BASE2026,6,0),"")</f>
        <v/>
      </c>
      <c r="F234" s="135" t="str">
        <f>IFERROR(VLOOKUP(INSCRIPCIONES!$B234,BASE2026,5,0),"")</f>
        <v/>
      </c>
      <c r="G234" s="136" t="str">
        <f>IFERROR(VLOOKUP(INSCRIPCIONES!$B234,BASE2026,12,FALSE),"")</f>
        <v/>
      </c>
      <c r="H234" s="136" t="str">
        <f>IFERROR(VLOOKUP(INSCRIPCIONES!$B234,BASE2026,11,FALSE),"")</f>
        <v/>
      </c>
      <c r="I234" s="137" t="str">
        <f>IFERROR(VLOOKUP(INSCRIPCIONES!$B234,BASE2026,13,FALSE),"")</f>
        <v/>
      </c>
      <c r="J234" s="110" t="str">
        <f>IF(B234="","",IF(INSCRIPCIONES!$K234="DESCUENTO FAMILIA",65000,85000))</f>
        <v/>
      </c>
      <c r="K234" s="129"/>
      <c r="L234" s="214" t="str">
        <f>_xlfn.IFNA(VLOOKUP(INSCRIPCIONES!$B234,'BASE DE DATOS 2026'!$B$3:$Q$650,16,FALSE),"")</f>
        <v/>
      </c>
    </row>
    <row r="235" spans="1:12" ht="15.75" x14ac:dyDescent="0.25">
      <c r="A235" s="212" t="str">
        <f>IF(INSCRIPCIONES!$B235="","",SUBTOTAL(103,$B$7:B235))</f>
        <v/>
      </c>
      <c r="B235" s="128"/>
      <c r="C235" s="134" t="str">
        <f>IFERROR(VLOOKUP(INSCRIPCIONES!$B235,BASE2026,2,FALSE),"")</f>
        <v/>
      </c>
      <c r="D235" s="134" t="str">
        <f>IFERROR(VLOOKUP(INSCRIPCIONES!$B235,BASE2026,3,FALSE),"")</f>
        <v/>
      </c>
      <c r="E235" s="135" t="str">
        <f>IFERROR(VLOOKUP(INSCRIPCIONES!$B235,BASE2026,6,0),"")</f>
        <v/>
      </c>
      <c r="F235" s="135" t="str">
        <f>IFERROR(VLOOKUP(INSCRIPCIONES!$B235,BASE2026,5,0),"")</f>
        <v/>
      </c>
      <c r="G235" s="136" t="str">
        <f>IFERROR(VLOOKUP(INSCRIPCIONES!$B235,BASE2026,12,FALSE),"")</f>
        <v/>
      </c>
      <c r="H235" s="136" t="str">
        <f>IFERROR(VLOOKUP(INSCRIPCIONES!$B235,BASE2026,11,FALSE),"")</f>
        <v/>
      </c>
      <c r="I235" s="137" t="str">
        <f>IFERROR(VLOOKUP(INSCRIPCIONES!$B235,BASE2026,13,FALSE),"")</f>
        <v/>
      </c>
      <c r="J235" s="110" t="str">
        <f>IF(B235="","",IF(INSCRIPCIONES!$K235="DESCUENTO FAMILIA",65000,85000))</f>
        <v/>
      </c>
      <c r="K235" s="129"/>
      <c r="L235" s="214" t="str">
        <f>_xlfn.IFNA(VLOOKUP(INSCRIPCIONES!$B235,'BASE DE DATOS 2026'!$B$3:$Q$650,16,FALSE),"")</f>
        <v/>
      </c>
    </row>
    <row r="236" spans="1:12" ht="15.75" x14ac:dyDescent="0.25">
      <c r="A236" s="212" t="str">
        <f>IF(INSCRIPCIONES!$B236="","",SUBTOTAL(103,$B$7:B236))</f>
        <v/>
      </c>
      <c r="B236" s="128"/>
      <c r="C236" s="134" t="str">
        <f>IFERROR(VLOOKUP(INSCRIPCIONES!$B236,BASE2026,2,FALSE),"")</f>
        <v/>
      </c>
      <c r="D236" s="134" t="str">
        <f>IFERROR(VLOOKUP(INSCRIPCIONES!$B236,BASE2026,3,FALSE),"")</f>
        <v/>
      </c>
      <c r="E236" s="135" t="str">
        <f>IFERROR(VLOOKUP(INSCRIPCIONES!$B236,BASE2026,6,0),"")</f>
        <v/>
      </c>
      <c r="F236" s="135" t="str">
        <f>IFERROR(VLOOKUP(INSCRIPCIONES!$B236,BASE2026,5,0),"")</f>
        <v/>
      </c>
      <c r="G236" s="136" t="str">
        <f>IFERROR(VLOOKUP(INSCRIPCIONES!$B236,BASE2026,12,FALSE),"")</f>
        <v/>
      </c>
      <c r="H236" s="136" t="str">
        <f>IFERROR(VLOOKUP(INSCRIPCIONES!$B236,BASE2026,11,FALSE),"")</f>
        <v/>
      </c>
      <c r="I236" s="137" t="str">
        <f>IFERROR(VLOOKUP(INSCRIPCIONES!$B236,BASE2026,13,FALSE),"")</f>
        <v/>
      </c>
      <c r="J236" s="110" t="str">
        <f>IF(B236="","",IF(INSCRIPCIONES!$K236="DESCUENTO FAMILIA",65000,85000))</f>
        <v/>
      </c>
      <c r="K236" s="129"/>
      <c r="L236" s="214" t="str">
        <f>_xlfn.IFNA(VLOOKUP(INSCRIPCIONES!$B236,'BASE DE DATOS 2026'!$B$3:$Q$650,16,FALSE),"")</f>
        <v/>
      </c>
    </row>
    <row r="237" spans="1:12" ht="15.75" x14ac:dyDescent="0.25">
      <c r="A237" s="212" t="str">
        <f>IF(INSCRIPCIONES!$B237="","",SUBTOTAL(103,$B$7:B237))</f>
        <v/>
      </c>
      <c r="B237" s="128"/>
      <c r="C237" s="134" t="str">
        <f>IFERROR(VLOOKUP(INSCRIPCIONES!$B237,BASE2026,2,FALSE),"")</f>
        <v/>
      </c>
      <c r="D237" s="134" t="str">
        <f>IFERROR(VLOOKUP(INSCRIPCIONES!$B237,BASE2026,3,FALSE),"")</f>
        <v/>
      </c>
      <c r="E237" s="135" t="str">
        <f>IFERROR(VLOOKUP(INSCRIPCIONES!$B237,BASE2026,6,0),"")</f>
        <v/>
      </c>
      <c r="F237" s="135" t="str">
        <f>IFERROR(VLOOKUP(INSCRIPCIONES!$B237,BASE2026,5,0),"")</f>
        <v/>
      </c>
      <c r="G237" s="136" t="str">
        <f>IFERROR(VLOOKUP(INSCRIPCIONES!$B237,BASE2026,12,FALSE),"")</f>
        <v/>
      </c>
      <c r="H237" s="136" t="str">
        <f>IFERROR(VLOOKUP(INSCRIPCIONES!$B237,BASE2026,11,FALSE),"")</f>
        <v/>
      </c>
      <c r="I237" s="137" t="str">
        <f>IFERROR(VLOOKUP(INSCRIPCIONES!$B237,BASE2026,13,FALSE),"")</f>
        <v/>
      </c>
      <c r="J237" s="110" t="str">
        <f>IF(B237="","",IF(INSCRIPCIONES!$K237="DESCUENTO FAMILIA",65000,85000))</f>
        <v/>
      </c>
      <c r="K237" s="129"/>
      <c r="L237" s="214" t="str">
        <f>_xlfn.IFNA(VLOOKUP(INSCRIPCIONES!$B237,'BASE DE DATOS 2026'!$B$3:$Q$650,16,FALSE),"")</f>
        <v/>
      </c>
    </row>
    <row r="238" spans="1:12" ht="15.75" x14ac:dyDescent="0.25">
      <c r="A238" s="212" t="str">
        <f>IF(INSCRIPCIONES!$B238="","",SUBTOTAL(103,$B$7:B238))</f>
        <v/>
      </c>
      <c r="B238" s="128"/>
      <c r="C238" s="134" t="str">
        <f>IFERROR(VLOOKUP(INSCRIPCIONES!$B238,BASE2026,2,FALSE),"")</f>
        <v/>
      </c>
      <c r="D238" s="134" t="str">
        <f>IFERROR(VLOOKUP(INSCRIPCIONES!$B238,BASE2026,3,FALSE),"")</f>
        <v/>
      </c>
      <c r="E238" s="135" t="str">
        <f>IFERROR(VLOOKUP(INSCRIPCIONES!$B238,BASE2026,6,0),"")</f>
        <v/>
      </c>
      <c r="F238" s="135" t="str">
        <f>IFERROR(VLOOKUP(INSCRIPCIONES!$B238,BASE2026,5,0),"")</f>
        <v/>
      </c>
      <c r="G238" s="136" t="str">
        <f>IFERROR(VLOOKUP(INSCRIPCIONES!$B238,BASE2026,12,FALSE),"")</f>
        <v/>
      </c>
      <c r="H238" s="136" t="str">
        <f>IFERROR(VLOOKUP(INSCRIPCIONES!$B238,BASE2026,11,FALSE),"")</f>
        <v/>
      </c>
      <c r="I238" s="137" t="str">
        <f>IFERROR(VLOOKUP(INSCRIPCIONES!$B238,BASE2026,13,FALSE),"")</f>
        <v/>
      </c>
      <c r="J238" s="110" t="str">
        <f>IF(B238="","",IF(INSCRIPCIONES!$K238="DESCUENTO FAMILIA",65000,85000))</f>
        <v/>
      </c>
      <c r="K238" s="129"/>
      <c r="L238" s="214" t="str">
        <f>_xlfn.IFNA(VLOOKUP(INSCRIPCIONES!$B238,'BASE DE DATOS 2026'!$B$3:$Q$650,16,FALSE),"")</f>
        <v/>
      </c>
    </row>
    <row r="239" spans="1:12" ht="15.75" x14ac:dyDescent="0.25">
      <c r="A239" s="212" t="str">
        <f>IF(INSCRIPCIONES!$B239="","",SUBTOTAL(103,$B$7:B239))</f>
        <v/>
      </c>
      <c r="B239" s="128"/>
      <c r="C239" s="134" t="str">
        <f>IFERROR(VLOOKUP(INSCRIPCIONES!$B239,BASE2026,2,FALSE),"")</f>
        <v/>
      </c>
      <c r="D239" s="134" t="str">
        <f>IFERROR(VLOOKUP(INSCRIPCIONES!$B239,BASE2026,3,FALSE),"")</f>
        <v/>
      </c>
      <c r="E239" s="135" t="str">
        <f>IFERROR(VLOOKUP(INSCRIPCIONES!$B239,BASE2026,6,0),"")</f>
        <v/>
      </c>
      <c r="F239" s="135" t="str">
        <f>IFERROR(VLOOKUP(INSCRIPCIONES!$B239,BASE2026,5,0),"")</f>
        <v/>
      </c>
      <c r="G239" s="136" t="str">
        <f>IFERROR(VLOOKUP(INSCRIPCIONES!$B239,BASE2026,12,FALSE),"")</f>
        <v/>
      </c>
      <c r="H239" s="136" t="str">
        <f>IFERROR(VLOOKUP(INSCRIPCIONES!$B239,BASE2026,11,FALSE),"")</f>
        <v/>
      </c>
      <c r="I239" s="137" t="str">
        <f>IFERROR(VLOOKUP(INSCRIPCIONES!$B239,BASE2026,13,FALSE),"")</f>
        <v/>
      </c>
      <c r="J239" s="110" t="str">
        <f>IF(B239="","",IF(INSCRIPCIONES!$K239="DESCUENTO FAMILIA",65000,85000))</f>
        <v/>
      </c>
      <c r="K239" s="129"/>
      <c r="L239" s="214" t="str">
        <f>_xlfn.IFNA(VLOOKUP(INSCRIPCIONES!$B239,'BASE DE DATOS 2026'!$B$3:$Q$650,16,FALSE),"")</f>
        <v/>
      </c>
    </row>
    <row r="240" spans="1:12" ht="15.75" x14ac:dyDescent="0.25">
      <c r="A240" s="212" t="str">
        <f>IF(INSCRIPCIONES!$B240="","",SUBTOTAL(103,$B$7:B240))</f>
        <v/>
      </c>
      <c r="B240" s="128"/>
      <c r="C240" s="134" t="str">
        <f>IFERROR(VLOOKUP(INSCRIPCIONES!$B240,BASE2026,2,FALSE),"")</f>
        <v/>
      </c>
      <c r="D240" s="134" t="str">
        <f>IFERROR(VLOOKUP(INSCRIPCIONES!$B240,BASE2026,3,FALSE),"")</f>
        <v/>
      </c>
      <c r="E240" s="135" t="str">
        <f>IFERROR(VLOOKUP(INSCRIPCIONES!$B240,BASE2026,6,0),"")</f>
        <v/>
      </c>
      <c r="F240" s="135" t="str">
        <f>IFERROR(VLOOKUP(INSCRIPCIONES!$B240,BASE2026,5,0),"")</f>
        <v/>
      </c>
      <c r="G240" s="136" t="str">
        <f>IFERROR(VLOOKUP(INSCRIPCIONES!$B240,BASE2026,12,FALSE),"")</f>
        <v/>
      </c>
      <c r="H240" s="136" t="str">
        <f>IFERROR(VLOOKUP(INSCRIPCIONES!$B240,BASE2026,11,FALSE),"")</f>
        <v/>
      </c>
      <c r="I240" s="137" t="str">
        <f>IFERROR(VLOOKUP(INSCRIPCIONES!$B240,BASE2026,13,FALSE),"")</f>
        <v/>
      </c>
      <c r="J240" s="110" t="str">
        <f>IF(B240="","",IF(INSCRIPCIONES!$K240="DESCUENTO FAMILIA",65000,85000))</f>
        <v/>
      </c>
      <c r="K240" s="129"/>
      <c r="L240" s="214" t="str">
        <f>_xlfn.IFNA(VLOOKUP(INSCRIPCIONES!$B240,'BASE DE DATOS 2026'!$B$3:$Q$650,16,FALSE),"")</f>
        <v/>
      </c>
    </row>
    <row r="241" spans="1:12" ht="15.75" x14ac:dyDescent="0.25">
      <c r="A241" s="212" t="str">
        <f>IF(INSCRIPCIONES!$B241="","",SUBTOTAL(103,$B$7:B241))</f>
        <v/>
      </c>
      <c r="B241" s="128"/>
      <c r="C241" s="134" t="str">
        <f>IFERROR(VLOOKUP(INSCRIPCIONES!$B241,BASE2026,2,FALSE),"")</f>
        <v/>
      </c>
      <c r="D241" s="134" t="str">
        <f>IFERROR(VLOOKUP(INSCRIPCIONES!$B241,BASE2026,3,FALSE),"")</f>
        <v/>
      </c>
      <c r="E241" s="135" t="str">
        <f>IFERROR(VLOOKUP(INSCRIPCIONES!$B241,BASE2026,6,0),"")</f>
        <v/>
      </c>
      <c r="F241" s="135" t="str">
        <f>IFERROR(VLOOKUP(INSCRIPCIONES!$B241,BASE2026,5,0),"")</f>
        <v/>
      </c>
      <c r="G241" s="136" t="str">
        <f>IFERROR(VLOOKUP(INSCRIPCIONES!$B241,BASE2026,12,FALSE),"")</f>
        <v/>
      </c>
      <c r="H241" s="136" t="str">
        <f>IFERROR(VLOOKUP(INSCRIPCIONES!$B241,BASE2026,11,FALSE),"")</f>
        <v/>
      </c>
      <c r="I241" s="137" t="str">
        <f>IFERROR(VLOOKUP(INSCRIPCIONES!$B241,BASE2026,13,FALSE),"")</f>
        <v/>
      </c>
      <c r="J241" s="110" t="str">
        <f>IF(B241="","",IF(INSCRIPCIONES!$K241="DESCUENTO FAMILIA",65000,85000))</f>
        <v/>
      </c>
      <c r="K241" s="129"/>
      <c r="L241" s="214" t="str">
        <f>_xlfn.IFNA(VLOOKUP(INSCRIPCIONES!$B241,'BASE DE DATOS 2026'!$B$3:$Q$650,16,FALSE),"")</f>
        <v/>
      </c>
    </row>
    <row r="242" spans="1:12" ht="15.75" x14ac:dyDescent="0.25">
      <c r="A242" s="212" t="str">
        <f>IF(INSCRIPCIONES!$B242="","",SUBTOTAL(103,$B$7:B242))</f>
        <v/>
      </c>
      <c r="B242" s="128"/>
      <c r="C242" s="134" t="str">
        <f>IFERROR(VLOOKUP(INSCRIPCIONES!$B242,BASE2026,2,FALSE),"")</f>
        <v/>
      </c>
      <c r="D242" s="134" t="str">
        <f>IFERROR(VLOOKUP(INSCRIPCIONES!$B242,BASE2026,3,FALSE),"")</f>
        <v/>
      </c>
      <c r="E242" s="135" t="str">
        <f>IFERROR(VLOOKUP(INSCRIPCIONES!$B242,BASE2026,6,0),"")</f>
        <v/>
      </c>
      <c r="F242" s="135" t="str">
        <f>IFERROR(VLOOKUP(INSCRIPCIONES!$B242,BASE2026,5,0),"")</f>
        <v/>
      </c>
      <c r="G242" s="136" t="str">
        <f>IFERROR(VLOOKUP(INSCRIPCIONES!$B242,BASE2026,12,FALSE),"")</f>
        <v/>
      </c>
      <c r="H242" s="136" t="str">
        <f>IFERROR(VLOOKUP(INSCRIPCIONES!$B242,BASE2026,11,FALSE),"")</f>
        <v/>
      </c>
      <c r="I242" s="137" t="str">
        <f>IFERROR(VLOOKUP(INSCRIPCIONES!$B242,BASE2026,13,FALSE),"")</f>
        <v/>
      </c>
      <c r="J242" s="110" t="str">
        <f>IF(B242="","",IF(INSCRIPCIONES!$K242="DESCUENTO FAMILIA",65000,85000))</f>
        <v/>
      </c>
      <c r="K242" s="129"/>
      <c r="L242" s="214" t="str">
        <f>_xlfn.IFNA(VLOOKUP(INSCRIPCIONES!$B242,'BASE DE DATOS 2026'!$B$3:$Q$650,16,FALSE),"")</f>
        <v/>
      </c>
    </row>
    <row r="243" spans="1:12" ht="15.75" x14ac:dyDescent="0.25">
      <c r="A243" s="212" t="str">
        <f>IF(INSCRIPCIONES!$B243="","",SUBTOTAL(103,$B$7:B243))</f>
        <v/>
      </c>
      <c r="B243" s="128"/>
      <c r="C243" s="134" t="str">
        <f>IFERROR(VLOOKUP(INSCRIPCIONES!$B243,BASE2026,2,FALSE),"")</f>
        <v/>
      </c>
      <c r="D243" s="134" t="str">
        <f>IFERROR(VLOOKUP(INSCRIPCIONES!$B243,BASE2026,3,FALSE),"")</f>
        <v/>
      </c>
      <c r="E243" s="135" t="str">
        <f>IFERROR(VLOOKUP(INSCRIPCIONES!$B243,BASE2026,6,0),"")</f>
        <v/>
      </c>
      <c r="F243" s="135" t="str">
        <f>IFERROR(VLOOKUP(INSCRIPCIONES!$B243,BASE2026,5,0),"")</f>
        <v/>
      </c>
      <c r="G243" s="136" t="str">
        <f>IFERROR(VLOOKUP(INSCRIPCIONES!$B243,BASE2026,12,FALSE),"")</f>
        <v/>
      </c>
      <c r="H243" s="136" t="str">
        <f>IFERROR(VLOOKUP(INSCRIPCIONES!$B243,BASE2026,11,FALSE),"")</f>
        <v/>
      </c>
      <c r="I243" s="137" t="str">
        <f>IFERROR(VLOOKUP(INSCRIPCIONES!$B243,BASE2026,13,FALSE),"")</f>
        <v/>
      </c>
      <c r="J243" s="110" t="str">
        <f>IF(B243="","",IF(INSCRIPCIONES!$K243="DESCUENTO FAMILIA",65000,85000))</f>
        <v/>
      </c>
      <c r="K243" s="129"/>
      <c r="L243" s="214" t="str">
        <f>_xlfn.IFNA(VLOOKUP(INSCRIPCIONES!$B243,'BASE DE DATOS 2026'!$B$3:$Q$650,16,FALSE),"")</f>
        <v/>
      </c>
    </row>
    <row r="244" spans="1:12" ht="15.75" x14ac:dyDescent="0.25">
      <c r="A244" s="212" t="str">
        <f>IF(INSCRIPCIONES!$B244="","",SUBTOTAL(103,$B$7:B244))</f>
        <v/>
      </c>
      <c r="B244" s="128"/>
      <c r="C244" s="134" t="str">
        <f>IFERROR(VLOOKUP(INSCRIPCIONES!$B244,BASE2026,2,FALSE),"")</f>
        <v/>
      </c>
      <c r="D244" s="134" t="str">
        <f>IFERROR(VLOOKUP(INSCRIPCIONES!$B244,BASE2026,3,FALSE),"")</f>
        <v/>
      </c>
      <c r="E244" s="135" t="str">
        <f>IFERROR(VLOOKUP(INSCRIPCIONES!$B244,BASE2026,6,0),"")</f>
        <v/>
      </c>
      <c r="F244" s="135" t="str">
        <f>IFERROR(VLOOKUP(INSCRIPCIONES!$B244,BASE2026,5,0),"")</f>
        <v/>
      </c>
      <c r="G244" s="136" t="str">
        <f>IFERROR(VLOOKUP(INSCRIPCIONES!$B244,BASE2026,12,FALSE),"")</f>
        <v/>
      </c>
      <c r="H244" s="136" t="str">
        <f>IFERROR(VLOOKUP(INSCRIPCIONES!$B244,BASE2026,11,FALSE),"")</f>
        <v/>
      </c>
      <c r="I244" s="137" t="str">
        <f>IFERROR(VLOOKUP(INSCRIPCIONES!$B244,BASE2026,13,FALSE),"")</f>
        <v/>
      </c>
      <c r="J244" s="110" t="str">
        <f>IF(B244="","",IF(INSCRIPCIONES!$K244="DESCUENTO FAMILIA",65000,85000))</f>
        <v/>
      </c>
      <c r="K244" s="129"/>
      <c r="L244" s="214" t="str">
        <f>_xlfn.IFNA(VLOOKUP(INSCRIPCIONES!$B244,'BASE DE DATOS 2026'!$B$3:$Q$650,16,FALSE),"")</f>
        <v/>
      </c>
    </row>
    <row r="245" spans="1:12" ht="15.75" x14ac:dyDescent="0.25">
      <c r="A245" s="212" t="str">
        <f>IF(INSCRIPCIONES!$B245="","",SUBTOTAL(103,$B$7:B245))</f>
        <v/>
      </c>
      <c r="B245" s="128"/>
      <c r="C245" s="134" t="str">
        <f>IFERROR(VLOOKUP(INSCRIPCIONES!$B245,BASE2026,2,FALSE),"")</f>
        <v/>
      </c>
      <c r="D245" s="134" t="str">
        <f>IFERROR(VLOOKUP(INSCRIPCIONES!$B245,BASE2026,3,FALSE),"")</f>
        <v/>
      </c>
      <c r="E245" s="135" t="str">
        <f>IFERROR(VLOOKUP(INSCRIPCIONES!$B245,BASE2026,6,0),"")</f>
        <v/>
      </c>
      <c r="F245" s="135" t="str">
        <f>IFERROR(VLOOKUP(INSCRIPCIONES!$B245,BASE2026,5,0),"")</f>
        <v/>
      </c>
      <c r="G245" s="136" t="str">
        <f>IFERROR(VLOOKUP(INSCRIPCIONES!$B245,BASE2026,12,FALSE),"")</f>
        <v/>
      </c>
      <c r="H245" s="136" t="str">
        <f>IFERROR(VLOOKUP(INSCRIPCIONES!$B245,BASE2026,11,FALSE),"")</f>
        <v/>
      </c>
      <c r="I245" s="137" t="str">
        <f>IFERROR(VLOOKUP(INSCRIPCIONES!$B245,BASE2026,13,FALSE),"")</f>
        <v/>
      </c>
      <c r="J245" s="110" t="str">
        <f>IF(B245="","",IF(INSCRIPCIONES!$K245="DESCUENTO FAMILIA",65000,85000))</f>
        <v/>
      </c>
      <c r="K245" s="129"/>
      <c r="L245" s="214" t="str">
        <f>_xlfn.IFNA(VLOOKUP(INSCRIPCIONES!$B245,'BASE DE DATOS 2026'!$B$3:$Q$650,16,FALSE),"")</f>
        <v/>
      </c>
    </row>
    <row r="246" spans="1:12" ht="15.75" x14ac:dyDescent="0.25">
      <c r="A246" s="212" t="str">
        <f>IF(INSCRIPCIONES!$B246="","",SUBTOTAL(103,$B$7:B246))</f>
        <v/>
      </c>
      <c r="B246" s="128"/>
      <c r="C246" s="134" t="str">
        <f>IFERROR(VLOOKUP(INSCRIPCIONES!$B246,BASE2026,2,FALSE),"")</f>
        <v/>
      </c>
      <c r="D246" s="134" t="str">
        <f>IFERROR(VLOOKUP(INSCRIPCIONES!$B246,BASE2026,3,FALSE),"")</f>
        <v/>
      </c>
      <c r="E246" s="135" t="str">
        <f>IFERROR(VLOOKUP(INSCRIPCIONES!$B246,BASE2026,6,0),"")</f>
        <v/>
      </c>
      <c r="F246" s="135" t="str">
        <f>IFERROR(VLOOKUP(INSCRIPCIONES!$B246,BASE2026,5,0),"")</f>
        <v/>
      </c>
      <c r="G246" s="136" t="str">
        <f>IFERROR(VLOOKUP(INSCRIPCIONES!$B246,BASE2026,12,FALSE),"")</f>
        <v/>
      </c>
      <c r="H246" s="136" t="str">
        <f>IFERROR(VLOOKUP(INSCRIPCIONES!$B246,BASE2026,11,FALSE),"")</f>
        <v/>
      </c>
      <c r="I246" s="137" t="str">
        <f>IFERROR(VLOOKUP(INSCRIPCIONES!$B246,BASE2026,13,FALSE),"")</f>
        <v/>
      </c>
      <c r="J246" s="110" t="str">
        <f>IF(B246="","",IF(INSCRIPCIONES!$K246="DESCUENTO FAMILIA",65000,85000))</f>
        <v/>
      </c>
      <c r="K246" s="129"/>
      <c r="L246" s="214" t="str">
        <f>_xlfn.IFNA(VLOOKUP(INSCRIPCIONES!$B246,'BASE DE DATOS 2026'!$B$3:$Q$650,16,FALSE),"")</f>
        <v/>
      </c>
    </row>
    <row r="247" spans="1:12" ht="15.75" x14ac:dyDescent="0.25">
      <c r="A247" s="212" t="str">
        <f>IF(INSCRIPCIONES!$B247="","",SUBTOTAL(103,$B$7:B247))</f>
        <v/>
      </c>
      <c r="B247" s="128"/>
      <c r="C247" s="134" t="str">
        <f>IFERROR(VLOOKUP(INSCRIPCIONES!$B247,BASE2026,2,FALSE),"")</f>
        <v/>
      </c>
      <c r="D247" s="134" t="str">
        <f>IFERROR(VLOOKUP(INSCRIPCIONES!$B247,BASE2026,3,FALSE),"")</f>
        <v/>
      </c>
      <c r="E247" s="135" t="str">
        <f>IFERROR(VLOOKUP(INSCRIPCIONES!$B247,BASE2026,6,0),"")</f>
        <v/>
      </c>
      <c r="F247" s="135" t="str">
        <f>IFERROR(VLOOKUP(INSCRIPCIONES!$B247,BASE2026,5,0),"")</f>
        <v/>
      </c>
      <c r="G247" s="136" t="str">
        <f>IFERROR(VLOOKUP(INSCRIPCIONES!$B247,BASE2026,12,FALSE),"")</f>
        <v/>
      </c>
      <c r="H247" s="136" t="str">
        <f>IFERROR(VLOOKUP(INSCRIPCIONES!$B247,BASE2026,11,FALSE),"")</f>
        <v/>
      </c>
      <c r="I247" s="137" t="str">
        <f>IFERROR(VLOOKUP(INSCRIPCIONES!$B247,BASE2026,13,FALSE),"")</f>
        <v/>
      </c>
      <c r="J247" s="110" t="str">
        <f>IF(B247="","",IF(INSCRIPCIONES!$K247="DESCUENTO FAMILIA",65000,85000))</f>
        <v/>
      </c>
      <c r="K247" s="129"/>
      <c r="L247" s="214" t="str">
        <f>_xlfn.IFNA(VLOOKUP(INSCRIPCIONES!$B247,'BASE DE DATOS 2026'!$B$3:$Q$650,16,FALSE),"")</f>
        <v/>
      </c>
    </row>
    <row r="248" spans="1:12" ht="15.75" x14ac:dyDescent="0.25">
      <c r="A248" s="212" t="str">
        <f>IF(INSCRIPCIONES!$B248="","",SUBTOTAL(103,$B$7:B248))</f>
        <v/>
      </c>
      <c r="B248" s="128"/>
      <c r="C248" s="134" t="str">
        <f>IFERROR(VLOOKUP(INSCRIPCIONES!$B248,BASE2026,2,FALSE),"")</f>
        <v/>
      </c>
      <c r="D248" s="134" t="str">
        <f>IFERROR(VLOOKUP(INSCRIPCIONES!$B248,BASE2026,3,FALSE),"")</f>
        <v/>
      </c>
      <c r="E248" s="135" t="str">
        <f>IFERROR(VLOOKUP(INSCRIPCIONES!$B248,BASE2026,6,0),"")</f>
        <v/>
      </c>
      <c r="F248" s="135" t="str">
        <f>IFERROR(VLOOKUP(INSCRIPCIONES!$B248,BASE2026,5,0),"")</f>
        <v/>
      </c>
      <c r="G248" s="136" t="str">
        <f>IFERROR(VLOOKUP(INSCRIPCIONES!$B248,BASE2026,12,FALSE),"")</f>
        <v/>
      </c>
      <c r="H248" s="136" t="str">
        <f>IFERROR(VLOOKUP(INSCRIPCIONES!$B248,BASE2026,11,FALSE),"")</f>
        <v/>
      </c>
      <c r="I248" s="137" t="str">
        <f>IFERROR(VLOOKUP(INSCRIPCIONES!$B248,BASE2026,13,FALSE),"")</f>
        <v/>
      </c>
      <c r="J248" s="110" t="str">
        <f>IF(B248="","",IF(INSCRIPCIONES!$K248="DESCUENTO FAMILIA",65000,85000))</f>
        <v/>
      </c>
      <c r="K248" s="129"/>
      <c r="L248" s="214" t="str">
        <f>_xlfn.IFNA(VLOOKUP(INSCRIPCIONES!$B248,'BASE DE DATOS 2026'!$B$3:$Q$650,16,FALSE),"")</f>
        <v/>
      </c>
    </row>
    <row r="249" spans="1:12" ht="15.75" x14ac:dyDescent="0.25">
      <c r="A249" s="212" t="str">
        <f>IF(INSCRIPCIONES!$B249="","",SUBTOTAL(103,$B$7:B249))</f>
        <v/>
      </c>
      <c r="B249" s="128"/>
      <c r="C249" s="134" t="str">
        <f>IFERROR(VLOOKUP(INSCRIPCIONES!$B249,BASE2026,2,FALSE),"")</f>
        <v/>
      </c>
      <c r="D249" s="134" t="str">
        <f>IFERROR(VLOOKUP(INSCRIPCIONES!$B249,BASE2026,3,FALSE),"")</f>
        <v/>
      </c>
      <c r="E249" s="135" t="str">
        <f>IFERROR(VLOOKUP(INSCRIPCIONES!$B249,BASE2026,6,0),"")</f>
        <v/>
      </c>
      <c r="F249" s="135" t="str">
        <f>IFERROR(VLOOKUP(INSCRIPCIONES!$B249,BASE2026,5,0),"")</f>
        <v/>
      </c>
      <c r="G249" s="136" t="str">
        <f>IFERROR(VLOOKUP(INSCRIPCIONES!$B249,BASE2026,12,FALSE),"")</f>
        <v/>
      </c>
      <c r="H249" s="136" t="str">
        <f>IFERROR(VLOOKUP(INSCRIPCIONES!$B249,BASE2026,11,FALSE),"")</f>
        <v/>
      </c>
      <c r="I249" s="137" t="str">
        <f>IFERROR(VLOOKUP(INSCRIPCIONES!$B249,BASE2026,13,FALSE),"")</f>
        <v/>
      </c>
      <c r="J249" s="110" t="str">
        <f>IF(B249="","",IF(INSCRIPCIONES!$K249="DESCUENTO FAMILIA",65000,85000))</f>
        <v/>
      </c>
      <c r="K249" s="129"/>
      <c r="L249" s="214" t="str">
        <f>_xlfn.IFNA(VLOOKUP(INSCRIPCIONES!$B249,'BASE DE DATOS 2026'!$B$3:$Q$650,16,FALSE),"")</f>
        <v/>
      </c>
    </row>
    <row r="250" spans="1:12" ht="15.75" x14ac:dyDescent="0.25">
      <c r="A250" s="212" t="str">
        <f>IF(INSCRIPCIONES!$B250="","",SUBTOTAL(103,$B$7:B250))</f>
        <v/>
      </c>
      <c r="B250" s="128"/>
      <c r="C250" s="134" t="str">
        <f>IFERROR(VLOOKUP(INSCRIPCIONES!$B250,BASE2026,2,FALSE),"")</f>
        <v/>
      </c>
      <c r="D250" s="134" t="str">
        <f>IFERROR(VLOOKUP(INSCRIPCIONES!$B250,BASE2026,3,FALSE),"")</f>
        <v/>
      </c>
      <c r="E250" s="135" t="str">
        <f>IFERROR(VLOOKUP(INSCRIPCIONES!$B250,BASE2026,6,0),"")</f>
        <v/>
      </c>
      <c r="F250" s="135" t="str">
        <f>IFERROR(VLOOKUP(INSCRIPCIONES!$B250,BASE2026,5,0),"")</f>
        <v/>
      </c>
      <c r="G250" s="136" t="str">
        <f>IFERROR(VLOOKUP(INSCRIPCIONES!$B250,BASE2026,12,FALSE),"")</f>
        <v/>
      </c>
      <c r="H250" s="136" t="str">
        <f>IFERROR(VLOOKUP(INSCRIPCIONES!$B250,BASE2026,11,FALSE),"")</f>
        <v/>
      </c>
      <c r="I250" s="137" t="str">
        <f>IFERROR(VLOOKUP(INSCRIPCIONES!$B250,BASE2026,13,FALSE),"")</f>
        <v/>
      </c>
      <c r="J250" s="110" t="str">
        <f>IF(B250="","",IF(INSCRIPCIONES!$K250="DESCUENTO FAMILIA",65000,85000))</f>
        <v/>
      </c>
      <c r="K250" s="129"/>
      <c r="L250" s="214" t="str">
        <f>_xlfn.IFNA(VLOOKUP(INSCRIPCIONES!$B250,'BASE DE DATOS 2026'!$B$3:$Q$650,16,FALSE),"")</f>
        <v/>
      </c>
    </row>
    <row r="251" spans="1:12" ht="15.75" x14ac:dyDescent="0.25">
      <c r="A251" s="212" t="str">
        <f>IF(INSCRIPCIONES!$B251="","",SUBTOTAL(103,$B$7:B251))</f>
        <v/>
      </c>
      <c r="B251" s="128"/>
      <c r="C251" s="134" t="str">
        <f>IFERROR(VLOOKUP(INSCRIPCIONES!$B251,BASE2026,2,FALSE),"")</f>
        <v/>
      </c>
      <c r="D251" s="134" t="str">
        <f>IFERROR(VLOOKUP(INSCRIPCIONES!$B251,BASE2026,3,FALSE),"")</f>
        <v/>
      </c>
      <c r="E251" s="135" t="str">
        <f>IFERROR(VLOOKUP(INSCRIPCIONES!$B251,BASE2026,6,0),"")</f>
        <v/>
      </c>
      <c r="F251" s="135" t="str">
        <f>IFERROR(VLOOKUP(INSCRIPCIONES!$B251,BASE2026,5,0),"")</f>
        <v/>
      </c>
      <c r="G251" s="136" t="str">
        <f>IFERROR(VLOOKUP(INSCRIPCIONES!$B251,BASE2026,12,FALSE),"")</f>
        <v/>
      </c>
      <c r="H251" s="136" t="str">
        <f>IFERROR(VLOOKUP(INSCRIPCIONES!$B251,BASE2026,11,FALSE),"")</f>
        <v/>
      </c>
      <c r="I251" s="137" t="str">
        <f>IFERROR(VLOOKUP(INSCRIPCIONES!$B251,BASE2026,13,FALSE),"")</f>
        <v/>
      </c>
      <c r="J251" s="110" t="str">
        <f>IF(B251="","",IF(INSCRIPCIONES!$K251="DESCUENTO FAMILIA",65000,85000))</f>
        <v/>
      </c>
      <c r="K251" s="129"/>
      <c r="L251" s="214" t="str">
        <f>_xlfn.IFNA(VLOOKUP(INSCRIPCIONES!$B251,'BASE DE DATOS 2026'!$B$3:$Q$650,16,FALSE),"")</f>
        <v/>
      </c>
    </row>
    <row r="252" spans="1:12" ht="15.75" x14ac:dyDescent="0.25">
      <c r="A252" s="212" t="str">
        <f>IF(INSCRIPCIONES!$B252="","",SUBTOTAL(103,$B$7:B252))</f>
        <v/>
      </c>
      <c r="B252" s="128"/>
      <c r="C252" s="134" t="str">
        <f>IFERROR(VLOOKUP(INSCRIPCIONES!$B252,BASE2026,2,FALSE),"")</f>
        <v/>
      </c>
      <c r="D252" s="134" t="str">
        <f>IFERROR(VLOOKUP(INSCRIPCIONES!$B252,BASE2026,3,FALSE),"")</f>
        <v/>
      </c>
      <c r="E252" s="135" t="str">
        <f>IFERROR(VLOOKUP(INSCRIPCIONES!$B252,BASE2026,6,0),"")</f>
        <v/>
      </c>
      <c r="F252" s="135" t="str">
        <f>IFERROR(VLOOKUP(INSCRIPCIONES!$B252,BASE2026,5,0),"")</f>
        <v/>
      </c>
      <c r="G252" s="136" t="str">
        <f>IFERROR(VLOOKUP(INSCRIPCIONES!$B252,BASE2026,12,FALSE),"")</f>
        <v/>
      </c>
      <c r="H252" s="136" t="str">
        <f>IFERROR(VLOOKUP(INSCRIPCIONES!$B252,BASE2026,11,FALSE),"")</f>
        <v/>
      </c>
      <c r="I252" s="137" t="str">
        <f>IFERROR(VLOOKUP(INSCRIPCIONES!$B252,BASE2026,13,FALSE),"")</f>
        <v/>
      </c>
      <c r="J252" s="110" t="str">
        <f>IF(B252="","",IF(INSCRIPCIONES!$K252="DESCUENTO FAMILIA",65000,85000))</f>
        <v/>
      </c>
      <c r="K252" s="129"/>
      <c r="L252" s="214" t="str">
        <f>_xlfn.IFNA(VLOOKUP(INSCRIPCIONES!$B252,'BASE DE DATOS 2026'!$B$3:$Q$650,16,FALSE),"")</f>
        <v/>
      </c>
    </row>
    <row r="253" spans="1:12" ht="15.75" x14ac:dyDescent="0.25">
      <c r="A253" s="212" t="str">
        <f>IF(INSCRIPCIONES!$B253="","",SUBTOTAL(103,$B$7:B253))</f>
        <v/>
      </c>
      <c r="B253" s="128"/>
      <c r="C253" s="134" t="str">
        <f>IFERROR(VLOOKUP(INSCRIPCIONES!$B253,BASE2026,2,FALSE),"")</f>
        <v/>
      </c>
      <c r="D253" s="134" t="str">
        <f>IFERROR(VLOOKUP(INSCRIPCIONES!$B253,BASE2026,3,FALSE),"")</f>
        <v/>
      </c>
      <c r="E253" s="135" t="str">
        <f>IFERROR(VLOOKUP(INSCRIPCIONES!$B253,BASE2026,6,0),"")</f>
        <v/>
      </c>
      <c r="F253" s="135" t="str">
        <f>IFERROR(VLOOKUP(INSCRIPCIONES!$B253,BASE2026,5,0),"")</f>
        <v/>
      </c>
      <c r="G253" s="136" t="str">
        <f>IFERROR(VLOOKUP(INSCRIPCIONES!$B253,BASE2026,12,FALSE),"")</f>
        <v/>
      </c>
      <c r="H253" s="136" t="str">
        <f>IFERROR(VLOOKUP(INSCRIPCIONES!$B253,BASE2026,11,FALSE),"")</f>
        <v/>
      </c>
      <c r="I253" s="137" t="str">
        <f>IFERROR(VLOOKUP(INSCRIPCIONES!$B253,BASE2026,13,FALSE),"")</f>
        <v/>
      </c>
      <c r="J253" s="110" t="str">
        <f>IF(B253="","",IF(INSCRIPCIONES!$K253="DESCUENTO FAMILIA",65000,85000))</f>
        <v/>
      </c>
      <c r="K253" s="129"/>
      <c r="L253" s="214" t="str">
        <f>_xlfn.IFNA(VLOOKUP(INSCRIPCIONES!$B253,'BASE DE DATOS 2026'!$B$3:$Q$650,16,FALSE),"")</f>
        <v/>
      </c>
    </row>
    <row r="254" spans="1:12" ht="15.75" x14ac:dyDescent="0.25">
      <c r="A254" s="212" t="str">
        <f>IF(INSCRIPCIONES!$B254="","",SUBTOTAL(103,$B$7:B254))</f>
        <v/>
      </c>
      <c r="B254" s="128"/>
      <c r="C254" s="134" t="str">
        <f>IFERROR(VLOOKUP(INSCRIPCIONES!$B254,BASE2026,2,FALSE),"")</f>
        <v/>
      </c>
      <c r="D254" s="134" t="str">
        <f>IFERROR(VLOOKUP(INSCRIPCIONES!$B254,BASE2026,3,FALSE),"")</f>
        <v/>
      </c>
      <c r="E254" s="135" t="str">
        <f>IFERROR(VLOOKUP(INSCRIPCIONES!$B254,BASE2026,6,0),"")</f>
        <v/>
      </c>
      <c r="F254" s="135" t="str">
        <f>IFERROR(VLOOKUP(INSCRIPCIONES!$B254,BASE2026,5,0),"")</f>
        <v/>
      </c>
      <c r="G254" s="136" t="str">
        <f>IFERROR(VLOOKUP(INSCRIPCIONES!$B254,BASE2026,12,FALSE),"")</f>
        <v/>
      </c>
      <c r="H254" s="136" t="str">
        <f>IFERROR(VLOOKUP(INSCRIPCIONES!$B254,BASE2026,11,FALSE),"")</f>
        <v/>
      </c>
      <c r="I254" s="137" t="str">
        <f>IFERROR(VLOOKUP(INSCRIPCIONES!$B254,BASE2026,13,FALSE),"")</f>
        <v/>
      </c>
      <c r="J254" s="110" t="str">
        <f>IF(B254="","",IF(INSCRIPCIONES!$K254="DESCUENTO FAMILIA",65000,85000))</f>
        <v/>
      </c>
      <c r="K254" s="129"/>
      <c r="L254" s="214" t="str">
        <f>_xlfn.IFNA(VLOOKUP(INSCRIPCIONES!$B254,'BASE DE DATOS 2026'!$B$3:$Q$650,16,FALSE),"")</f>
        <v/>
      </c>
    </row>
    <row r="255" spans="1:12" ht="15.75" x14ac:dyDescent="0.25">
      <c r="A255" s="212" t="str">
        <f>IF(INSCRIPCIONES!$B255="","",SUBTOTAL(103,$B$7:B255))</f>
        <v/>
      </c>
      <c r="B255" s="128"/>
      <c r="C255" s="134" t="str">
        <f>IFERROR(VLOOKUP(INSCRIPCIONES!$B255,BASE2026,2,FALSE),"")</f>
        <v/>
      </c>
      <c r="D255" s="134" t="str">
        <f>IFERROR(VLOOKUP(INSCRIPCIONES!$B255,BASE2026,3,FALSE),"")</f>
        <v/>
      </c>
      <c r="E255" s="135" t="str">
        <f>IFERROR(VLOOKUP(INSCRIPCIONES!$B255,BASE2026,6,0),"")</f>
        <v/>
      </c>
      <c r="F255" s="135" t="str">
        <f>IFERROR(VLOOKUP(INSCRIPCIONES!$B255,BASE2026,5,0),"")</f>
        <v/>
      </c>
      <c r="G255" s="136" t="str">
        <f>IFERROR(VLOOKUP(INSCRIPCIONES!$B255,BASE2026,12,FALSE),"")</f>
        <v/>
      </c>
      <c r="H255" s="136" t="str">
        <f>IFERROR(VLOOKUP(INSCRIPCIONES!$B255,BASE2026,11,FALSE),"")</f>
        <v/>
      </c>
      <c r="I255" s="137" t="str">
        <f>IFERROR(VLOOKUP(INSCRIPCIONES!$B255,BASE2026,13,FALSE),"")</f>
        <v/>
      </c>
      <c r="J255" s="110" t="str">
        <f>IF(B255="","",IF(INSCRIPCIONES!$K255="DESCUENTO FAMILIA",65000,85000))</f>
        <v/>
      </c>
      <c r="K255" s="129"/>
      <c r="L255" s="214" t="str">
        <f>_xlfn.IFNA(VLOOKUP(INSCRIPCIONES!$B255,'BASE DE DATOS 2026'!$B$3:$Q$650,16,FALSE),"")</f>
        <v/>
      </c>
    </row>
    <row r="256" spans="1:12" ht="15.75" x14ac:dyDescent="0.25">
      <c r="A256" s="212" t="str">
        <f>IF(INSCRIPCIONES!$B256="","",SUBTOTAL(103,$B$7:B256))</f>
        <v/>
      </c>
      <c r="B256" s="128"/>
      <c r="C256" s="134" t="str">
        <f>IFERROR(VLOOKUP(INSCRIPCIONES!$B256,BASE2026,2,FALSE),"")</f>
        <v/>
      </c>
      <c r="D256" s="134" t="str">
        <f>IFERROR(VLOOKUP(INSCRIPCIONES!$B256,BASE2026,3,FALSE),"")</f>
        <v/>
      </c>
      <c r="E256" s="135" t="str">
        <f>IFERROR(VLOOKUP(INSCRIPCIONES!$B256,BASE2026,6,0),"")</f>
        <v/>
      </c>
      <c r="F256" s="135" t="str">
        <f>IFERROR(VLOOKUP(INSCRIPCIONES!$B256,BASE2026,5,0),"")</f>
        <v/>
      </c>
      <c r="G256" s="136" t="str">
        <f>IFERROR(VLOOKUP(INSCRIPCIONES!$B256,BASE2026,12,FALSE),"")</f>
        <v/>
      </c>
      <c r="H256" s="136" t="str">
        <f>IFERROR(VLOOKUP(INSCRIPCIONES!$B256,BASE2026,11,FALSE),"")</f>
        <v/>
      </c>
      <c r="I256" s="137" t="str">
        <f>IFERROR(VLOOKUP(INSCRIPCIONES!$B256,BASE2026,13,FALSE),"")</f>
        <v/>
      </c>
      <c r="J256" s="110" t="str">
        <f>IF(B256="","",IF(INSCRIPCIONES!$K256="DESCUENTO FAMILIA",65000,85000))</f>
        <v/>
      </c>
      <c r="K256" s="129"/>
      <c r="L256" s="214" t="str">
        <f>_xlfn.IFNA(VLOOKUP(INSCRIPCIONES!$B256,'BASE DE DATOS 2026'!$B$3:$Q$650,16,FALSE),"")</f>
        <v/>
      </c>
    </row>
    <row r="257" spans="1:12" ht="15.75" x14ac:dyDescent="0.25">
      <c r="A257" s="212" t="str">
        <f>IF(INSCRIPCIONES!$B257="","",SUBTOTAL(103,$B$7:B257))</f>
        <v/>
      </c>
      <c r="B257" s="128"/>
      <c r="C257" s="134" t="str">
        <f>IFERROR(VLOOKUP(INSCRIPCIONES!$B257,BASE2026,2,FALSE),"")</f>
        <v/>
      </c>
      <c r="D257" s="134" t="str">
        <f>IFERROR(VLOOKUP(INSCRIPCIONES!$B257,BASE2026,3,FALSE),"")</f>
        <v/>
      </c>
      <c r="E257" s="135" t="str">
        <f>IFERROR(VLOOKUP(INSCRIPCIONES!$B257,BASE2026,6,0),"")</f>
        <v/>
      </c>
      <c r="F257" s="135" t="str">
        <f>IFERROR(VLOOKUP(INSCRIPCIONES!$B257,BASE2026,5,0),"")</f>
        <v/>
      </c>
      <c r="G257" s="136" t="str">
        <f>IFERROR(VLOOKUP(INSCRIPCIONES!$B257,BASE2026,12,FALSE),"")</f>
        <v/>
      </c>
      <c r="H257" s="136" t="str">
        <f>IFERROR(VLOOKUP(INSCRIPCIONES!$B257,BASE2026,11,FALSE),"")</f>
        <v/>
      </c>
      <c r="I257" s="137" t="str">
        <f>IFERROR(VLOOKUP(INSCRIPCIONES!$B257,BASE2026,13,FALSE),"")</f>
        <v/>
      </c>
      <c r="J257" s="110" t="str">
        <f>IF(B257="","",IF(INSCRIPCIONES!$K257="DESCUENTO FAMILIA",65000,85000))</f>
        <v/>
      </c>
      <c r="K257" s="129"/>
      <c r="L257" s="214" t="str">
        <f>_xlfn.IFNA(VLOOKUP(INSCRIPCIONES!$B257,'BASE DE DATOS 2026'!$B$3:$Q$650,16,FALSE),"")</f>
        <v/>
      </c>
    </row>
    <row r="258" spans="1:12" ht="15.75" x14ac:dyDescent="0.25">
      <c r="A258" s="212" t="str">
        <f>IF(INSCRIPCIONES!$B258="","",SUBTOTAL(103,$B$7:B258))</f>
        <v/>
      </c>
      <c r="B258" s="128"/>
      <c r="C258" s="134" t="str">
        <f>IFERROR(VLOOKUP(INSCRIPCIONES!$B258,BASE2026,2,FALSE),"")</f>
        <v/>
      </c>
      <c r="D258" s="134" t="str">
        <f>IFERROR(VLOOKUP(INSCRIPCIONES!$B258,BASE2026,3,FALSE),"")</f>
        <v/>
      </c>
      <c r="E258" s="135" t="str">
        <f>IFERROR(VLOOKUP(INSCRIPCIONES!$B258,BASE2026,6,0),"")</f>
        <v/>
      </c>
      <c r="F258" s="135" t="str">
        <f>IFERROR(VLOOKUP(INSCRIPCIONES!$B258,BASE2026,5,0),"")</f>
        <v/>
      </c>
      <c r="G258" s="136" t="str">
        <f>IFERROR(VLOOKUP(INSCRIPCIONES!$B258,BASE2026,12,FALSE),"")</f>
        <v/>
      </c>
      <c r="H258" s="136" t="str">
        <f>IFERROR(VLOOKUP(INSCRIPCIONES!$B258,BASE2026,11,FALSE),"")</f>
        <v/>
      </c>
      <c r="I258" s="137" t="str">
        <f>IFERROR(VLOOKUP(INSCRIPCIONES!$B258,BASE2026,13,FALSE),"")</f>
        <v/>
      </c>
      <c r="J258" s="110" t="str">
        <f>IF(B258="","",IF(INSCRIPCIONES!$K258="DESCUENTO FAMILIA",65000,85000))</f>
        <v/>
      </c>
      <c r="K258" s="173"/>
      <c r="L258" s="214" t="str">
        <f>_xlfn.IFNA(VLOOKUP(INSCRIPCIONES!$B258,'BASE DE DATOS 2026'!$B$3:$Q$650,16,FALSE),"")</f>
        <v/>
      </c>
    </row>
    <row r="259" spans="1:12" ht="15.75" x14ac:dyDescent="0.25">
      <c r="A259" s="212" t="str">
        <f>IF(INSCRIPCIONES!$B259="","",SUBTOTAL(103,$B$7:B259))</f>
        <v/>
      </c>
      <c r="B259" s="128"/>
      <c r="C259" s="134" t="str">
        <f>IFERROR(VLOOKUP(INSCRIPCIONES!$B259,BASE2026,2,FALSE),"")</f>
        <v/>
      </c>
      <c r="D259" s="134" t="str">
        <f>IFERROR(VLOOKUP(INSCRIPCIONES!$B259,BASE2026,3,FALSE),"")</f>
        <v/>
      </c>
      <c r="E259" s="135" t="str">
        <f>IFERROR(VLOOKUP(INSCRIPCIONES!$B259,BASE2026,6,0),"")</f>
        <v/>
      </c>
      <c r="F259" s="135" t="str">
        <f>IFERROR(VLOOKUP(INSCRIPCIONES!$B259,BASE2026,5,0),"")</f>
        <v/>
      </c>
      <c r="G259" s="136" t="str">
        <f>IFERROR(VLOOKUP(INSCRIPCIONES!$B259,BASE2026,12,FALSE),"")</f>
        <v/>
      </c>
      <c r="H259" s="136" t="str">
        <f>IFERROR(VLOOKUP(INSCRIPCIONES!$B259,BASE2026,11,FALSE),"")</f>
        <v/>
      </c>
      <c r="I259" s="137" t="str">
        <f>IFERROR(VLOOKUP(INSCRIPCIONES!$B259,BASE2026,13,FALSE),"")</f>
        <v/>
      </c>
      <c r="J259" s="110" t="str">
        <f>IF(B259="","",IF(INSCRIPCIONES!$K259="DESCUENTO FAMILIA",65000,85000))</f>
        <v/>
      </c>
      <c r="K259" s="129"/>
      <c r="L259" s="214" t="str">
        <f>_xlfn.IFNA(VLOOKUP(INSCRIPCIONES!$B259,'BASE DE DATOS 2026'!$B$3:$Q$650,16,FALSE),"")</f>
        <v/>
      </c>
    </row>
    <row r="260" spans="1:12" ht="15.75" x14ac:dyDescent="0.25">
      <c r="A260" s="212" t="str">
        <f>IF(INSCRIPCIONES!$B260="","",SUBTOTAL(103,$B$7:B260))</f>
        <v/>
      </c>
      <c r="B260" s="128"/>
      <c r="C260" s="134" t="str">
        <f>IFERROR(VLOOKUP(INSCRIPCIONES!$B260,BASE2026,2,FALSE),"")</f>
        <v/>
      </c>
      <c r="D260" s="134" t="str">
        <f>IFERROR(VLOOKUP(INSCRIPCIONES!$B260,BASE2026,3,FALSE),"")</f>
        <v/>
      </c>
      <c r="E260" s="135" t="str">
        <f>IFERROR(VLOOKUP(INSCRIPCIONES!$B260,BASE2026,6,0),"")</f>
        <v/>
      </c>
      <c r="F260" s="135" t="str">
        <f>IFERROR(VLOOKUP(INSCRIPCIONES!$B260,BASE2026,5,0),"")</f>
        <v/>
      </c>
      <c r="G260" s="136" t="str">
        <f>IFERROR(VLOOKUP(INSCRIPCIONES!$B260,BASE2026,12,FALSE),"")</f>
        <v/>
      </c>
      <c r="H260" s="136" t="str">
        <f>IFERROR(VLOOKUP(INSCRIPCIONES!$B260,BASE2026,11,FALSE),"")</f>
        <v/>
      </c>
      <c r="I260" s="137" t="str">
        <f>IFERROR(VLOOKUP(INSCRIPCIONES!$B260,BASE2026,13,FALSE),"")</f>
        <v/>
      </c>
      <c r="J260" s="110" t="str">
        <f>IF(B260="","",IF(INSCRIPCIONES!$K260="DESCUENTO FAMILIA",65000,85000))</f>
        <v/>
      </c>
      <c r="K260" s="129"/>
      <c r="L260" s="214" t="str">
        <f>_xlfn.IFNA(VLOOKUP(INSCRIPCIONES!$B260,'BASE DE DATOS 2026'!$B$3:$Q$650,16,FALSE),"")</f>
        <v/>
      </c>
    </row>
    <row r="261" spans="1:12" ht="15.75" x14ac:dyDescent="0.25">
      <c r="A261" s="212" t="str">
        <f>IF(INSCRIPCIONES!$B261="","",SUBTOTAL(103,$B$7:B261))</f>
        <v/>
      </c>
      <c r="B261" s="128"/>
      <c r="C261" s="134" t="str">
        <f>IFERROR(VLOOKUP(INSCRIPCIONES!$B261,BASE2026,2,FALSE),"")</f>
        <v/>
      </c>
      <c r="D261" s="134" t="str">
        <f>IFERROR(VLOOKUP(INSCRIPCIONES!$B261,BASE2026,3,FALSE),"")</f>
        <v/>
      </c>
      <c r="E261" s="135" t="str">
        <f>IFERROR(VLOOKUP(INSCRIPCIONES!$B261,BASE2026,6,0),"")</f>
        <v/>
      </c>
      <c r="F261" s="135" t="str">
        <f>IFERROR(VLOOKUP(INSCRIPCIONES!$B261,BASE2026,5,0),"")</f>
        <v/>
      </c>
      <c r="G261" s="136" t="str">
        <f>IFERROR(VLOOKUP(INSCRIPCIONES!$B261,BASE2026,12,FALSE),"")</f>
        <v/>
      </c>
      <c r="H261" s="136" t="str">
        <f>IFERROR(VLOOKUP(INSCRIPCIONES!$B261,BASE2026,11,FALSE),"")</f>
        <v/>
      </c>
      <c r="I261" s="137" t="str">
        <f>IFERROR(VLOOKUP(INSCRIPCIONES!$B261,BASE2026,13,FALSE),"")</f>
        <v/>
      </c>
      <c r="J261" s="110" t="str">
        <f>IF(B261="","",IF(INSCRIPCIONES!$K261="DESCUENTO FAMILIA",65000,85000))</f>
        <v/>
      </c>
      <c r="K261" s="129"/>
      <c r="L261" s="214" t="str">
        <f>_xlfn.IFNA(VLOOKUP(INSCRIPCIONES!$B261,'BASE DE DATOS 2026'!$B$3:$Q$650,16,FALSE),"")</f>
        <v/>
      </c>
    </row>
    <row r="262" spans="1:12" ht="15.75" x14ac:dyDescent="0.25">
      <c r="A262" s="212" t="str">
        <f>IF(INSCRIPCIONES!$B262="","",SUBTOTAL(103,$B$7:B262))</f>
        <v/>
      </c>
      <c r="B262" s="128"/>
      <c r="C262" s="134" t="str">
        <f>IFERROR(VLOOKUP(INSCRIPCIONES!$B262,BASE2026,2,FALSE),"")</f>
        <v/>
      </c>
      <c r="D262" s="134" t="str">
        <f>IFERROR(VLOOKUP(INSCRIPCIONES!$B262,BASE2026,3,FALSE),"")</f>
        <v/>
      </c>
      <c r="E262" s="135" t="str">
        <f>IFERROR(VLOOKUP(INSCRIPCIONES!$B262,BASE2026,6,0),"")</f>
        <v/>
      </c>
      <c r="F262" s="135" t="str">
        <f>IFERROR(VLOOKUP(INSCRIPCIONES!$B262,BASE2026,5,0),"")</f>
        <v/>
      </c>
      <c r="G262" s="136" t="str">
        <f>IFERROR(VLOOKUP(INSCRIPCIONES!$B262,BASE2026,12,FALSE),"")</f>
        <v/>
      </c>
      <c r="H262" s="136" t="str">
        <f>IFERROR(VLOOKUP(INSCRIPCIONES!$B262,BASE2026,11,FALSE),"")</f>
        <v/>
      </c>
      <c r="I262" s="137" t="str">
        <f>IFERROR(VLOOKUP(INSCRIPCIONES!$B262,BASE2026,13,FALSE),"")</f>
        <v/>
      </c>
      <c r="J262" s="110" t="str">
        <f>IF(B262="","",IF(INSCRIPCIONES!$K262="DESCUENTO FAMILIA",65000,85000))</f>
        <v/>
      </c>
      <c r="K262" s="129"/>
      <c r="L262" s="214" t="str">
        <f>_xlfn.IFNA(VLOOKUP(INSCRIPCIONES!$B262,'BASE DE DATOS 2026'!$B$3:$Q$650,16,FALSE),"")</f>
        <v/>
      </c>
    </row>
    <row r="263" spans="1:12" ht="15.75" x14ac:dyDescent="0.25">
      <c r="A263" s="212" t="str">
        <f>IF(INSCRIPCIONES!$B263="","",SUBTOTAL(103,$B$7:B263))</f>
        <v/>
      </c>
      <c r="B263" s="128"/>
      <c r="C263" s="134" t="str">
        <f>IFERROR(VLOOKUP(INSCRIPCIONES!$B263,BASE2026,2,FALSE),"")</f>
        <v/>
      </c>
      <c r="D263" s="134" t="str">
        <f>IFERROR(VLOOKUP(INSCRIPCIONES!$B263,BASE2026,3,FALSE),"")</f>
        <v/>
      </c>
      <c r="E263" s="135" t="str">
        <f>IFERROR(VLOOKUP(INSCRIPCIONES!$B263,BASE2026,6,0),"")</f>
        <v/>
      </c>
      <c r="F263" s="135" t="str">
        <f>IFERROR(VLOOKUP(INSCRIPCIONES!$B263,BASE2026,5,0),"")</f>
        <v/>
      </c>
      <c r="G263" s="136" t="str">
        <f>IFERROR(VLOOKUP(INSCRIPCIONES!$B263,BASE2026,12,FALSE),"")</f>
        <v/>
      </c>
      <c r="H263" s="136" t="str">
        <f>IFERROR(VLOOKUP(INSCRIPCIONES!$B263,BASE2026,11,FALSE),"")</f>
        <v/>
      </c>
      <c r="I263" s="137" t="str">
        <f>IFERROR(VLOOKUP(INSCRIPCIONES!$B263,BASE2026,13,FALSE),"")</f>
        <v/>
      </c>
      <c r="J263" s="110" t="str">
        <f>IF(B263="","",IF(INSCRIPCIONES!$K263="DESCUENTO FAMILIA",65000,85000))</f>
        <v/>
      </c>
      <c r="K263" s="129"/>
      <c r="L263" s="214" t="str">
        <f>_xlfn.IFNA(VLOOKUP(INSCRIPCIONES!$B263,'BASE DE DATOS 2026'!$B$3:$Q$650,16,FALSE),"")</f>
        <v/>
      </c>
    </row>
    <row r="264" spans="1:12" ht="15.75" x14ac:dyDescent="0.25">
      <c r="A264" s="212" t="str">
        <f>IF(INSCRIPCIONES!$B264="","",SUBTOTAL(103,$B$7:B264))</f>
        <v/>
      </c>
      <c r="B264" s="128"/>
      <c r="C264" s="134" t="str">
        <f>IFERROR(VLOOKUP(INSCRIPCIONES!$B264,BASE2026,2,FALSE),"")</f>
        <v/>
      </c>
      <c r="D264" s="134" t="str">
        <f>IFERROR(VLOOKUP(INSCRIPCIONES!$B264,BASE2026,3,FALSE),"")</f>
        <v/>
      </c>
      <c r="E264" s="135" t="str">
        <f>IFERROR(VLOOKUP(INSCRIPCIONES!$B264,BASE2026,6,0),"")</f>
        <v/>
      </c>
      <c r="F264" s="135" t="str">
        <f>IFERROR(VLOOKUP(INSCRIPCIONES!$B264,BASE2026,5,0),"")</f>
        <v/>
      </c>
      <c r="G264" s="136" t="str">
        <f>IFERROR(VLOOKUP(INSCRIPCIONES!$B264,BASE2026,12,FALSE),"")</f>
        <v/>
      </c>
      <c r="H264" s="136" t="str">
        <f>IFERROR(VLOOKUP(INSCRIPCIONES!$B264,BASE2026,11,FALSE),"")</f>
        <v/>
      </c>
      <c r="I264" s="137" t="str">
        <f>IFERROR(VLOOKUP(INSCRIPCIONES!$B264,BASE2026,13,FALSE),"")</f>
        <v/>
      </c>
      <c r="J264" s="110" t="str">
        <f>IF(B264="","",IF(INSCRIPCIONES!$K264="DESCUENTO FAMILIA",65000,85000))</f>
        <v/>
      </c>
      <c r="K264" s="129"/>
      <c r="L264" s="214" t="str">
        <f>_xlfn.IFNA(VLOOKUP(INSCRIPCIONES!$B264,'BASE DE DATOS 2026'!$B$3:$Q$650,16,FALSE),"")</f>
        <v/>
      </c>
    </row>
    <row r="265" spans="1:12" ht="15.75" x14ac:dyDescent="0.25">
      <c r="A265" s="212" t="str">
        <f>IF(INSCRIPCIONES!$B265="","",SUBTOTAL(103,$B$7:B265))</f>
        <v/>
      </c>
      <c r="B265" s="128"/>
      <c r="C265" s="134" t="str">
        <f>IFERROR(VLOOKUP(INSCRIPCIONES!$B265,BASE2026,2,FALSE),"")</f>
        <v/>
      </c>
      <c r="D265" s="134" t="str">
        <f>IFERROR(VLOOKUP(INSCRIPCIONES!$B265,BASE2026,3,FALSE),"")</f>
        <v/>
      </c>
      <c r="E265" s="135" t="str">
        <f>IFERROR(VLOOKUP(INSCRIPCIONES!$B265,BASE2026,6,0),"")</f>
        <v/>
      </c>
      <c r="F265" s="135" t="str">
        <f>IFERROR(VLOOKUP(INSCRIPCIONES!$B265,BASE2026,5,0),"")</f>
        <v/>
      </c>
      <c r="G265" s="136" t="str">
        <f>IFERROR(VLOOKUP(INSCRIPCIONES!$B265,BASE2026,12,FALSE),"")</f>
        <v/>
      </c>
      <c r="H265" s="136" t="str">
        <f>IFERROR(VLOOKUP(INSCRIPCIONES!$B265,BASE2026,11,FALSE),"")</f>
        <v/>
      </c>
      <c r="I265" s="137" t="str">
        <f>IFERROR(VLOOKUP(INSCRIPCIONES!$B265,BASE2026,13,FALSE),"")</f>
        <v/>
      </c>
      <c r="J265" s="110" t="str">
        <f>IF(B265="","",IF(INSCRIPCIONES!$K265="DESCUENTO FAMILIA",65000,85000))</f>
        <v/>
      </c>
      <c r="K265" s="129"/>
      <c r="L265" s="214" t="str">
        <f>_xlfn.IFNA(VLOOKUP(INSCRIPCIONES!$B265,'BASE DE DATOS 2026'!$B$3:$Q$650,16,FALSE),"")</f>
        <v/>
      </c>
    </row>
    <row r="266" spans="1:12" ht="15.75" x14ac:dyDescent="0.25">
      <c r="A266" s="212" t="str">
        <f>IF(INSCRIPCIONES!$B266="","",SUBTOTAL(103,$B$7:B266))</f>
        <v/>
      </c>
      <c r="B266" s="128"/>
      <c r="C266" s="134" t="str">
        <f>IFERROR(VLOOKUP(INSCRIPCIONES!$B266,BASE2026,2,FALSE),"")</f>
        <v/>
      </c>
      <c r="D266" s="134" t="str">
        <f>IFERROR(VLOOKUP(INSCRIPCIONES!$B266,BASE2026,3,FALSE),"")</f>
        <v/>
      </c>
      <c r="E266" s="135" t="str">
        <f>IFERROR(VLOOKUP(INSCRIPCIONES!$B266,BASE2026,6,0),"")</f>
        <v/>
      </c>
      <c r="F266" s="135" t="str">
        <f>IFERROR(VLOOKUP(INSCRIPCIONES!$B266,BASE2026,5,0),"")</f>
        <v/>
      </c>
      <c r="G266" s="136" t="str">
        <f>IFERROR(VLOOKUP(INSCRIPCIONES!$B266,BASE2026,12,FALSE),"")</f>
        <v/>
      </c>
      <c r="H266" s="136" t="str">
        <f>IFERROR(VLOOKUP(INSCRIPCIONES!$B266,BASE2026,11,FALSE),"")</f>
        <v/>
      </c>
      <c r="I266" s="137" t="str">
        <f>IFERROR(VLOOKUP(INSCRIPCIONES!$B266,BASE2026,13,FALSE),"")</f>
        <v/>
      </c>
      <c r="J266" s="110" t="str">
        <f>IF(B266="","",IF(INSCRIPCIONES!$K266="DESCUENTO FAMILIA",65000,85000))</f>
        <v/>
      </c>
      <c r="K266" s="129"/>
      <c r="L266" s="214" t="str">
        <f>_xlfn.IFNA(VLOOKUP(INSCRIPCIONES!$B266,'BASE DE DATOS 2026'!$B$3:$Q$650,16,FALSE),"")</f>
        <v/>
      </c>
    </row>
    <row r="267" spans="1:12" ht="15.75" x14ac:dyDescent="0.25">
      <c r="A267" s="212" t="str">
        <f>IF(INSCRIPCIONES!$B267="","",SUBTOTAL(103,$B$7:B267))</f>
        <v/>
      </c>
      <c r="B267" s="128"/>
      <c r="C267" s="134" t="str">
        <f>IFERROR(VLOOKUP(INSCRIPCIONES!$B267,BASE2026,2,FALSE),"")</f>
        <v/>
      </c>
      <c r="D267" s="134" t="str">
        <f>IFERROR(VLOOKUP(INSCRIPCIONES!$B267,BASE2026,3,FALSE),"")</f>
        <v/>
      </c>
      <c r="E267" s="135" t="str">
        <f>IFERROR(VLOOKUP(INSCRIPCIONES!$B267,BASE2026,6,0),"")</f>
        <v/>
      </c>
      <c r="F267" s="135" t="str">
        <f>IFERROR(VLOOKUP(INSCRIPCIONES!$B267,BASE2026,5,0),"")</f>
        <v/>
      </c>
      <c r="G267" s="136" t="str">
        <f>IFERROR(VLOOKUP(INSCRIPCIONES!$B267,BASE2026,12,FALSE),"")</f>
        <v/>
      </c>
      <c r="H267" s="136" t="str">
        <f>IFERROR(VLOOKUP(INSCRIPCIONES!$B267,BASE2026,11,FALSE),"")</f>
        <v/>
      </c>
      <c r="I267" s="137" t="str">
        <f>IFERROR(VLOOKUP(INSCRIPCIONES!$B267,BASE2026,13,FALSE),"")</f>
        <v/>
      </c>
      <c r="J267" s="110" t="str">
        <f>IF(B267="","",IF(INSCRIPCIONES!$K267="DESCUENTO FAMILIA",65000,85000))</f>
        <v/>
      </c>
      <c r="K267" s="129"/>
      <c r="L267" s="214" t="str">
        <f>_xlfn.IFNA(VLOOKUP(INSCRIPCIONES!$B267,'BASE DE DATOS 2026'!$B$3:$Q$650,16,FALSE),"")</f>
        <v/>
      </c>
    </row>
    <row r="268" spans="1:12" ht="15.75" x14ac:dyDescent="0.25">
      <c r="A268" s="212" t="str">
        <f>IF(INSCRIPCIONES!$B268="","",SUBTOTAL(103,$B$7:B268))</f>
        <v/>
      </c>
      <c r="B268" s="128"/>
      <c r="C268" s="134" t="str">
        <f>IFERROR(VLOOKUP(INSCRIPCIONES!$B268,BASE2026,2,FALSE),"")</f>
        <v/>
      </c>
      <c r="D268" s="134" t="str">
        <f>IFERROR(VLOOKUP(INSCRIPCIONES!$B268,BASE2026,3,FALSE),"")</f>
        <v/>
      </c>
      <c r="E268" s="135" t="str">
        <f>IFERROR(VLOOKUP(INSCRIPCIONES!$B268,BASE2026,6,0),"")</f>
        <v/>
      </c>
      <c r="F268" s="135" t="str">
        <f>IFERROR(VLOOKUP(INSCRIPCIONES!$B268,BASE2026,5,0),"")</f>
        <v/>
      </c>
      <c r="G268" s="136" t="str">
        <f>IFERROR(VLOOKUP(INSCRIPCIONES!$B268,BASE2026,12,FALSE),"")</f>
        <v/>
      </c>
      <c r="H268" s="136" t="str">
        <f>IFERROR(VLOOKUP(INSCRIPCIONES!$B268,BASE2026,11,FALSE),"")</f>
        <v/>
      </c>
      <c r="I268" s="137" t="str">
        <f>IFERROR(VLOOKUP(INSCRIPCIONES!$B268,BASE2026,13,FALSE),"")</f>
        <v/>
      </c>
      <c r="J268" s="110" t="str">
        <f>IF(B268="","",IF(INSCRIPCIONES!$K268="DESCUENTO FAMILIA",65000,85000))</f>
        <v/>
      </c>
      <c r="K268" s="129"/>
      <c r="L268" s="214" t="str">
        <f>_xlfn.IFNA(VLOOKUP(INSCRIPCIONES!$B268,'BASE DE DATOS 2026'!$B$3:$Q$650,16,FALSE),"")</f>
        <v/>
      </c>
    </row>
    <row r="269" spans="1:12" ht="15.75" x14ac:dyDescent="0.25">
      <c r="A269" s="212" t="str">
        <f>IF(INSCRIPCIONES!$B269="","",SUBTOTAL(103,$B$7:B269))</f>
        <v/>
      </c>
      <c r="B269" s="128"/>
      <c r="C269" s="134" t="str">
        <f>IFERROR(VLOOKUP(INSCRIPCIONES!$B269,BASE2026,2,FALSE),"")</f>
        <v/>
      </c>
      <c r="D269" s="134" t="str">
        <f>IFERROR(VLOOKUP(INSCRIPCIONES!$B269,BASE2026,3,FALSE),"")</f>
        <v/>
      </c>
      <c r="E269" s="135" t="str">
        <f>IFERROR(VLOOKUP(INSCRIPCIONES!$B269,BASE2026,6,0),"")</f>
        <v/>
      </c>
      <c r="F269" s="135" t="str">
        <f>IFERROR(VLOOKUP(INSCRIPCIONES!$B269,BASE2026,5,0),"")</f>
        <v/>
      </c>
      <c r="G269" s="136" t="str">
        <f>IFERROR(VLOOKUP(INSCRIPCIONES!$B269,BASE2026,12,FALSE),"")</f>
        <v/>
      </c>
      <c r="H269" s="136" t="str">
        <f>IFERROR(VLOOKUP(INSCRIPCIONES!$B269,BASE2026,11,FALSE),"")</f>
        <v/>
      </c>
      <c r="I269" s="137" t="str">
        <f>IFERROR(VLOOKUP(INSCRIPCIONES!$B269,BASE2026,13,FALSE),"")</f>
        <v/>
      </c>
      <c r="J269" s="110" t="str">
        <f>IF(B269="","",IF(INSCRIPCIONES!$K269="DESCUENTO FAMILIA",65000,85000))</f>
        <v/>
      </c>
      <c r="K269" s="129"/>
      <c r="L269" s="214" t="str">
        <f>_xlfn.IFNA(VLOOKUP(INSCRIPCIONES!$B269,'BASE DE DATOS 2026'!$B$3:$Q$650,16,FALSE),"")</f>
        <v/>
      </c>
    </row>
    <row r="270" spans="1:12" ht="15.75" x14ac:dyDescent="0.25">
      <c r="A270" s="212" t="str">
        <f>IF(INSCRIPCIONES!$B270="","",SUBTOTAL(103,$B$7:B270))</f>
        <v/>
      </c>
      <c r="B270" s="128"/>
      <c r="C270" s="134" t="str">
        <f>IFERROR(VLOOKUP(INSCRIPCIONES!$B270,BASE2026,2,FALSE),"")</f>
        <v/>
      </c>
      <c r="D270" s="134" t="str">
        <f>IFERROR(VLOOKUP(INSCRIPCIONES!$B270,BASE2026,3,FALSE),"")</f>
        <v/>
      </c>
      <c r="E270" s="135" t="str">
        <f>IFERROR(VLOOKUP(INSCRIPCIONES!$B270,BASE2026,6,0),"")</f>
        <v/>
      </c>
      <c r="F270" s="135" t="str">
        <f>IFERROR(VLOOKUP(INSCRIPCIONES!$B270,BASE2026,5,0),"")</f>
        <v/>
      </c>
      <c r="G270" s="136" t="str">
        <f>IFERROR(VLOOKUP(INSCRIPCIONES!$B270,BASE2026,12,FALSE),"")</f>
        <v/>
      </c>
      <c r="H270" s="136" t="str">
        <f>IFERROR(VLOOKUP(INSCRIPCIONES!$B270,BASE2026,11,FALSE),"")</f>
        <v/>
      </c>
      <c r="I270" s="137" t="str">
        <f>IFERROR(VLOOKUP(INSCRIPCIONES!$B270,BASE2026,13,FALSE),"")</f>
        <v/>
      </c>
      <c r="J270" s="110" t="str">
        <f>IF(B270="","",IF(INSCRIPCIONES!$K270="DESCUENTO FAMILIA",65000,85000))</f>
        <v/>
      </c>
      <c r="K270" s="129"/>
      <c r="L270" s="214" t="str">
        <f>_xlfn.IFNA(VLOOKUP(INSCRIPCIONES!$B270,'BASE DE DATOS 2026'!$B$3:$Q$650,16,FALSE),"")</f>
        <v/>
      </c>
    </row>
    <row r="271" spans="1:12" ht="15.75" x14ac:dyDescent="0.25">
      <c r="A271" s="212" t="str">
        <f>IF(INSCRIPCIONES!$B271="","",SUBTOTAL(103,$B$7:B271))</f>
        <v/>
      </c>
      <c r="B271" s="128"/>
      <c r="C271" s="134" t="str">
        <f>IFERROR(VLOOKUP(INSCRIPCIONES!$B271,BASE2026,2,FALSE),"")</f>
        <v/>
      </c>
      <c r="D271" s="134" t="str">
        <f>IFERROR(VLOOKUP(INSCRIPCIONES!$B271,BASE2026,3,FALSE),"")</f>
        <v/>
      </c>
      <c r="E271" s="135" t="str">
        <f>IFERROR(VLOOKUP(INSCRIPCIONES!$B271,BASE2026,6,0),"")</f>
        <v/>
      </c>
      <c r="F271" s="135" t="str">
        <f>IFERROR(VLOOKUP(INSCRIPCIONES!$B271,BASE2026,5,0),"")</f>
        <v/>
      </c>
      <c r="G271" s="136" t="str">
        <f>IFERROR(VLOOKUP(INSCRIPCIONES!$B271,BASE2026,12,FALSE),"")</f>
        <v/>
      </c>
      <c r="H271" s="136" t="str">
        <f>IFERROR(VLOOKUP(INSCRIPCIONES!$B271,BASE2026,11,FALSE),"")</f>
        <v/>
      </c>
      <c r="I271" s="137" t="str">
        <f>IFERROR(VLOOKUP(INSCRIPCIONES!$B271,BASE2026,13,FALSE),"")</f>
        <v/>
      </c>
      <c r="J271" s="110" t="str">
        <f>IF(B271="","",IF(INSCRIPCIONES!$K271="DESCUENTO FAMILIA",65000,85000))</f>
        <v/>
      </c>
      <c r="K271" s="129"/>
      <c r="L271" s="214" t="str">
        <f>_xlfn.IFNA(VLOOKUP(INSCRIPCIONES!$B271,'BASE DE DATOS 2026'!$B$3:$Q$650,16,FALSE),"")</f>
        <v/>
      </c>
    </row>
    <row r="272" spans="1:12" ht="15.75" x14ac:dyDescent="0.25">
      <c r="A272" s="212" t="str">
        <f>IF(INSCRIPCIONES!$B272="","",SUBTOTAL(103,$B$7:B272))</f>
        <v/>
      </c>
      <c r="B272" s="128"/>
      <c r="C272" s="134" t="str">
        <f>IFERROR(VLOOKUP(INSCRIPCIONES!$B272,BASE2026,2,FALSE),"")</f>
        <v/>
      </c>
      <c r="D272" s="134" t="str">
        <f>IFERROR(VLOOKUP(INSCRIPCIONES!$B272,BASE2026,3,FALSE),"")</f>
        <v/>
      </c>
      <c r="E272" s="135" t="str">
        <f>IFERROR(VLOOKUP(INSCRIPCIONES!$B272,BASE2026,6,0),"")</f>
        <v/>
      </c>
      <c r="F272" s="135" t="str">
        <f>IFERROR(VLOOKUP(INSCRIPCIONES!$B272,BASE2026,5,0),"")</f>
        <v/>
      </c>
      <c r="G272" s="136" t="str">
        <f>IFERROR(VLOOKUP(INSCRIPCIONES!$B272,BASE2026,12,FALSE),"")</f>
        <v/>
      </c>
      <c r="H272" s="136" t="str">
        <f>IFERROR(VLOOKUP(INSCRIPCIONES!$B272,BASE2026,11,FALSE),"")</f>
        <v/>
      </c>
      <c r="I272" s="137" t="str">
        <f>IFERROR(VLOOKUP(INSCRIPCIONES!$B272,BASE2026,13,FALSE),"")</f>
        <v/>
      </c>
      <c r="J272" s="110" t="str">
        <f>IF(B272="","",IF(INSCRIPCIONES!$K272="DESCUENTO FAMILIA",65000,85000))</f>
        <v/>
      </c>
      <c r="K272" s="129"/>
      <c r="L272" s="214" t="str">
        <f>_xlfn.IFNA(VLOOKUP(INSCRIPCIONES!$B272,'BASE DE DATOS 2026'!$B$3:$Q$650,16,FALSE),"")</f>
        <v/>
      </c>
    </row>
    <row r="273" spans="1:12" ht="15.75" x14ac:dyDescent="0.25">
      <c r="A273" s="212" t="str">
        <f>IF(INSCRIPCIONES!$B273="","",SUBTOTAL(103,$B$7:B273))</f>
        <v/>
      </c>
      <c r="B273" s="128"/>
      <c r="C273" s="134" t="str">
        <f>IFERROR(VLOOKUP(INSCRIPCIONES!$B273,BASE2026,2,FALSE),"")</f>
        <v/>
      </c>
      <c r="D273" s="134" t="str">
        <f>IFERROR(VLOOKUP(INSCRIPCIONES!$B273,BASE2026,3,FALSE),"")</f>
        <v/>
      </c>
      <c r="E273" s="135" t="str">
        <f>IFERROR(VLOOKUP(INSCRIPCIONES!$B273,BASE2026,6,0),"")</f>
        <v/>
      </c>
      <c r="F273" s="135" t="str">
        <f>IFERROR(VLOOKUP(INSCRIPCIONES!$B273,BASE2026,5,0),"")</f>
        <v/>
      </c>
      <c r="G273" s="136" t="str">
        <f>IFERROR(VLOOKUP(INSCRIPCIONES!$B273,BASE2026,12,FALSE),"")</f>
        <v/>
      </c>
      <c r="H273" s="136" t="str">
        <f>IFERROR(VLOOKUP(INSCRIPCIONES!$B273,BASE2026,11,FALSE),"")</f>
        <v/>
      </c>
      <c r="I273" s="137" t="str">
        <f>IFERROR(VLOOKUP(INSCRIPCIONES!$B273,BASE2026,13,FALSE),"")</f>
        <v/>
      </c>
      <c r="J273" s="110" t="str">
        <f>IF(B273="","",IF(INSCRIPCIONES!$K273="DESCUENTO FAMILIA",65000,85000))</f>
        <v/>
      </c>
      <c r="K273" s="129"/>
      <c r="L273" s="214" t="str">
        <f>_xlfn.IFNA(VLOOKUP(INSCRIPCIONES!$B273,'BASE DE DATOS 2026'!$B$3:$Q$650,16,FALSE),"")</f>
        <v/>
      </c>
    </row>
    <row r="274" spans="1:12" ht="15.75" x14ac:dyDescent="0.25">
      <c r="A274" s="212" t="str">
        <f>IF(INSCRIPCIONES!$B274="","",SUBTOTAL(103,$B$7:B274))</f>
        <v/>
      </c>
      <c r="B274" s="128"/>
      <c r="C274" s="134" t="str">
        <f>IFERROR(VLOOKUP(INSCRIPCIONES!$B274,BASE2026,2,FALSE),"")</f>
        <v/>
      </c>
      <c r="D274" s="134" t="str">
        <f>IFERROR(VLOOKUP(INSCRIPCIONES!$B274,BASE2026,3,FALSE),"")</f>
        <v/>
      </c>
      <c r="E274" s="135" t="str">
        <f>IFERROR(VLOOKUP(INSCRIPCIONES!$B274,BASE2026,6,0),"")</f>
        <v/>
      </c>
      <c r="F274" s="135" t="str">
        <f>IFERROR(VLOOKUP(INSCRIPCIONES!$B274,BASE2026,5,0),"")</f>
        <v/>
      </c>
      <c r="G274" s="136" t="str">
        <f>IFERROR(VLOOKUP(INSCRIPCIONES!$B274,BASE2026,12,FALSE),"")</f>
        <v/>
      </c>
      <c r="H274" s="136" t="str">
        <f>IFERROR(VLOOKUP(INSCRIPCIONES!$B274,BASE2026,11,FALSE),"")</f>
        <v/>
      </c>
      <c r="I274" s="137" t="str">
        <f>IFERROR(VLOOKUP(INSCRIPCIONES!$B274,BASE2026,13,FALSE),"")</f>
        <v/>
      </c>
      <c r="J274" s="110" t="str">
        <f>IF(B274="","",IF(INSCRIPCIONES!$K274="DESCUENTO FAMILIA",65000,85000))</f>
        <v/>
      </c>
      <c r="K274" s="129"/>
      <c r="L274" s="214" t="str">
        <f>_xlfn.IFNA(VLOOKUP(INSCRIPCIONES!$B274,'BASE DE DATOS 2026'!$B$3:$Q$650,16,FALSE),"")</f>
        <v/>
      </c>
    </row>
    <row r="275" spans="1:12" ht="15.75" x14ac:dyDescent="0.25">
      <c r="A275" s="212" t="str">
        <f>IF(INSCRIPCIONES!$B275="","",SUBTOTAL(103,$B$7:B275))</f>
        <v/>
      </c>
      <c r="B275" s="128"/>
      <c r="C275" s="134" t="str">
        <f>IFERROR(VLOOKUP(INSCRIPCIONES!$B275,BASE2026,2,FALSE),"")</f>
        <v/>
      </c>
      <c r="D275" s="134" t="str">
        <f>IFERROR(VLOOKUP(INSCRIPCIONES!$B275,BASE2026,3,FALSE),"")</f>
        <v/>
      </c>
      <c r="E275" s="135" t="str">
        <f>IFERROR(VLOOKUP(INSCRIPCIONES!$B275,BASE2026,6,0),"")</f>
        <v/>
      </c>
      <c r="F275" s="135" t="str">
        <f>IFERROR(VLOOKUP(INSCRIPCIONES!$B275,BASE2026,5,0),"")</f>
        <v/>
      </c>
      <c r="G275" s="136" t="str">
        <f>IFERROR(VLOOKUP(INSCRIPCIONES!$B275,BASE2026,12,FALSE),"")</f>
        <v/>
      </c>
      <c r="H275" s="136" t="str">
        <f>IFERROR(VLOOKUP(INSCRIPCIONES!$B275,BASE2026,11,FALSE),"")</f>
        <v/>
      </c>
      <c r="I275" s="137" t="str">
        <f>IFERROR(VLOOKUP(INSCRIPCIONES!$B275,BASE2026,13,FALSE),"")</f>
        <v/>
      </c>
      <c r="J275" s="110" t="str">
        <f>IF(B275="","",IF(INSCRIPCIONES!$K275="DESCUENTO FAMILIA",65000,85000))</f>
        <v/>
      </c>
      <c r="K275" s="130"/>
      <c r="L275" s="214" t="str">
        <f>_xlfn.IFNA(VLOOKUP(INSCRIPCIONES!$B275,'BASE DE DATOS 2026'!$B$3:$Q$650,16,FALSE),"")</f>
        <v/>
      </c>
    </row>
    <row r="276" spans="1:12" ht="15.75" x14ac:dyDescent="0.25">
      <c r="A276" s="212" t="str">
        <f>IF(INSCRIPCIONES!$B276="","",SUBTOTAL(103,$B$7:B276))</f>
        <v/>
      </c>
      <c r="B276" s="128"/>
      <c r="C276" s="134" t="str">
        <f>IFERROR(VLOOKUP(INSCRIPCIONES!$B276,BASE2026,2,FALSE),"")</f>
        <v/>
      </c>
      <c r="D276" s="134" t="str">
        <f>IFERROR(VLOOKUP(INSCRIPCIONES!$B276,BASE2026,3,FALSE),"")</f>
        <v/>
      </c>
      <c r="E276" s="135" t="str">
        <f>IFERROR(VLOOKUP(INSCRIPCIONES!$B276,BASE2026,6,0),"")</f>
        <v/>
      </c>
      <c r="F276" s="135" t="str">
        <f>IFERROR(VLOOKUP(INSCRIPCIONES!$B276,BASE2026,5,0),"")</f>
        <v/>
      </c>
      <c r="G276" s="136" t="str">
        <f>IFERROR(VLOOKUP(INSCRIPCIONES!$B276,BASE2026,12,FALSE),"")</f>
        <v/>
      </c>
      <c r="H276" s="136" t="str">
        <f>IFERROR(VLOOKUP(INSCRIPCIONES!$B276,BASE2026,11,FALSE),"")</f>
        <v/>
      </c>
      <c r="I276" s="137" t="str">
        <f>IFERROR(VLOOKUP(INSCRIPCIONES!$B276,BASE2026,13,FALSE),"")</f>
        <v/>
      </c>
      <c r="J276" s="110" t="str">
        <f>IF(B276="","",IF(INSCRIPCIONES!$K276="DESCUENTO FAMILIA",65000,85000))</f>
        <v/>
      </c>
      <c r="K276" s="130"/>
      <c r="L276" s="214" t="str">
        <f>_xlfn.IFNA(VLOOKUP(INSCRIPCIONES!$B276,'BASE DE DATOS 2026'!$B$3:$Q$650,16,FALSE),"")</f>
        <v/>
      </c>
    </row>
    <row r="277" spans="1:12" ht="15.75" x14ac:dyDescent="0.25">
      <c r="A277" s="212" t="str">
        <f>IF(INSCRIPCIONES!$B277="","",SUBTOTAL(103,$B$7:B277))</f>
        <v/>
      </c>
      <c r="B277" s="128"/>
      <c r="C277" s="134" t="str">
        <f>IFERROR(VLOOKUP(INSCRIPCIONES!$B277,BASE2026,2,FALSE),"")</f>
        <v/>
      </c>
      <c r="D277" s="134" t="str">
        <f>IFERROR(VLOOKUP(INSCRIPCIONES!$B277,BASE2026,3,FALSE),"")</f>
        <v/>
      </c>
      <c r="E277" s="135" t="str">
        <f>IFERROR(VLOOKUP(INSCRIPCIONES!$B277,BASE2026,6,0),"")</f>
        <v/>
      </c>
      <c r="F277" s="135" t="str">
        <f>IFERROR(VLOOKUP(INSCRIPCIONES!$B277,BASE2026,5,0),"")</f>
        <v/>
      </c>
      <c r="G277" s="136" t="str">
        <f>IFERROR(VLOOKUP(INSCRIPCIONES!$B277,BASE2026,12,FALSE),"")</f>
        <v/>
      </c>
      <c r="H277" s="136" t="str">
        <f>IFERROR(VLOOKUP(INSCRIPCIONES!$B277,BASE2026,11,FALSE),"")</f>
        <v/>
      </c>
      <c r="I277" s="137" t="str">
        <f>IFERROR(VLOOKUP(INSCRIPCIONES!$B277,BASE2026,13,FALSE),"")</f>
        <v/>
      </c>
      <c r="J277" s="110" t="str">
        <f>IF(B277="","",IF(INSCRIPCIONES!$K277="DESCUENTO FAMILIA",65000,85000))</f>
        <v/>
      </c>
      <c r="K277" s="130"/>
      <c r="L277" s="214" t="str">
        <f>_xlfn.IFNA(VLOOKUP(INSCRIPCIONES!$B277,'BASE DE DATOS 2026'!$B$3:$Q$650,16,FALSE),"")</f>
        <v/>
      </c>
    </row>
    <row r="278" spans="1:12" ht="15.75" x14ac:dyDescent="0.25">
      <c r="A278" s="212" t="str">
        <f>IF(INSCRIPCIONES!$B278="","",SUBTOTAL(103,$B$7:B278))</f>
        <v/>
      </c>
      <c r="B278" s="128"/>
      <c r="C278" s="134" t="str">
        <f>IFERROR(VLOOKUP(INSCRIPCIONES!$B278,BASE2026,2,FALSE),"")</f>
        <v/>
      </c>
      <c r="D278" s="134" t="str">
        <f>IFERROR(VLOOKUP(INSCRIPCIONES!$B278,BASE2026,3,FALSE),"")</f>
        <v/>
      </c>
      <c r="E278" s="135" t="str">
        <f>IFERROR(VLOOKUP(INSCRIPCIONES!$B278,BASE2026,6,0),"")</f>
        <v/>
      </c>
      <c r="F278" s="135" t="str">
        <f>IFERROR(VLOOKUP(INSCRIPCIONES!$B278,BASE2026,5,0),"")</f>
        <v/>
      </c>
      <c r="G278" s="136" t="str">
        <f>IFERROR(VLOOKUP(INSCRIPCIONES!$B278,BASE2026,12,FALSE),"")</f>
        <v/>
      </c>
      <c r="H278" s="136" t="str">
        <f>IFERROR(VLOOKUP(INSCRIPCIONES!$B278,BASE2026,11,FALSE),"")</f>
        <v/>
      </c>
      <c r="I278" s="137" t="str">
        <f>IFERROR(VLOOKUP(INSCRIPCIONES!$B278,BASE2026,13,FALSE),"")</f>
        <v/>
      </c>
      <c r="J278" s="110" t="str">
        <f>IF(B278="","",IF(INSCRIPCIONES!$K278="DESCUENTO FAMILIA",65000,85000))</f>
        <v/>
      </c>
      <c r="K278" s="130"/>
      <c r="L278" s="214" t="str">
        <f>_xlfn.IFNA(VLOOKUP(INSCRIPCIONES!$B278,'BASE DE DATOS 2026'!$B$3:$Q$650,16,FALSE),"")</f>
        <v/>
      </c>
    </row>
    <row r="279" spans="1:12" ht="15.75" x14ac:dyDescent="0.25">
      <c r="A279" s="212" t="str">
        <f>IF(INSCRIPCIONES!$B279="","",SUBTOTAL(103,$B$7:B279))</f>
        <v/>
      </c>
      <c r="B279" s="128"/>
      <c r="C279" s="134" t="str">
        <f>IFERROR(VLOOKUP(INSCRIPCIONES!$B279,BASE2026,2,FALSE),"")</f>
        <v/>
      </c>
      <c r="D279" s="134" t="str">
        <f>IFERROR(VLOOKUP(INSCRIPCIONES!$B279,BASE2026,3,FALSE),"")</f>
        <v/>
      </c>
      <c r="E279" s="135" t="str">
        <f>IFERROR(VLOOKUP(INSCRIPCIONES!$B279,BASE2026,6,0),"")</f>
        <v/>
      </c>
      <c r="F279" s="135" t="str">
        <f>IFERROR(VLOOKUP(INSCRIPCIONES!$B279,BASE2026,5,0),"")</f>
        <v/>
      </c>
      <c r="G279" s="136" t="str">
        <f>IFERROR(VLOOKUP(INSCRIPCIONES!$B279,BASE2026,12,FALSE),"")</f>
        <v/>
      </c>
      <c r="H279" s="136" t="str">
        <f>IFERROR(VLOOKUP(INSCRIPCIONES!$B279,BASE2026,11,FALSE),"")</f>
        <v/>
      </c>
      <c r="I279" s="137" t="str">
        <f>IFERROR(VLOOKUP(INSCRIPCIONES!$B279,BASE2026,13,FALSE),"")</f>
        <v/>
      </c>
      <c r="J279" s="110" t="str">
        <f>IF(B279="","",IF(INSCRIPCIONES!$K279="DESCUENTO FAMILIA",65000,85000))</f>
        <v/>
      </c>
      <c r="K279" s="130"/>
      <c r="L279" s="214" t="str">
        <f>_xlfn.IFNA(VLOOKUP(INSCRIPCIONES!$B279,'BASE DE DATOS 2026'!$B$3:$Q$650,16,FALSE),"")</f>
        <v/>
      </c>
    </row>
    <row r="280" spans="1:12" ht="15.75" x14ac:dyDescent="0.25">
      <c r="A280" s="212" t="str">
        <f>IF(INSCRIPCIONES!$B280="","",SUBTOTAL(103,$B$7:B280))</f>
        <v/>
      </c>
      <c r="B280" s="128"/>
      <c r="C280" s="134" t="str">
        <f>IFERROR(VLOOKUP(INSCRIPCIONES!$B280,BASE2026,2,FALSE),"")</f>
        <v/>
      </c>
      <c r="D280" s="134" t="str">
        <f>IFERROR(VLOOKUP(INSCRIPCIONES!$B280,BASE2026,3,FALSE),"")</f>
        <v/>
      </c>
      <c r="E280" s="135" t="str">
        <f>IFERROR(VLOOKUP(INSCRIPCIONES!$B280,BASE2026,6,0),"")</f>
        <v/>
      </c>
      <c r="F280" s="135" t="str">
        <f>IFERROR(VLOOKUP(INSCRIPCIONES!$B280,BASE2026,5,0),"")</f>
        <v/>
      </c>
      <c r="G280" s="136" t="str">
        <f>IFERROR(VLOOKUP(INSCRIPCIONES!$B280,BASE2026,12,FALSE),"")</f>
        <v/>
      </c>
      <c r="H280" s="136" t="str">
        <f>IFERROR(VLOOKUP(INSCRIPCIONES!$B280,BASE2026,11,FALSE),"")</f>
        <v/>
      </c>
      <c r="I280" s="137" t="str">
        <f>IFERROR(VLOOKUP(INSCRIPCIONES!$B280,BASE2026,13,FALSE),"")</f>
        <v/>
      </c>
      <c r="J280" s="110" t="str">
        <f>IF(B280="","",IF(INSCRIPCIONES!$K280="DESCUENTO FAMILIA",65000,85000))</f>
        <v/>
      </c>
      <c r="K280" s="130"/>
      <c r="L280" s="214" t="str">
        <f>_xlfn.IFNA(VLOOKUP(INSCRIPCIONES!$B280,'BASE DE DATOS 2026'!$B$3:$Q$650,16,FALSE),"")</f>
        <v/>
      </c>
    </row>
    <row r="281" spans="1:12" ht="15.75" x14ac:dyDescent="0.25">
      <c r="A281" s="212" t="str">
        <f>IF(INSCRIPCIONES!$B281="","",SUBTOTAL(103,$B$7:B281))</f>
        <v/>
      </c>
      <c r="B281" s="128"/>
      <c r="C281" s="134" t="str">
        <f>IFERROR(VLOOKUP(INSCRIPCIONES!$B281,BASE2026,2,FALSE),"")</f>
        <v/>
      </c>
      <c r="D281" s="134" t="str">
        <f>IFERROR(VLOOKUP(INSCRIPCIONES!$B281,BASE2026,3,FALSE),"")</f>
        <v/>
      </c>
      <c r="E281" s="135" t="str">
        <f>IFERROR(VLOOKUP(INSCRIPCIONES!$B281,BASE2026,6,0),"")</f>
        <v/>
      </c>
      <c r="F281" s="135" t="str">
        <f>IFERROR(VLOOKUP(INSCRIPCIONES!$B281,BASE2026,5,0),"")</f>
        <v/>
      </c>
      <c r="G281" s="136" t="str">
        <f>IFERROR(VLOOKUP(INSCRIPCIONES!$B281,BASE2026,12,FALSE),"")</f>
        <v/>
      </c>
      <c r="H281" s="136" t="str">
        <f>IFERROR(VLOOKUP(INSCRIPCIONES!$B281,BASE2026,11,FALSE),"")</f>
        <v/>
      </c>
      <c r="I281" s="137" t="str">
        <f>IFERROR(VLOOKUP(INSCRIPCIONES!$B281,BASE2026,13,FALSE),"")</f>
        <v/>
      </c>
      <c r="J281" s="110" t="str">
        <f>IF(B281="","",IF(INSCRIPCIONES!$K281="DESCUENTO FAMILIA",65000,85000))</f>
        <v/>
      </c>
      <c r="K281" s="130"/>
      <c r="L281" s="214" t="str">
        <f>_xlfn.IFNA(VLOOKUP(INSCRIPCIONES!$B281,'BASE DE DATOS 2026'!$B$3:$Q$650,16,FALSE),"")</f>
        <v/>
      </c>
    </row>
    <row r="282" spans="1:12" ht="15.75" x14ac:dyDescent="0.25">
      <c r="A282" s="212" t="str">
        <f>IF(INSCRIPCIONES!$B282="","",SUBTOTAL(103,$B$7:B282))</f>
        <v/>
      </c>
      <c r="B282" s="128"/>
      <c r="C282" s="134" t="str">
        <f>IFERROR(VLOOKUP(INSCRIPCIONES!$B282,BASE2026,2,FALSE),"")</f>
        <v/>
      </c>
      <c r="D282" s="134" t="str">
        <f>IFERROR(VLOOKUP(INSCRIPCIONES!$B282,BASE2026,3,FALSE),"")</f>
        <v/>
      </c>
      <c r="E282" s="135" t="str">
        <f>IFERROR(VLOOKUP(INSCRIPCIONES!$B282,BASE2026,6,0),"")</f>
        <v/>
      </c>
      <c r="F282" s="135" t="str">
        <f>IFERROR(VLOOKUP(INSCRIPCIONES!$B282,BASE2026,5,0),"")</f>
        <v/>
      </c>
      <c r="G282" s="136" t="str">
        <f>IFERROR(VLOOKUP(INSCRIPCIONES!$B282,BASE2026,12,FALSE),"")</f>
        <v/>
      </c>
      <c r="H282" s="136" t="str">
        <f>IFERROR(VLOOKUP(INSCRIPCIONES!$B282,BASE2026,11,FALSE),"")</f>
        <v/>
      </c>
      <c r="I282" s="137" t="str">
        <f>IFERROR(VLOOKUP(INSCRIPCIONES!$B282,BASE2026,13,FALSE),"")</f>
        <v/>
      </c>
      <c r="J282" s="110" t="str">
        <f>IF(B282="","",IF(INSCRIPCIONES!$K282="DESCUENTO FAMILIA",65000,85000))</f>
        <v/>
      </c>
      <c r="K282" s="129"/>
      <c r="L282" s="214" t="str">
        <f>_xlfn.IFNA(VLOOKUP(INSCRIPCIONES!$B282,'BASE DE DATOS 2026'!$B$3:$Q$650,16,FALSE),"")</f>
        <v/>
      </c>
    </row>
    <row r="283" spans="1:12" ht="15.75" x14ac:dyDescent="0.25">
      <c r="A283" s="212" t="str">
        <f>IF(INSCRIPCIONES!$B283="","",SUBTOTAL(103,$B$7:B283))</f>
        <v/>
      </c>
      <c r="B283" s="128"/>
      <c r="C283" s="134" t="str">
        <f>IFERROR(VLOOKUP(INSCRIPCIONES!$B283,BASE2026,2,FALSE),"")</f>
        <v/>
      </c>
      <c r="D283" s="134" t="str">
        <f>IFERROR(VLOOKUP(INSCRIPCIONES!$B283,BASE2026,3,FALSE),"")</f>
        <v/>
      </c>
      <c r="E283" s="135" t="str">
        <f>IFERROR(VLOOKUP(INSCRIPCIONES!$B283,BASE2026,6,0),"")</f>
        <v/>
      </c>
      <c r="F283" s="135" t="str">
        <f>IFERROR(VLOOKUP(INSCRIPCIONES!$B283,BASE2026,5,0),"")</f>
        <v/>
      </c>
      <c r="G283" s="136" t="str">
        <f>IFERROR(VLOOKUP(INSCRIPCIONES!$B283,BASE2026,12,FALSE),"")</f>
        <v/>
      </c>
      <c r="H283" s="136" t="str">
        <f>IFERROR(VLOOKUP(INSCRIPCIONES!$B283,BASE2026,11,FALSE),"")</f>
        <v/>
      </c>
      <c r="I283" s="137" t="str">
        <f>IFERROR(VLOOKUP(INSCRIPCIONES!$B283,BASE2026,13,FALSE),"")</f>
        <v/>
      </c>
      <c r="J283" s="110" t="str">
        <f>IF(B283="","",IF(INSCRIPCIONES!$K283="DESCUENTO FAMILIA",65000,85000))</f>
        <v/>
      </c>
      <c r="K283" s="129"/>
      <c r="L283" s="214" t="str">
        <f>_xlfn.IFNA(VLOOKUP(INSCRIPCIONES!$B283,'BASE DE DATOS 2026'!$B$3:$Q$650,16,FALSE),"")</f>
        <v/>
      </c>
    </row>
    <row r="284" spans="1:12" ht="15.75" x14ac:dyDescent="0.25">
      <c r="A284" s="212" t="str">
        <f>IF(INSCRIPCIONES!$B284="","",SUBTOTAL(103,$B$7:B284))</f>
        <v/>
      </c>
      <c r="B284" s="128"/>
      <c r="C284" s="134" t="str">
        <f>IFERROR(VLOOKUP(INSCRIPCIONES!$B284,BASE2026,2,FALSE),"")</f>
        <v/>
      </c>
      <c r="D284" s="134" t="str">
        <f>IFERROR(VLOOKUP(INSCRIPCIONES!$B284,BASE2026,3,FALSE),"")</f>
        <v/>
      </c>
      <c r="E284" s="135" t="str">
        <f>IFERROR(VLOOKUP(INSCRIPCIONES!$B284,BASE2026,6,0),"")</f>
        <v/>
      </c>
      <c r="F284" s="135" t="str">
        <f>IFERROR(VLOOKUP(INSCRIPCIONES!$B284,BASE2026,5,0),"")</f>
        <v/>
      </c>
      <c r="G284" s="136" t="str">
        <f>IFERROR(VLOOKUP(INSCRIPCIONES!$B284,BASE2026,12,FALSE),"")</f>
        <v/>
      </c>
      <c r="H284" s="136" t="str">
        <f>IFERROR(VLOOKUP(INSCRIPCIONES!$B284,BASE2026,11,FALSE),"")</f>
        <v/>
      </c>
      <c r="I284" s="137" t="str">
        <f>IFERROR(VLOOKUP(INSCRIPCIONES!$B284,BASE2026,13,FALSE),"")</f>
        <v/>
      </c>
      <c r="J284" s="110" t="str">
        <f>IF(B284="","",IF(INSCRIPCIONES!$K284="DESCUENTO FAMILIA",65000,85000))</f>
        <v/>
      </c>
      <c r="K284" s="129"/>
      <c r="L284" s="214" t="str">
        <f>_xlfn.IFNA(VLOOKUP(INSCRIPCIONES!$B284,'BASE DE DATOS 2026'!$B$3:$Q$650,16,FALSE),"")</f>
        <v/>
      </c>
    </row>
    <row r="285" spans="1:12" ht="15.75" x14ac:dyDescent="0.25">
      <c r="A285" s="212" t="str">
        <f>IF(INSCRIPCIONES!$B285="","",SUBTOTAL(103,$B$7:B285))</f>
        <v/>
      </c>
      <c r="B285" s="128"/>
      <c r="C285" s="134" t="str">
        <f>IFERROR(VLOOKUP(INSCRIPCIONES!$B285,BASE2026,2,FALSE),"")</f>
        <v/>
      </c>
      <c r="D285" s="134" t="str">
        <f>IFERROR(VLOOKUP(INSCRIPCIONES!$B285,BASE2026,3,FALSE),"")</f>
        <v/>
      </c>
      <c r="E285" s="135" t="str">
        <f>IFERROR(VLOOKUP(INSCRIPCIONES!$B285,BASE2026,6,0),"")</f>
        <v/>
      </c>
      <c r="F285" s="135" t="str">
        <f>IFERROR(VLOOKUP(INSCRIPCIONES!$B285,BASE2026,5,0),"")</f>
        <v/>
      </c>
      <c r="G285" s="136" t="str">
        <f>IFERROR(VLOOKUP(INSCRIPCIONES!$B285,BASE2026,12,FALSE),"")</f>
        <v/>
      </c>
      <c r="H285" s="136" t="str">
        <f>IFERROR(VLOOKUP(INSCRIPCIONES!$B285,BASE2026,11,FALSE),"")</f>
        <v/>
      </c>
      <c r="I285" s="137" t="str">
        <f>IFERROR(VLOOKUP(INSCRIPCIONES!$B285,BASE2026,13,FALSE),"")</f>
        <v/>
      </c>
      <c r="J285" s="110" t="str">
        <f>IF(B285="","",IF(INSCRIPCIONES!$K285="DESCUENTO FAMILIA",65000,85000))</f>
        <v/>
      </c>
      <c r="K285" s="129"/>
      <c r="L285" s="214" t="str">
        <f>_xlfn.IFNA(VLOOKUP(INSCRIPCIONES!$B285,'BASE DE DATOS 2026'!$B$3:$Q$650,16,FALSE),"")</f>
        <v/>
      </c>
    </row>
    <row r="286" spans="1:12" ht="15.75" x14ac:dyDescent="0.25">
      <c r="A286" s="212" t="str">
        <f>IF(INSCRIPCIONES!$B286="","",SUBTOTAL(103,$B$7:B286))</f>
        <v/>
      </c>
      <c r="B286" s="128"/>
      <c r="C286" s="134" t="str">
        <f>IFERROR(VLOOKUP(INSCRIPCIONES!$B286,BASE2026,2,FALSE),"")</f>
        <v/>
      </c>
      <c r="D286" s="134" t="str">
        <f>IFERROR(VLOOKUP(INSCRIPCIONES!$B286,BASE2026,3,FALSE),"")</f>
        <v/>
      </c>
      <c r="E286" s="135" t="str">
        <f>IFERROR(VLOOKUP(INSCRIPCIONES!$B286,BASE2026,6,0),"")</f>
        <v/>
      </c>
      <c r="F286" s="135" t="str">
        <f>IFERROR(VLOOKUP(INSCRIPCIONES!$B286,BASE2026,5,0),"")</f>
        <v/>
      </c>
      <c r="G286" s="136" t="str">
        <f>IFERROR(VLOOKUP(INSCRIPCIONES!$B286,BASE2026,12,FALSE),"")</f>
        <v/>
      </c>
      <c r="H286" s="136" t="str">
        <f>IFERROR(VLOOKUP(INSCRIPCIONES!$B286,BASE2026,11,FALSE),"")</f>
        <v/>
      </c>
      <c r="I286" s="137" t="str">
        <f>IFERROR(VLOOKUP(INSCRIPCIONES!$B286,BASE2026,13,FALSE),"")</f>
        <v/>
      </c>
      <c r="J286" s="110" t="str">
        <f>IF(B286="","",IF(INSCRIPCIONES!$K286="DESCUENTO FAMILIA",65000,85000))</f>
        <v/>
      </c>
      <c r="K286" s="129"/>
      <c r="L286" s="214" t="str">
        <f>_xlfn.IFNA(VLOOKUP(INSCRIPCIONES!$B286,'BASE DE DATOS 2026'!$B$3:$Q$650,16,FALSE),"")</f>
        <v/>
      </c>
    </row>
    <row r="287" spans="1:12" ht="15.75" x14ac:dyDescent="0.25">
      <c r="A287" s="212" t="str">
        <f>IF(INSCRIPCIONES!$B287="","",SUBTOTAL(103,$B$7:B287))</f>
        <v/>
      </c>
      <c r="B287" s="128"/>
      <c r="C287" s="134" t="str">
        <f>IFERROR(VLOOKUP(INSCRIPCIONES!$B287,BASE2026,2,FALSE),"")</f>
        <v/>
      </c>
      <c r="D287" s="134" t="str">
        <f>IFERROR(VLOOKUP(INSCRIPCIONES!$B287,BASE2026,3,FALSE),"")</f>
        <v/>
      </c>
      <c r="E287" s="135" t="str">
        <f>IFERROR(VLOOKUP(INSCRIPCIONES!$B287,BASE2026,6,0),"")</f>
        <v/>
      </c>
      <c r="F287" s="135" t="str">
        <f>IFERROR(VLOOKUP(INSCRIPCIONES!$B287,BASE2026,5,0),"")</f>
        <v/>
      </c>
      <c r="G287" s="136" t="str">
        <f>IFERROR(VLOOKUP(INSCRIPCIONES!$B287,BASE2026,12,FALSE),"")</f>
        <v/>
      </c>
      <c r="H287" s="136" t="str">
        <f>IFERROR(VLOOKUP(INSCRIPCIONES!$B287,BASE2026,11,FALSE),"")</f>
        <v/>
      </c>
      <c r="I287" s="137" t="str">
        <f>IFERROR(VLOOKUP(INSCRIPCIONES!$B287,BASE2026,13,FALSE),"")</f>
        <v/>
      </c>
      <c r="J287" s="110" t="str">
        <f>IF(B287="","",IF(INSCRIPCIONES!$K287="DESCUENTO FAMILIA",65000,85000))</f>
        <v/>
      </c>
      <c r="K287" s="129"/>
      <c r="L287" s="214" t="str">
        <f>_xlfn.IFNA(VLOOKUP(INSCRIPCIONES!$B287,'BASE DE DATOS 2026'!$B$3:$Q$650,16,FALSE),"")</f>
        <v/>
      </c>
    </row>
    <row r="288" spans="1:12" ht="15.75" x14ac:dyDescent="0.25">
      <c r="A288" s="212" t="str">
        <f>IF(INSCRIPCIONES!$B288="","",SUBTOTAL(103,$B$7:B288))</f>
        <v/>
      </c>
      <c r="B288" s="128"/>
      <c r="C288" s="134" t="str">
        <f>IFERROR(VLOOKUP(INSCRIPCIONES!$B288,BASE2026,2,FALSE),"")</f>
        <v/>
      </c>
      <c r="D288" s="134" t="str">
        <f>IFERROR(VLOOKUP(INSCRIPCIONES!$B288,BASE2026,3,FALSE),"")</f>
        <v/>
      </c>
      <c r="E288" s="135" t="str">
        <f>IFERROR(VLOOKUP(INSCRIPCIONES!$B288,BASE2026,6,0),"")</f>
        <v/>
      </c>
      <c r="F288" s="135" t="str">
        <f>IFERROR(VLOOKUP(INSCRIPCIONES!$B288,BASE2026,5,0),"")</f>
        <v/>
      </c>
      <c r="G288" s="136" t="str">
        <f>IFERROR(VLOOKUP(INSCRIPCIONES!$B288,BASE2026,12,FALSE),"")</f>
        <v/>
      </c>
      <c r="H288" s="136" t="str">
        <f>IFERROR(VLOOKUP(INSCRIPCIONES!$B288,BASE2026,11,FALSE),"")</f>
        <v/>
      </c>
      <c r="I288" s="137" t="str">
        <f>IFERROR(VLOOKUP(INSCRIPCIONES!$B288,BASE2026,13,FALSE),"")</f>
        <v/>
      </c>
      <c r="J288" s="110" t="str">
        <f>IF(B288="","",IF(INSCRIPCIONES!$K288="DESCUENTO FAMILIA",65000,85000))</f>
        <v/>
      </c>
      <c r="K288" s="129"/>
      <c r="L288" s="214" t="str">
        <f>_xlfn.IFNA(VLOOKUP(INSCRIPCIONES!$B288,'BASE DE DATOS 2026'!$B$3:$Q$650,16,FALSE),"")</f>
        <v/>
      </c>
    </row>
    <row r="289" spans="1:12" ht="15.75" x14ac:dyDescent="0.25">
      <c r="A289" s="212" t="str">
        <f>IF(INSCRIPCIONES!$B289="","",SUBTOTAL(103,$B$7:B289))</f>
        <v/>
      </c>
      <c r="B289" s="128"/>
      <c r="C289" s="134" t="str">
        <f>IFERROR(VLOOKUP(INSCRIPCIONES!$B289,BASE2026,2,FALSE),"")</f>
        <v/>
      </c>
      <c r="D289" s="134" t="str">
        <f>IFERROR(VLOOKUP(INSCRIPCIONES!$B289,BASE2026,3,FALSE),"")</f>
        <v/>
      </c>
      <c r="E289" s="135" t="str">
        <f>IFERROR(VLOOKUP(INSCRIPCIONES!$B289,BASE2026,6,0),"")</f>
        <v/>
      </c>
      <c r="F289" s="135" t="str">
        <f>IFERROR(VLOOKUP(INSCRIPCIONES!$B289,BASE2026,5,0),"")</f>
        <v/>
      </c>
      <c r="G289" s="136" t="str">
        <f>IFERROR(VLOOKUP(INSCRIPCIONES!$B289,BASE2026,12,FALSE),"")</f>
        <v/>
      </c>
      <c r="H289" s="136" t="str">
        <f>IFERROR(VLOOKUP(INSCRIPCIONES!$B289,BASE2026,11,FALSE),"")</f>
        <v/>
      </c>
      <c r="I289" s="137" t="str">
        <f>IFERROR(VLOOKUP(INSCRIPCIONES!$B289,BASE2026,13,FALSE),"")</f>
        <v/>
      </c>
      <c r="J289" s="110" t="str">
        <f>IF(B289="","",IF(INSCRIPCIONES!$K289="DESCUENTO FAMILIA",65000,85000))</f>
        <v/>
      </c>
      <c r="K289" s="129"/>
      <c r="L289" s="214" t="str">
        <f>_xlfn.IFNA(VLOOKUP(INSCRIPCIONES!$B289,'BASE DE DATOS 2026'!$B$3:$Q$650,16,FALSE),"")</f>
        <v/>
      </c>
    </row>
    <row r="290" spans="1:12" ht="15.75" x14ac:dyDescent="0.25">
      <c r="A290" s="212" t="str">
        <f>IF(INSCRIPCIONES!$B290="","",SUBTOTAL(103,$B$7:B290))</f>
        <v/>
      </c>
      <c r="B290" s="128"/>
      <c r="C290" s="134" t="str">
        <f>IFERROR(VLOOKUP(INSCRIPCIONES!$B290,BASE2026,2,FALSE),"")</f>
        <v/>
      </c>
      <c r="D290" s="134" t="str">
        <f>IFERROR(VLOOKUP(INSCRIPCIONES!$B290,BASE2026,3,FALSE),"")</f>
        <v/>
      </c>
      <c r="E290" s="135" t="str">
        <f>IFERROR(VLOOKUP(INSCRIPCIONES!$B290,BASE2026,6,0),"")</f>
        <v/>
      </c>
      <c r="F290" s="135" t="str">
        <f>IFERROR(VLOOKUP(INSCRIPCIONES!$B290,BASE2026,5,0),"")</f>
        <v/>
      </c>
      <c r="G290" s="136" t="str">
        <f>IFERROR(VLOOKUP(INSCRIPCIONES!$B290,BASE2026,12,FALSE),"")</f>
        <v/>
      </c>
      <c r="H290" s="136" t="str">
        <f>IFERROR(VLOOKUP(INSCRIPCIONES!$B290,BASE2026,11,FALSE),"")</f>
        <v/>
      </c>
      <c r="I290" s="137" t="str">
        <f>IFERROR(VLOOKUP(INSCRIPCIONES!$B290,BASE2026,13,FALSE),"")</f>
        <v/>
      </c>
      <c r="J290" s="110" t="str">
        <f>IF(B290="","",IF(INSCRIPCIONES!$K290="DESCUENTO FAMILIA",65000,85000))</f>
        <v/>
      </c>
      <c r="K290" s="129"/>
      <c r="L290" s="214" t="str">
        <f>_xlfn.IFNA(VLOOKUP(INSCRIPCIONES!$B290,'BASE DE DATOS 2026'!$B$3:$Q$650,16,FALSE),"")</f>
        <v/>
      </c>
    </row>
    <row r="291" spans="1:12" ht="15.75" x14ac:dyDescent="0.25">
      <c r="A291" s="212" t="str">
        <f>IF(INSCRIPCIONES!$B291="","",SUBTOTAL(103,$B$7:B291))</f>
        <v/>
      </c>
      <c r="B291" s="128"/>
      <c r="C291" s="134" t="str">
        <f>IFERROR(VLOOKUP(INSCRIPCIONES!$B291,BASE2026,2,FALSE),"")</f>
        <v/>
      </c>
      <c r="D291" s="134" t="str">
        <f>IFERROR(VLOOKUP(INSCRIPCIONES!$B291,BASE2026,3,FALSE),"")</f>
        <v/>
      </c>
      <c r="E291" s="135" t="str">
        <f>IFERROR(VLOOKUP(INSCRIPCIONES!$B291,BASE2026,6,0),"")</f>
        <v/>
      </c>
      <c r="F291" s="135" t="str">
        <f>IFERROR(VLOOKUP(INSCRIPCIONES!$B291,BASE2026,5,0),"")</f>
        <v/>
      </c>
      <c r="G291" s="136" t="str">
        <f>IFERROR(VLOOKUP(INSCRIPCIONES!$B291,BASE2026,12,FALSE),"")</f>
        <v/>
      </c>
      <c r="H291" s="136" t="str">
        <f>IFERROR(VLOOKUP(INSCRIPCIONES!$B291,BASE2026,11,FALSE),"")</f>
        <v/>
      </c>
      <c r="I291" s="137" t="str">
        <f>IFERROR(VLOOKUP(INSCRIPCIONES!$B291,BASE2026,13,FALSE),"")</f>
        <v/>
      </c>
      <c r="J291" s="110" t="str">
        <f>IF(B291="","",IF(INSCRIPCIONES!$K291="DESCUENTO FAMILIA",65000,85000))</f>
        <v/>
      </c>
      <c r="K291" s="129"/>
      <c r="L291" s="214" t="str">
        <f>_xlfn.IFNA(VLOOKUP(INSCRIPCIONES!$B291,'BASE DE DATOS 2026'!$B$3:$Q$650,16,FALSE),"")</f>
        <v/>
      </c>
    </row>
    <row r="292" spans="1:12" ht="15.75" x14ac:dyDescent="0.25">
      <c r="A292" s="212" t="str">
        <f>IF(INSCRIPCIONES!$B292="","",SUBTOTAL(103,$B$7:B292))</f>
        <v/>
      </c>
      <c r="B292" s="128"/>
      <c r="C292" s="134" t="str">
        <f>IFERROR(VLOOKUP(INSCRIPCIONES!$B292,BASE2026,2,FALSE),"")</f>
        <v/>
      </c>
      <c r="D292" s="134" t="str">
        <f>IFERROR(VLOOKUP(INSCRIPCIONES!$B292,BASE2026,3,FALSE),"")</f>
        <v/>
      </c>
      <c r="E292" s="135" t="str">
        <f>IFERROR(VLOOKUP(INSCRIPCIONES!$B292,BASE2026,6,0),"")</f>
        <v/>
      </c>
      <c r="F292" s="135" t="str">
        <f>IFERROR(VLOOKUP(INSCRIPCIONES!$B292,BASE2026,5,0),"")</f>
        <v/>
      </c>
      <c r="G292" s="136" t="str">
        <f>IFERROR(VLOOKUP(INSCRIPCIONES!$B292,BASE2026,12,FALSE),"")</f>
        <v/>
      </c>
      <c r="H292" s="136" t="str">
        <f>IFERROR(VLOOKUP(INSCRIPCIONES!$B292,BASE2026,11,FALSE),"")</f>
        <v/>
      </c>
      <c r="I292" s="137" t="str">
        <f>IFERROR(VLOOKUP(INSCRIPCIONES!$B292,BASE2026,13,FALSE),"")</f>
        <v/>
      </c>
      <c r="J292" s="110" t="str">
        <f>IF(B292="","",IF(INSCRIPCIONES!$K292="DESCUENTO FAMILIA",65000,85000))</f>
        <v/>
      </c>
      <c r="K292" s="129"/>
      <c r="L292" s="214" t="str">
        <f>_xlfn.IFNA(VLOOKUP(INSCRIPCIONES!$B292,'BASE DE DATOS 2026'!$B$3:$Q$650,16,FALSE),"")</f>
        <v/>
      </c>
    </row>
    <row r="293" spans="1:12" ht="15.75" x14ac:dyDescent="0.25">
      <c r="A293" s="212" t="str">
        <f>IF(INSCRIPCIONES!$B293="","",SUBTOTAL(103,$B$7:B293))</f>
        <v/>
      </c>
      <c r="B293" s="128"/>
      <c r="C293" s="134" t="str">
        <f>IFERROR(VLOOKUP(INSCRIPCIONES!$B293,BASE2026,2,FALSE),"")</f>
        <v/>
      </c>
      <c r="D293" s="134" t="str">
        <f>IFERROR(VLOOKUP(INSCRIPCIONES!$B293,BASE2026,3,FALSE),"")</f>
        <v/>
      </c>
      <c r="E293" s="135" t="str">
        <f>IFERROR(VLOOKUP(INSCRIPCIONES!$B293,BASE2026,6,0),"")</f>
        <v/>
      </c>
      <c r="F293" s="135" t="str">
        <f>IFERROR(VLOOKUP(INSCRIPCIONES!$B293,BASE2026,5,0),"")</f>
        <v/>
      </c>
      <c r="G293" s="136" t="str">
        <f>IFERROR(VLOOKUP(INSCRIPCIONES!$B293,BASE2026,12,FALSE),"")</f>
        <v/>
      </c>
      <c r="H293" s="136" t="str">
        <f>IFERROR(VLOOKUP(INSCRIPCIONES!$B293,BASE2026,11,FALSE),"")</f>
        <v/>
      </c>
      <c r="I293" s="137" t="str">
        <f>IFERROR(VLOOKUP(INSCRIPCIONES!$B293,BASE2026,13,FALSE),"")</f>
        <v/>
      </c>
      <c r="J293" s="110" t="str">
        <f>IF(B293="","",IF(INSCRIPCIONES!$K293="DESCUENTO FAMILIA",65000,85000))</f>
        <v/>
      </c>
      <c r="K293" s="129"/>
      <c r="L293" s="214" t="str">
        <f>_xlfn.IFNA(VLOOKUP(INSCRIPCIONES!$B293,'BASE DE DATOS 2026'!$B$3:$Q$650,16,FALSE),"")</f>
        <v/>
      </c>
    </row>
    <row r="294" spans="1:12" ht="15.75" x14ac:dyDescent="0.25">
      <c r="A294" s="212" t="str">
        <f>IF(INSCRIPCIONES!$B294="","",SUBTOTAL(103,$B$7:B294))</f>
        <v/>
      </c>
      <c r="B294" s="128"/>
      <c r="C294" s="134" t="str">
        <f>IFERROR(VLOOKUP(INSCRIPCIONES!$B294,BASE2026,2,FALSE),"")</f>
        <v/>
      </c>
      <c r="D294" s="134" t="str">
        <f>IFERROR(VLOOKUP(INSCRIPCIONES!$B294,BASE2026,3,FALSE),"")</f>
        <v/>
      </c>
      <c r="E294" s="135" t="str">
        <f>IFERROR(VLOOKUP(INSCRIPCIONES!$B294,BASE2026,6,0),"")</f>
        <v/>
      </c>
      <c r="F294" s="135" t="str">
        <f>IFERROR(VLOOKUP(INSCRIPCIONES!$B294,BASE2026,5,0),"")</f>
        <v/>
      </c>
      <c r="G294" s="136" t="str">
        <f>IFERROR(VLOOKUP(INSCRIPCIONES!$B294,BASE2026,12,FALSE),"")</f>
        <v/>
      </c>
      <c r="H294" s="136" t="str">
        <f>IFERROR(VLOOKUP(INSCRIPCIONES!$B294,BASE2026,11,FALSE),"")</f>
        <v/>
      </c>
      <c r="I294" s="137" t="str">
        <f>IFERROR(VLOOKUP(INSCRIPCIONES!$B294,BASE2026,13,FALSE),"")</f>
        <v/>
      </c>
      <c r="J294" s="110" t="str">
        <f>IF(B294="","",IF(INSCRIPCIONES!$K294="DESCUENTO FAMILIA",65000,85000))</f>
        <v/>
      </c>
      <c r="K294" s="129"/>
      <c r="L294" s="214" t="str">
        <f>_xlfn.IFNA(VLOOKUP(INSCRIPCIONES!$B294,'BASE DE DATOS 2026'!$B$3:$Q$650,16,FALSE),"")</f>
        <v/>
      </c>
    </row>
    <row r="295" spans="1:12" ht="15.75" x14ac:dyDescent="0.25">
      <c r="A295" s="212" t="str">
        <f>IF(INSCRIPCIONES!$B295="","",SUBTOTAL(103,$B$7:B295))</f>
        <v/>
      </c>
      <c r="B295" s="128"/>
      <c r="C295" s="134" t="str">
        <f>IFERROR(VLOOKUP(INSCRIPCIONES!$B295,BASE2026,2,FALSE),"")</f>
        <v/>
      </c>
      <c r="D295" s="134" t="str">
        <f>IFERROR(VLOOKUP(INSCRIPCIONES!$B295,BASE2026,3,FALSE),"")</f>
        <v/>
      </c>
      <c r="E295" s="135" t="str">
        <f>IFERROR(VLOOKUP(INSCRIPCIONES!$B295,BASE2026,6,0),"")</f>
        <v/>
      </c>
      <c r="F295" s="135" t="str">
        <f>IFERROR(VLOOKUP(INSCRIPCIONES!$B295,BASE2026,5,0),"")</f>
        <v/>
      </c>
      <c r="G295" s="136" t="str">
        <f>IFERROR(VLOOKUP(INSCRIPCIONES!$B295,BASE2026,12,FALSE),"")</f>
        <v/>
      </c>
      <c r="H295" s="136" t="str">
        <f>IFERROR(VLOOKUP(INSCRIPCIONES!$B295,BASE2026,11,FALSE),"")</f>
        <v/>
      </c>
      <c r="I295" s="137" t="str">
        <f>IFERROR(VLOOKUP(INSCRIPCIONES!$B295,BASE2026,13,FALSE),"")</f>
        <v/>
      </c>
      <c r="J295" s="110" t="str">
        <f>IF(B295="","",IF(INSCRIPCIONES!$K295="DESCUENTO FAMILIA",65000,85000))</f>
        <v/>
      </c>
      <c r="K295" s="129"/>
      <c r="L295" s="214" t="str">
        <f>_xlfn.IFNA(VLOOKUP(INSCRIPCIONES!$B295,'BASE DE DATOS 2026'!$B$3:$Q$650,16,FALSE),"")</f>
        <v/>
      </c>
    </row>
    <row r="296" spans="1:12" ht="15.75" x14ac:dyDescent="0.25">
      <c r="A296" s="212" t="str">
        <f>IF(INSCRIPCIONES!$B296="","",SUBTOTAL(103,$B$7:B296))</f>
        <v/>
      </c>
      <c r="B296" s="128"/>
      <c r="C296" s="134" t="str">
        <f>IFERROR(VLOOKUP(INSCRIPCIONES!$B296,BASE2026,2,FALSE),"")</f>
        <v/>
      </c>
      <c r="D296" s="134" t="str">
        <f>IFERROR(VLOOKUP(INSCRIPCIONES!$B296,BASE2026,3,FALSE),"")</f>
        <v/>
      </c>
      <c r="E296" s="135" t="str">
        <f>IFERROR(VLOOKUP(INSCRIPCIONES!$B296,BASE2026,6,0),"")</f>
        <v/>
      </c>
      <c r="F296" s="135" t="str">
        <f>IFERROR(VLOOKUP(INSCRIPCIONES!$B296,BASE2026,5,0),"")</f>
        <v/>
      </c>
      <c r="G296" s="136" t="str">
        <f>IFERROR(VLOOKUP(INSCRIPCIONES!$B296,BASE2026,12,FALSE),"")</f>
        <v/>
      </c>
      <c r="H296" s="136" t="str">
        <f>IFERROR(VLOOKUP(INSCRIPCIONES!$B296,BASE2026,11,FALSE),"")</f>
        <v/>
      </c>
      <c r="I296" s="137" t="str">
        <f>IFERROR(VLOOKUP(INSCRIPCIONES!$B296,BASE2026,13,FALSE),"")</f>
        <v/>
      </c>
      <c r="J296" s="110" t="str">
        <f>IF(B296="","",IF(INSCRIPCIONES!$K296="DESCUENTO FAMILIA",65000,85000))</f>
        <v/>
      </c>
      <c r="K296" s="129"/>
      <c r="L296" s="214" t="str">
        <f>_xlfn.IFNA(VLOOKUP(INSCRIPCIONES!$B296,'BASE DE DATOS 2026'!$B$3:$Q$650,16,FALSE),"")</f>
        <v/>
      </c>
    </row>
    <row r="297" spans="1:12" ht="15.75" x14ac:dyDescent="0.25">
      <c r="A297" s="212" t="str">
        <f>IF(INSCRIPCIONES!$B297="","",SUBTOTAL(103,$B$7:B297))</f>
        <v/>
      </c>
      <c r="B297" s="128"/>
      <c r="C297" s="134" t="str">
        <f>IFERROR(VLOOKUP(INSCRIPCIONES!$B297,BASE2026,2,FALSE),"")</f>
        <v/>
      </c>
      <c r="D297" s="134" t="str">
        <f>IFERROR(VLOOKUP(INSCRIPCIONES!$B297,BASE2026,3,FALSE),"")</f>
        <v/>
      </c>
      <c r="E297" s="135" t="str">
        <f>IFERROR(VLOOKUP(INSCRIPCIONES!$B297,BASE2026,6,0),"")</f>
        <v/>
      </c>
      <c r="F297" s="135" t="str">
        <f>IFERROR(VLOOKUP(INSCRIPCIONES!$B297,BASE2026,5,0),"")</f>
        <v/>
      </c>
      <c r="G297" s="136" t="str">
        <f>IFERROR(VLOOKUP(INSCRIPCIONES!$B297,BASE2026,12,FALSE),"")</f>
        <v/>
      </c>
      <c r="H297" s="136" t="str">
        <f>IFERROR(VLOOKUP(INSCRIPCIONES!$B297,BASE2026,11,FALSE),"")</f>
        <v/>
      </c>
      <c r="I297" s="137" t="str">
        <f>IFERROR(VLOOKUP(INSCRIPCIONES!$B297,BASE2026,13,FALSE),"")</f>
        <v/>
      </c>
      <c r="J297" s="110" t="str">
        <f>IF(B297="","",IF(INSCRIPCIONES!$K297="DESCUENTO FAMILIA",65000,85000))</f>
        <v/>
      </c>
      <c r="K297" s="129"/>
      <c r="L297" s="214" t="str">
        <f>_xlfn.IFNA(VLOOKUP(INSCRIPCIONES!$B297,'BASE DE DATOS 2026'!$B$3:$Q$650,16,FALSE),"")</f>
        <v/>
      </c>
    </row>
    <row r="298" spans="1:12" ht="15.75" x14ac:dyDescent="0.25">
      <c r="A298" s="212" t="str">
        <f>IF(INSCRIPCIONES!$B298="","",SUBTOTAL(103,$B$7:B298))</f>
        <v/>
      </c>
      <c r="B298" s="128"/>
      <c r="C298" s="134" t="str">
        <f>IFERROR(VLOOKUP(INSCRIPCIONES!$B298,BASE2026,2,FALSE),"")</f>
        <v/>
      </c>
      <c r="D298" s="134" t="str">
        <f>IFERROR(VLOOKUP(INSCRIPCIONES!$B298,BASE2026,3,FALSE),"")</f>
        <v/>
      </c>
      <c r="E298" s="135" t="str">
        <f>IFERROR(VLOOKUP(INSCRIPCIONES!$B298,BASE2026,6,0),"")</f>
        <v/>
      </c>
      <c r="F298" s="135" t="str">
        <f>IFERROR(VLOOKUP(INSCRIPCIONES!$B298,BASE2026,5,0),"")</f>
        <v/>
      </c>
      <c r="G298" s="136" t="str">
        <f>IFERROR(VLOOKUP(INSCRIPCIONES!$B298,BASE2026,12,FALSE),"")</f>
        <v/>
      </c>
      <c r="H298" s="136" t="str">
        <f>IFERROR(VLOOKUP(INSCRIPCIONES!$B298,BASE2026,11,FALSE),"")</f>
        <v/>
      </c>
      <c r="I298" s="137" t="str">
        <f>IFERROR(VLOOKUP(INSCRIPCIONES!$B298,BASE2026,13,FALSE),"")</f>
        <v/>
      </c>
      <c r="J298" s="110" t="str">
        <f>IF(B298="","",IF(INSCRIPCIONES!$K298="DESCUENTO FAMILIA",65000,85000))</f>
        <v/>
      </c>
      <c r="K298" s="129"/>
      <c r="L298" s="214" t="str">
        <f>_xlfn.IFNA(VLOOKUP(INSCRIPCIONES!$B298,'BASE DE DATOS 2026'!$B$3:$Q$650,16,FALSE),"")</f>
        <v/>
      </c>
    </row>
    <row r="299" spans="1:12" ht="15.75" x14ac:dyDescent="0.25">
      <c r="A299" s="212" t="str">
        <f>IF(INSCRIPCIONES!$B299="","",SUBTOTAL(103,$B$7:B299))</f>
        <v/>
      </c>
      <c r="B299" s="128"/>
      <c r="C299" s="134" t="str">
        <f>IFERROR(VLOOKUP(INSCRIPCIONES!$B299,BASE2026,2,FALSE),"")</f>
        <v/>
      </c>
      <c r="D299" s="134" t="str">
        <f>IFERROR(VLOOKUP(INSCRIPCIONES!$B299,BASE2026,3,FALSE),"")</f>
        <v/>
      </c>
      <c r="E299" s="135" t="str">
        <f>IFERROR(VLOOKUP(INSCRIPCIONES!$B299,BASE2026,6,0),"")</f>
        <v/>
      </c>
      <c r="F299" s="135" t="str">
        <f>IFERROR(VLOOKUP(INSCRIPCIONES!$B299,BASE2026,5,0),"")</f>
        <v/>
      </c>
      <c r="G299" s="136" t="str">
        <f>IFERROR(VLOOKUP(INSCRIPCIONES!$B299,BASE2026,12,FALSE),"")</f>
        <v/>
      </c>
      <c r="H299" s="136" t="str">
        <f>IFERROR(VLOOKUP(INSCRIPCIONES!$B299,BASE2026,11,FALSE),"")</f>
        <v/>
      </c>
      <c r="I299" s="137" t="str">
        <f>IFERROR(VLOOKUP(INSCRIPCIONES!$B299,BASE2026,13,FALSE),"")</f>
        <v/>
      </c>
      <c r="J299" s="110" t="str">
        <f>IF(B299="","",IF(INSCRIPCIONES!$K299="DESCUENTO FAMILIA",65000,85000))</f>
        <v/>
      </c>
      <c r="K299" s="129"/>
      <c r="L299" s="214" t="str">
        <f>_xlfn.IFNA(VLOOKUP(INSCRIPCIONES!$B299,'BASE DE DATOS 2026'!$B$3:$Q$650,16,FALSE),"")</f>
        <v/>
      </c>
    </row>
    <row r="300" spans="1:12" ht="15.75" x14ac:dyDescent="0.25">
      <c r="A300" s="212" t="str">
        <f>IF(INSCRIPCIONES!$B300="","",SUBTOTAL(103,$B$7:B300))</f>
        <v/>
      </c>
      <c r="B300" s="128"/>
      <c r="C300" s="134" t="str">
        <f>IFERROR(VLOOKUP(INSCRIPCIONES!$B300,BASE2026,2,FALSE),"")</f>
        <v/>
      </c>
      <c r="D300" s="134" t="str">
        <f>IFERROR(VLOOKUP(INSCRIPCIONES!$B300,BASE2026,3,FALSE),"")</f>
        <v/>
      </c>
      <c r="E300" s="135" t="str">
        <f>IFERROR(VLOOKUP(INSCRIPCIONES!$B300,BASE2026,6,0),"")</f>
        <v/>
      </c>
      <c r="F300" s="135" t="str">
        <f>IFERROR(VLOOKUP(INSCRIPCIONES!$B300,BASE2026,5,0),"")</f>
        <v/>
      </c>
      <c r="G300" s="136" t="str">
        <f>IFERROR(VLOOKUP(INSCRIPCIONES!$B300,BASE2026,12,FALSE),"")</f>
        <v/>
      </c>
      <c r="H300" s="136" t="str">
        <f>IFERROR(VLOOKUP(INSCRIPCIONES!$B300,BASE2026,11,FALSE),"")</f>
        <v/>
      </c>
      <c r="I300" s="137" t="str">
        <f>IFERROR(VLOOKUP(INSCRIPCIONES!$B300,BASE2026,13,FALSE),"")</f>
        <v/>
      </c>
      <c r="J300" s="110" t="str">
        <f>IF(B300="","",IF(INSCRIPCIONES!$K300="DESCUENTO FAMILIA",65000,85000))</f>
        <v/>
      </c>
      <c r="K300" s="129"/>
      <c r="L300" s="214" t="str">
        <f>_xlfn.IFNA(VLOOKUP(INSCRIPCIONES!$B300,'BASE DE DATOS 2026'!$B$3:$Q$650,16,FALSE),"")</f>
        <v/>
      </c>
    </row>
    <row r="301" spans="1:12" ht="15.75" x14ac:dyDescent="0.25">
      <c r="A301" s="212" t="str">
        <f>IF(INSCRIPCIONES!$B301="","",SUBTOTAL(103,$B$7:B301))</f>
        <v/>
      </c>
      <c r="B301" s="128"/>
      <c r="C301" s="134" t="str">
        <f>IFERROR(VLOOKUP(INSCRIPCIONES!$B301,BASE2026,2,FALSE),"")</f>
        <v/>
      </c>
      <c r="D301" s="134" t="str">
        <f>IFERROR(VLOOKUP(INSCRIPCIONES!$B301,BASE2026,3,FALSE),"")</f>
        <v/>
      </c>
      <c r="E301" s="135" t="str">
        <f>IFERROR(VLOOKUP(INSCRIPCIONES!$B301,BASE2026,6,0),"")</f>
        <v/>
      </c>
      <c r="F301" s="135" t="str">
        <f>IFERROR(VLOOKUP(INSCRIPCIONES!$B301,BASE2026,5,0),"")</f>
        <v/>
      </c>
      <c r="G301" s="136" t="str">
        <f>IFERROR(VLOOKUP(INSCRIPCIONES!$B301,BASE2026,12,FALSE),"")</f>
        <v/>
      </c>
      <c r="H301" s="136" t="str">
        <f>IFERROR(VLOOKUP(INSCRIPCIONES!$B301,BASE2026,11,FALSE),"")</f>
        <v/>
      </c>
      <c r="I301" s="137" t="str">
        <f>IFERROR(VLOOKUP(INSCRIPCIONES!$B301,BASE2026,13,FALSE),"")</f>
        <v/>
      </c>
      <c r="J301" s="110" t="str">
        <f>IF(B301="","",IF(INSCRIPCIONES!$K301="DESCUENTO FAMILIA",65000,85000))</f>
        <v/>
      </c>
      <c r="K301" s="129"/>
      <c r="L301" s="214" t="str">
        <f>_xlfn.IFNA(VLOOKUP(INSCRIPCIONES!$B301,'BASE DE DATOS 2026'!$B$3:$Q$650,16,FALSE),"")</f>
        <v/>
      </c>
    </row>
    <row r="302" spans="1:12" ht="15.75" x14ac:dyDescent="0.25">
      <c r="A302" s="212" t="str">
        <f>IF(INSCRIPCIONES!$B302="","",SUBTOTAL(103,$B$7:B302))</f>
        <v/>
      </c>
      <c r="B302" s="128"/>
      <c r="C302" s="134" t="str">
        <f>IFERROR(VLOOKUP(INSCRIPCIONES!$B302,BASE2026,2,FALSE),"")</f>
        <v/>
      </c>
      <c r="D302" s="134" t="str">
        <f>IFERROR(VLOOKUP(INSCRIPCIONES!$B302,BASE2026,3,FALSE),"")</f>
        <v/>
      </c>
      <c r="E302" s="135" t="str">
        <f>IFERROR(VLOOKUP(INSCRIPCIONES!$B302,BASE2026,6,0),"")</f>
        <v/>
      </c>
      <c r="F302" s="135" t="str">
        <f>IFERROR(VLOOKUP(INSCRIPCIONES!$B302,BASE2026,5,0),"")</f>
        <v/>
      </c>
      <c r="G302" s="136" t="str">
        <f>IFERROR(VLOOKUP(INSCRIPCIONES!$B302,BASE2026,12,FALSE),"")</f>
        <v/>
      </c>
      <c r="H302" s="136" t="str">
        <f>IFERROR(VLOOKUP(INSCRIPCIONES!$B302,BASE2026,11,FALSE),"")</f>
        <v/>
      </c>
      <c r="I302" s="137" t="str">
        <f>IFERROR(VLOOKUP(INSCRIPCIONES!$B302,BASE2026,13,FALSE),"")</f>
        <v/>
      </c>
      <c r="J302" s="110" t="str">
        <f>IF(B302="","",IF(INSCRIPCIONES!$K302="DESCUENTO FAMILIA",65000,85000))</f>
        <v/>
      </c>
      <c r="K302" s="129"/>
      <c r="L302" s="214" t="str">
        <f>_xlfn.IFNA(VLOOKUP(INSCRIPCIONES!$B302,'BASE DE DATOS 2026'!$B$3:$Q$650,16,FALSE),"")</f>
        <v/>
      </c>
    </row>
    <row r="303" spans="1:12" ht="15.75" x14ac:dyDescent="0.25">
      <c r="A303" s="212" t="str">
        <f>IF(INSCRIPCIONES!$B303="","",SUBTOTAL(103,$B$7:B303))</f>
        <v/>
      </c>
      <c r="B303" s="128"/>
      <c r="C303" s="134" t="str">
        <f>IFERROR(VLOOKUP(INSCRIPCIONES!$B303,BASE2026,2,FALSE),"")</f>
        <v/>
      </c>
      <c r="D303" s="134" t="str">
        <f>IFERROR(VLOOKUP(INSCRIPCIONES!$B303,BASE2026,3,FALSE),"")</f>
        <v/>
      </c>
      <c r="E303" s="135" t="str">
        <f>IFERROR(VLOOKUP(INSCRIPCIONES!$B303,BASE2026,6,0),"")</f>
        <v/>
      </c>
      <c r="F303" s="135" t="str">
        <f>IFERROR(VLOOKUP(INSCRIPCIONES!$B303,BASE2026,5,0),"")</f>
        <v/>
      </c>
      <c r="G303" s="136" t="str">
        <f>IFERROR(VLOOKUP(INSCRIPCIONES!$B303,BASE2026,12,FALSE),"")</f>
        <v/>
      </c>
      <c r="H303" s="136" t="str">
        <f>IFERROR(VLOOKUP(INSCRIPCIONES!$B303,BASE2026,11,FALSE),"")</f>
        <v/>
      </c>
      <c r="I303" s="137" t="str">
        <f>IFERROR(VLOOKUP(INSCRIPCIONES!$B303,BASE2026,13,FALSE),"")</f>
        <v/>
      </c>
      <c r="J303" s="110" t="str">
        <f>IF(B303="","",IF(INSCRIPCIONES!$K303="DESCUENTO FAMILIA",65000,85000))</f>
        <v/>
      </c>
      <c r="K303" s="129"/>
      <c r="L303" s="214" t="str">
        <f>_xlfn.IFNA(VLOOKUP(INSCRIPCIONES!$B303,'BASE DE DATOS 2026'!$B$3:$Q$650,16,FALSE),"")</f>
        <v/>
      </c>
    </row>
    <row r="304" spans="1:12" ht="15.75" x14ac:dyDescent="0.25">
      <c r="A304" s="212" t="str">
        <f>IF(INSCRIPCIONES!$B304="","",SUBTOTAL(103,$B$7:B304))</f>
        <v/>
      </c>
      <c r="B304" s="128"/>
      <c r="C304" s="134" t="str">
        <f>IFERROR(VLOOKUP(INSCRIPCIONES!$B304,BASE2026,2,FALSE),"")</f>
        <v/>
      </c>
      <c r="D304" s="134" t="str">
        <f>IFERROR(VLOOKUP(INSCRIPCIONES!$B304,BASE2026,3,FALSE),"")</f>
        <v/>
      </c>
      <c r="E304" s="135" t="str">
        <f>IFERROR(VLOOKUP(INSCRIPCIONES!$B304,BASE2026,6,0),"")</f>
        <v/>
      </c>
      <c r="F304" s="135" t="str">
        <f>IFERROR(VLOOKUP(INSCRIPCIONES!$B304,BASE2026,5,0),"")</f>
        <v/>
      </c>
      <c r="G304" s="136" t="str">
        <f>IFERROR(VLOOKUP(INSCRIPCIONES!$B304,BASE2026,12,FALSE),"")</f>
        <v/>
      </c>
      <c r="H304" s="136" t="str">
        <f>IFERROR(VLOOKUP(INSCRIPCIONES!$B304,BASE2026,11,FALSE),"")</f>
        <v/>
      </c>
      <c r="I304" s="137" t="str">
        <f>IFERROR(VLOOKUP(INSCRIPCIONES!$B304,BASE2026,13,FALSE),"")</f>
        <v/>
      </c>
      <c r="J304" s="110" t="str">
        <f>IF(B304="","",IF(INSCRIPCIONES!$K304="DESCUENTO FAMILIA",65000,85000))</f>
        <v/>
      </c>
      <c r="K304" s="129"/>
      <c r="L304" s="214" t="str">
        <f>_xlfn.IFNA(VLOOKUP(INSCRIPCIONES!$B304,'BASE DE DATOS 2026'!$B$3:$Q$650,16,FALSE),"")</f>
        <v/>
      </c>
    </row>
    <row r="305" spans="1:12" ht="15.75" x14ac:dyDescent="0.25">
      <c r="A305" s="212" t="str">
        <f>IF(INSCRIPCIONES!$B305="","",SUBTOTAL(103,$B$7:B305))</f>
        <v/>
      </c>
      <c r="B305" s="128"/>
      <c r="C305" s="134" t="str">
        <f>IFERROR(VLOOKUP(INSCRIPCIONES!$B305,BASE2026,2,FALSE),"")</f>
        <v/>
      </c>
      <c r="D305" s="134" t="str">
        <f>IFERROR(VLOOKUP(INSCRIPCIONES!$B305,BASE2026,3,FALSE),"")</f>
        <v/>
      </c>
      <c r="E305" s="135" t="str">
        <f>IFERROR(VLOOKUP(INSCRIPCIONES!$B305,BASE2026,6,0),"")</f>
        <v/>
      </c>
      <c r="F305" s="135" t="str">
        <f>IFERROR(VLOOKUP(INSCRIPCIONES!$B305,BASE2026,5,0),"")</f>
        <v/>
      </c>
      <c r="G305" s="136" t="str">
        <f>IFERROR(VLOOKUP(INSCRIPCIONES!$B305,BASE2026,12,FALSE),"")</f>
        <v/>
      </c>
      <c r="H305" s="136" t="str">
        <f>IFERROR(VLOOKUP(INSCRIPCIONES!$B305,BASE2026,11,FALSE),"")</f>
        <v/>
      </c>
      <c r="I305" s="137" t="str">
        <f>IFERROR(VLOOKUP(INSCRIPCIONES!$B305,BASE2026,13,FALSE),"")</f>
        <v/>
      </c>
      <c r="J305" s="110" t="str">
        <f>IF(B305="","",IF(INSCRIPCIONES!$K305="DESCUENTO FAMILIA",65000,85000))</f>
        <v/>
      </c>
      <c r="K305" s="129"/>
      <c r="L305" s="214" t="str">
        <f>_xlfn.IFNA(VLOOKUP(INSCRIPCIONES!$B305,'BASE DE DATOS 2026'!$B$3:$Q$650,16,FALSE),"")</f>
        <v/>
      </c>
    </row>
    <row r="306" spans="1:12" ht="15.75" x14ac:dyDescent="0.25">
      <c r="A306" s="212" t="str">
        <f>IF(INSCRIPCIONES!$B306="","",SUBTOTAL(103,$B$7:B306))</f>
        <v/>
      </c>
      <c r="B306" s="128"/>
      <c r="C306" s="134" t="str">
        <f>IFERROR(VLOOKUP(INSCRIPCIONES!$B306,BASE2026,2,FALSE),"")</f>
        <v/>
      </c>
      <c r="D306" s="134" t="str">
        <f>IFERROR(VLOOKUP(INSCRIPCIONES!$B306,BASE2026,3,FALSE),"")</f>
        <v/>
      </c>
      <c r="E306" s="135" t="str">
        <f>IFERROR(VLOOKUP(INSCRIPCIONES!$B306,BASE2026,6,0),"")</f>
        <v/>
      </c>
      <c r="F306" s="135" t="str">
        <f>IFERROR(VLOOKUP(INSCRIPCIONES!$B306,BASE2026,5,0),"")</f>
        <v/>
      </c>
      <c r="G306" s="136" t="str">
        <f>IFERROR(VLOOKUP(INSCRIPCIONES!$B306,BASE2026,12,FALSE),"")</f>
        <v/>
      </c>
      <c r="H306" s="136" t="str">
        <f>IFERROR(VLOOKUP(INSCRIPCIONES!$B306,BASE2026,11,FALSE),"")</f>
        <v/>
      </c>
      <c r="I306" s="137" t="str">
        <f>IFERROR(VLOOKUP(INSCRIPCIONES!$B306,BASE2026,13,FALSE),"")</f>
        <v/>
      </c>
      <c r="J306" s="110" t="str">
        <f>IF(B306="","",IF(INSCRIPCIONES!$K306="DESCUENTO FAMILIA",65000,85000))</f>
        <v/>
      </c>
      <c r="K306" s="129"/>
      <c r="L306" s="214" t="str">
        <f>_xlfn.IFNA(VLOOKUP(INSCRIPCIONES!$B306,'BASE DE DATOS 2026'!$B$3:$Q$650,16,FALSE),"")</f>
        <v/>
      </c>
    </row>
    <row r="307" spans="1:12" ht="15.75" x14ac:dyDescent="0.25">
      <c r="A307" s="212" t="str">
        <f>IF(INSCRIPCIONES!$B307="","",SUBTOTAL(103,$B$7:B307))</f>
        <v/>
      </c>
      <c r="B307" s="128"/>
      <c r="C307" s="134" t="str">
        <f>IFERROR(VLOOKUP(INSCRIPCIONES!$B307,BASE2026,2,FALSE),"")</f>
        <v/>
      </c>
      <c r="D307" s="134" t="str">
        <f>IFERROR(VLOOKUP(INSCRIPCIONES!$B307,BASE2026,3,FALSE),"")</f>
        <v/>
      </c>
      <c r="E307" s="135" t="str">
        <f>IFERROR(VLOOKUP(INSCRIPCIONES!$B307,BASE2026,6,0),"")</f>
        <v/>
      </c>
      <c r="F307" s="135" t="str">
        <f>IFERROR(VLOOKUP(INSCRIPCIONES!$B307,BASE2026,5,0),"")</f>
        <v/>
      </c>
      <c r="G307" s="136" t="str">
        <f>IFERROR(VLOOKUP(INSCRIPCIONES!$B307,BASE2026,12,FALSE),"")</f>
        <v/>
      </c>
      <c r="H307" s="136" t="str">
        <f>IFERROR(VLOOKUP(INSCRIPCIONES!$B307,BASE2026,11,FALSE),"")</f>
        <v/>
      </c>
      <c r="I307" s="137" t="str">
        <f>IFERROR(VLOOKUP(INSCRIPCIONES!$B307,BASE2026,13,FALSE),"")</f>
        <v/>
      </c>
      <c r="J307" s="110" t="str">
        <f>IF(B307="","",IF(INSCRIPCIONES!$K307="DESCUENTO FAMILIA",65000,85000))</f>
        <v/>
      </c>
      <c r="K307" s="129"/>
      <c r="L307" s="214" t="str">
        <f>_xlfn.IFNA(VLOOKUP(INSCRIPCIONES!$B307,'BASE DE DATOS 2026'!$B$3:$Q$650,16,FALSE),"")</f>
        <v/>
      </c>
    </row>
    <row r="308" spans="1:12" ht="15.75" x14ac:dyDescent="0.25">
      <c r="A308" s="212" t="str">
        <f>IF(INSCRIPCIONES!$B308="","",SUBTOTAL(103,$B$7:B308))</f>
        <v/>
      </c>
      <c r="B308" s="128"/>
      <c r="C308" s="134" t="str">
        <f>IFERROR(VLOOKUP(INSCRIPCIONES!$B308,BASE2026,2,FALSE),"")</f>
        <v/>
      </c>
      <c r="D308" s="134" t="str">
        <f>IFERROR(VLOOKUP(INSCRIPCIONES!$B308,BASE2026,3,FALSE),"")</f>
        <v/>
      </c>
      <c r="E308" s="135" t="str">
        <f>IFERROR(VLOOKUP(INSCRIPCIONES!$B308,BASE2026,6,0),"")</f>
        <v/>
      </c>
      <c r="F308" s="135" t="str">
        <f>IFERROR(VLOOKUP(INSCRIPCIONES!$B308,BASE2026,5,0),"")</f>
        <v/>
      </c>
      <c r="G308" s="136" t="str">
        <f>IFERROR(VLOOKUP(INSCRIPCIONES!$B308,BASE2026,12,FALSE),"")</f>
        <v/>
      </c>
      <c r="H308" s="136" t="str">
        <f>IFERROR(VLOOKUP(INSCRIPCIONES!$B308,BASE2026,11,FALSE),"")</f>
        <v/>
      </c>
      <c r="I308" s="137" t="str">
        <f>IFERROR(VLOOKUP(INSCRIPCIONES!$B308,BASE2026,13,FALSE),"")</f>
        <v/>
      </c>
      <c r="J308" s="110" t="str">
        <f>IF(B308="","",IF(INSCRIPCIONES!$K308="DESCUENTO FAMILIA",65000,85000))</f>
        <v/>
      </c>
      <c r="K308" s="129"/>
      <c r="L308" s="214" t="str">
        <f>_xlfn.IFNA(VLOOKUP(INSCRIPCIONES!$B308,'BASE DE DATOS 2026'!$B$3:$Q$650,16,FALSE),"")</f>
        <v/>
      </c>
    </row>
    <row r="309" spans="1:12" ht="15.75" x14ac:dyDescent="0.25">
      <c r="A309" s="212" t="str">
        <f>IF(INSCRIPCIONES!$B309="","",SUBTOTAL(103,$B$7:B309))</f>
        <v/>
      </c>
      <c r="B309" s="128"/>
      <c r="C309" s="134" t="str">
        <f>IFERROR(VLOOKUP(INSCRIPCIONES!$B309,BASE2026,2,FALSE),"")</f>
        <v/>
      </c>
      <c r="D309" s="134" t="str">
        <f>IFERROR(VLOOKUP(INSCRIPCIONES!$B309,BASE2026,3,FALSE),"")</f>
        <v/>
      </c>
      <c r="E309" s="135" t="str">
        <f>IFERROR(VLOOKUP(INSCRIPCIONES!$B309,BASE2026,6,0),"")</f>
        <v/>
      </c>
      <c r="F309" s="135" t="str">
        <f>IFERROR(VLOOKUP(INSCRIPCIONES!$B309,BASE2026,5,0),"")</f>
        <v/>
      </c>
      <c r="G309" s="136" t="str">
        <f>IFERROR(VLOOKUP(INSCRIPCIONES!$B309,BASE2026,12,FALSE),"")</f>
        <v/>
      </c>
      <c r="H309" s="136" t="str">
        <f>IFERROR(VLOOKUP(INSCRIPCIONES!$B309,BASE2026,11,FALSE),"")</f>
        <v/>
      </c>
      <c r="I309" s="137" t="str">
        <f>IFERROR(VLOOKUP(INSCRIPCIONES!$B309,BASE2026,13,FALSE),"")</f>
        <v/>
      </c>
      <c r="J309" s="110" t="str">
        <f>IF(B309="","",IF(INSCRIPCIONES!$K309="DESCUENTO FAMILIA",65000,85000))</f>
        <v/>
      </c>
      <c r="K309" s="129"/>
      <c r="L309" s="214" t="str">
        <f>_xlfn.IFNA(VLOOKUP(INSCRIPCIONES!$B309,'BASE DE DATOS 2026'!$B$3:$Q$650,16,FALSE),"")</f>
        <v/>
      </c>
    </row>
    <row r="310" spans="1:12" ht="15.75" x14ac:dyDescent="0.25">
      <c r="A310" s="212" t="str">
        <f>IF(INSCRIPCIONES!$B310="","",SUBTOTAL(103,$B$7:B310))</f>
        <v/>
      </c>
      <c r="B310" s="128"/>
      <c r="C310" s="134" t="str">
        <f>IFERROR(VLOOKUP(INSCRIPCIONES!$B310,BASE2026,2,FALSE),"")</f>
        <v/>
      </c>
      <c r="D310" s="134" t="str">
        <f>IFERROR(VLOOKUP(INSCRIPCIONES!$B310,BASE2026,3,FALSE),"")</f>
        <v/>
      </c>
      <c r="E310" s="135" t="str">
        <f>IFERROR(VLOOKUP(INSCRIPCIONES!$B310,BASE2026,6,0),"")</f>
        <v/>
      </c>
      <c r="F310" s="135" t="str">
        <f>IFERROR(VLOOKUP(INSCRIPCIONES!$B310,BASE2026,5,0),"")</f>
        <v/>
      </c>
      <c r="G310" s="136" t="str">
        <f>IFERROR(VLOOKUP(INSCRIPCIONES!$B310,BASE2026,12,FALSE),"")</f>
        <v/>
      </c>
      <c r="H310" s="136" t="str">
        <f>IFERROR(VLOOKUP(INSCRIPCIONES!$B310,BASE2026,11,FALSE),"")</f>
        <v/>
      </c>
      <c r="I310" s="137" t="str">
        <f>IFERROR(VLOOKUP(INSCRIPCIONES!$B310,BASE2026,13,FALSE),"")</f>
        <v/>
      </c>
      <c r="J310" s="110" t="str">
        <f>IF(B310="","",IF(INSCRIPCIONES!$K310="DESCUENTO FAMILIA",65000,85000))</f>
        <v/>
      </c>
      <c r="K310" s="129"/>
      <c r="L310" s="214" t="str">
        <f>_xlfn.IFNA(VLOOKUP(INSCRIPCIONES!$B310,'BASE DE DATOS 2026'!$B$3:$Q$650,16,FALSE),"")</f>
        <v/>
      </c>
    </row>
    <row r="311" spans="1:12" ht="15.75" x14ac:dyDescent="0.25">
      <c r="A311" s="212" t="str">
        <f>IF(INSCRIPCIONES!$B311="","",SUBTOTAL(103,$B$7:B311))</f>
        <v/>
      </c>
      <c r="B311" s="128"/>
      <c r="C311" s="134" t="str">
        <f>IFERROR(VLOOKUP(INSCRIPCIONES!$B311,BASE2026,2,FALSE),"")</f>
        <v/>
      </c>
      <c r="D311" s="134" t="str">
        <f>IFERROR(VLOOKUP(INSCRIPCIONES!$B311,BASE2026,3,FALSE),"")</f>
        <v/>
      </c>
      <c r="E311" s="135" t="str">
        <f>IFERROR(VLOOKUP(INSCRIPCIONES!$B311,BASE2026,6,0),"")</f>
        <v/>
      </c>
      <c r="F311" s="135" t="str">
        <f>IFERROR(VLOOKUP(INSCRIPCIONES!$B311,BASE2026,5,0),"")</f>
        <v/>
      </c>
      <c r="G311" s="136" t="str">
        <f>IFERROR(VLOOKUP(INSCRIPCIONES!$B311,BASE2026,12,FALSE),"")</f>
        <v/>
      </c>
      <c r="H311" s="136" t="str">
        <f>IFERROR(VLOOKUP(INSCRIPCIONES!$B311,BASE2026,11,FALSE),"")</f>
        <v/>
      </c>
      <c r="I311" s="137" t="str">
        <f>IFERROR(VLOOKUP(INSCRIPCIONES!$B311,BASE2026,13,FALSE),"")</f>
        <v/>
      </c>
      <c r="J311" s="110" t="str">
        <f>IF(B311="","",IF(INSCRIPCIONES!$K311="DESCUENTO FAMILIA",65000,85000))</f>
        <v/>
      </c>
      <c r="K311" s="129"/>
      <c r="L311" s="214" t="str">
        <f>_xlfn.IFNA(VLOOKUP(INSCRIPCIONES!$B311,'BASE DE DATOS 2026'!$B$3:$Q$650,16,FALSE),"")</f>
        <v/>
      </c>
    </row>
    <row r="312" spans="1:12" ht="15.75" x14ac:dyDescent="0.25">
      <c r="A312" s="212" t="str">
        <f>IF(INSCRIPCIONES!$B312="","",SUBTOTAL(103,$B$7:B312))</f>
        <v/>
      </c>
      <c r="B312" s="128"/>
      <c r="C312" s="134" t="str">
        <f>IFERROR(VLOOKUP(INSCRIPCIONES!$B312,BASE2026,2,FALSE),"")</f>
        <v/>
      </c>
      <c r="D312" s="134" t="str">
        <f>IFERROR(VLOOKUP(INSCRIPCIONES!$B312,BASE2026,3,FALSE),"")</f>
        <v/>
      </c>
      <c r="E312" s="135" t="str">
        <f>IFERROR(VLOOKUP(INSCRIPCIONES!$B312,BASE2026,6,0),"")</f>
        <v/>
      </c>
      <c r="F312" s="135" t="str">
        <f>IFERROR(VLOOKUP(INSCRIPCIONES!$B312,BASE2026,5,0),"")</f>
        <v/>
      </c>
      <c r="G312" s="136" t="str">
        <f>IFERROR(VLOOKUP(INSCRIPCIONES!$B312,BASE2026,12,FALSE),"")</f>
        <v/>
      </c>
      <c r="H312" s="136" t="str">
        <f>IFERROR(VLOOKUP(INSCRIPCIONES!$B312,BASE2026,11,FALSE),"")</f>
        <v/>
      </c>
      <c r="I312" s="137" t="str">
        <f>IFERROR(VLOOKUP(INSCRIPCIONES!$B312,BASE2026,13,FALSE),"")</f>
        <v/>
      </c>
      <c r="J312" s="110" t="str">
        <f>IF(B312="","",IF(INSCRIPCIONES!$K312="DESCUENTO FAMILIA",65000,85000))</f>
        <v/>
      </c>
      <c r="K312" s="129"/>
      <c r="L312" s="214" t="str">
        <f>_xlfn.IFNA(VLOOKUP(INSCRIPCIONES!$B312,'BASE DE DATOS 2026'!$B$3:$Q$650,16,FALSE),"")</f>
        <v/>
      </c>
    </row>
    <row r="313" spans="1:12" ht="15.75" x14ac:dyDescent="0.25">
      <c r="A313" s="212" t="str">
        <f>IF(INSCRIPCIONES!$B313="","",SUBTOTAL(103,$B$7:B313))</f>
        <v/>
      </c>
      <c r="B313" s="128"/>
      <c r="C313" s="134" t="str">
        <f>IFERROR(VLOOKUP(INSCRIPCIONES!$B313,BASE2026,2,FALSE),"")</f>
        <v/>
      </c>
      <c r="D313" s="134" t="str">
        <f>IFERROR(VLOOKUP(INSCRIPCIONES!$B313,BASE2026,3,FALSE),"")</f>
        <v/>
      </c>
      <c r="E313" s="135" t="str">
        <f>IFERROR(VLOOKUP(INSCRIPCIONES!$B313,BASE2026,6,0),"")</f>
        <v/>
      </c>
      <c r="F313" s="135" t="str">
        <f>IFERROR(VLOOKUP(INSCRIPCIONES!$B313,BASE2026,5,0),"")</f>
        <v/>
      </c>
      <c r="G313" s="136" t="str">
        <f>IFERROR(VLOOKUP(INSCRIPCIONES!$B313,BASE2026,12,FALSE),"")</f>
        <v/>
      </c>
      <c r="H313" s="136" t="str">
        <f>IFERROR(VLOOKUP(INSCRIPCIONES!$B313,BASE2026,11,FALSE),"")</f>
        <v/>
      </c>
      <c r="I313" s="137" t="str">
        <f>IFERROR(VLOOKUP(INSCRIPCIONES!$B313,BASE2026,13,FALSE),"")</f>
        <v/>
      </c>
      <c r="J313" s="110" t="str">
        <f>IF(B313="","",IF(INSCRIPCIONES!$K313="DESCUENTO FAMILIA",65000,85000))</f>
        <v/>
      </c>
      <c r="K313" s="129"/>
      <c r="L313" s="214" t="str">
        <f>_xlfn.IFNA(VLOOKUP(INSCRIPCIONES!$B313,'BASE DE DATOS 2026'!$B$3:$Q$650,16,FALSE),"")</f>
        <v/>
      </c>
    </row>
    <row r="314" spans="1:12" ht="15.75" x14ac:dyDescent="0.25">
      <c r="A314" s="212" t="str">
        <f>IF(INSCRIPCIONES!$B314="","",SUBTOTAL(103,$B$7:B314))</f>
        <v/>
      </c>
      <c r="B314" s="128"/>
      <c r="C314" s="134" t="str">
        <f>IFERROR(VLOOKUP(INSCRIPCIONES!$B314,BASE2026,2,FALSE),"")</f>
        <v/>
      </c>
      <c r="D314" s="134" t="str">
        <f>IFERROR(VLOOKUP(INSCRIPCIONES!$B314,BASE2026,3,FALSE),"")</f>
        <v/>
      </c>
      <c r="E314" s="135" t="str">
        <f>IFERROR(VLOOKUP(INSCRIPCIONES!$B314,BASE2026,6,0),"")</f>
        <v/>
      </c>
      <c r="F314" s="135" t="str">
        <f>IFERROR(VLOOKUP(INSCRIPCIONES!$B314,BASE2026,5,0),"")</f>
        <v/>
      </c>
      <c r="G314" s="136" t="str">
        <f>IFERROR(VLOOKUP(INSCRIPCIONES!$B314,BASE2026,12,FALSE),"")</f>
        <v/>
      </c>
      <c r="H314" s="136" t="str">
        <f>IFERROR(VLOOKUP(INSCRIPCIONES!$B314,BASE2026,11,FALSE),"")</f>
        <v/>
      </c>
      <c r="I314" s="137" t="str">
        <f>IFERROR(VLOOKUP(INSCRIPCIONES!$B314,BASE2026,13,FALSE),"")</f>
        <v/>
      </c>
      <c r="J314" s="110" t="str">
        <f>IF(B314="","",IF(INSCRIPCIONES!$K314="DESCUENTO FAMILIA",65000,85000))</f>
        <v/>
      </c>
      <c r="K314" s="129"/>
      <c r="L314" s="214" t="str">
        <f>_xlfn.IFNA(VLOOKUP(INSCRIPCIONES!$B314,'BASE DE DATOS 2026'!$B$3:$Q$650,16,FALSE),"")</f>
        <v/>
      </c>
    </row>
    <row r="315" spans="1:12" ht="15.75" x14ac:dyDescent="0.25">
      <c r="A315" s="212" t="str">
        <f>IF(INSCRIPCIONES!$B315="","",SUBTOTAL(103,$B$7:B315))</f>
        <v/>
      </c>
      <c r="B315" s="128"/>
      <c r="C315" s="134" t="str">
        <f>IFERROR(VLOOKUP(INSCRIPCIONES!$B315,BASE2026,2,FALSE),"")</f>
        <v/>
      </c>
      <c r="D315" s="134" t="str">
        <f>IFERROR(VLOOKUP(INSCRIPCIONES!$B315,BASE2026,3,FALSE),"")</f>
        <v/>
      </c>
      <c r="E315" s="135" t="str">
        <f>IFERROR(VLOOKUP(INSCRIPCIONES!$B315,BASE2026,6,0),"")</f>
        <v/>
      </c>
      <c r="F315" s="135" t="str">
        <f>IFERROR(VLOOKUP(INSCRIPCIONES!$B315,BASE2026,5,0),"")</f>
        <v/>
      </c>
      <c r="G315" s="136" t="str">
        <f>IFERROR(VLOOKUP(INSCRIPCIONES!$B315,BASE2026,12,FALSE),"")</f>
        <v/>
      </c>
      <c r="H315" s="136" t="str">
        <f>IFERROR(VLOOKUP(INSCRIPCIONES!$B315,BASE2026,11,FALSE),"")</f>
        <v/>
      </c>
      <c r="I315" s="137" t="str">
        <f>IFERROR(VLOOKUP(INSCRIPCIONES!$B315,BASE2026,13,FALSE),"")</f>
        <v/>
      </c>
      <c r="J315" s="110" t="str">
        <f>IF(B315="","",IF(INSCRIPCIONES!$K315="DESCUENTO FAMILIA",65000,85000))</f>
        <v/>
      </c>
      <c r="K315" s="129"/>
      <c r="L315" s="214" t="str">
        <f>_xlfn.IFNA(VLOOKUP(INSCRIPCIONES!$B315,'BASE DE DATOS 2026'!$B$3:$Q$650,16,FALSE),"")</f>
        <v/>
      </c>
    </row>
    <row r="316" spans="1:12" ht="15.75" x14ac:dyDescent="0.25">
      <c r="A316" s="212" t="str">
        <f>IF(INSCRIPCIONES!$B316="","",SUBTOTAL(103,$B$7:B316))</f>
        <v/>
      </c>
      <c r="B316" s="128"/>
      <c r="C316" s="134" t="str">
        <f>IFERROR(VLOOKUP(INSCRIPCIONES!$B316,BASE2026,2,FALSE),"")</f>
        <v/>
      </c>
      <c r="D316" s="134" t="str">
        <f>IFERROR(VLOOKUP(INSCRIPCIONES!$B316,BASE2026,3,FALSE),"")</f>
        <v/>
      </c>
      <c r="E316" s="135" t="str">
        <f>IFERROR(VLOOKUP(INSCRIPCIONES!$B316,BASE2026,6,0),"")</f>
        <v/>
      </c>
      <c r="F316" s="135" t="str">
        <f>IFERROR(VLOOKUP(INSCRIPCIONES!$B316,BASE2026,5,0),"")</f>
        <v/>
      </c>
      <c r="G316" s="136" t="str">
        <f>IFERROR(VLOOKUP(INSCRIPCIONES!$B316,BASE2026,12,FALSE),"")</f>
        <v/>
      </c>
      <c r="H316" s="136" t="str">
        <f>IFERROR(VLOOKUP(INSCRIPCIONES!$B316,BASE2026,11,FALSE),"")</f>
        <v/>
      </c>
      <c r="I316" s="137" t="str">
        <f>IFERROR(VLOOKUP(INSCRIPCIONES!$B316,BASE2026,13,FALSE),"")</f>
        <v/>
      </c>
      <c r="J316" s="110" t="str">
        <f>IF(B316="","",IF(INSCRIPCIONES!$K316="DESCUENTO FAMILIA",65000,85000))</f>
        <v/>
      </c>
      <c r="K316" s="129"/>
      <c r="L316" s="214" t="str">
        <f>_xlfn.IFNA(VLOOKUP(INSCRIPCIONES!$B316,'BASE DE DATOS 2026'!$B$3:$Q$650,16,FALSE),"")</f>
        <v/>
      </c>
    </row>
    <row r="317" spans="1:12" ht="15.75" x14ac:dyDescent="0.25">
      <c r="A317" s="212" t="str">
        <f>IF(INSCRIPCIONES!$B317="","",SUBTOTAL(103,$B$7:B317))</f>
        <v/>
      </c>
      <c r="B317" s="128"/>
      <c r="C317" s="134" t="str">
        <f>IFERROR(VLOOKUP(INSCRIPCIONES!$B317,BASE2026,2,FALSE),"")</f>
        <v/>
      </c>
      <c r="D317" s="134" t="str">
        <f>IFERROR(VLOOKUP(INSCRIPCIONES!$B317,BASE2026,3,FALSE),"")</f>
        <v/>
      </c>
      <c r="E317" s="135" t="str">
        <f>IFERROR(VLOOKUP(INSCRIPCIONES!$B317,BASE2026,6,0),"")</f>
        <v/>
      </c>
      <c r="F317" s="135" t="str">
        <f>IFERROR(VLOOKUP(INSCRIPCIONES!$B317,BASE2026,5,0),"")</f>
        <v/>
      </c>
      <c r="G317" s="136" t="str">
        <f>IFERROR(VLOOKUP(INSCRIPCIONES!$B317,BASE2026,12,FALSE),"")</f>
        <v/>
      </c>
      <c r="H317" s="136" t="str">
        <f>IFERROR(VLOOKUP(INSCRIPCIONES!$B317,BASE2026,11,FALSE),"")</f>
        <v/>
      </c>
      <c r="I317" s="137" t="str">
        <f>IFERROR(VLOOKUP(INSCRIPCIONES!$B317,BASE2026,13,FALSE),"")</f>
        <v/>
      </c>
      <c r="J317" s="110" t="str">
        <f>IF(B317="","",IF(INSCRIPCIONES!$K317="DESCUENTO FAMILIA",65000,85000))</f>
        <v/>
      </c>
      <c r="K317" s="129"/>
      <c r="L317" s="214" t="str">
        <f>_xlfn.IFNA(VLOOKUP(INSCRIPCIONES!$B317,'BASE DE DATOS 2026'!$B$3:$Q$650,16,FALSE),"")</f>
        <v/>
      </c>
    </row>
    <row r="318" spans="1:12" ht="15.75" x14ac:dyDescent="0.25">
      <c r="A318" s="212" t="str">
        <f>IF(INSCRIPCIONES!$B318="","",SUBTOTAL(103,$B$7:B318))</f>
        <v/>
      </c>
      <c r="B318" s="128"/>
      <c r="C318" s="134" t="str">
        <f>IFERROR(VLOOKUP(INSCRIPCIONES!$B318,BASE2026,2,FALSE),"")</f>
        <v/>
      </c>
      <c r="D318" s="134" t="str">
        <f>IFERROR(VLOOKUP(INSCRIPCIONES!$B318,BASE2026,3,FALSE),"")</f>
        <v/>
      </c>
      <c r="E318" s="135" t="str">
        <f>IFERROR(VLOOKUP(INSCRIPCIONES!$B318,BASE2026,6,0),"")</f>
        <v/>
      </c>
      <c r="F318" s="135" t="str">
        <f>IFERROR(VLOOKUP(INSCRIPCIONES!$B318,BASE2026,5,0),"")</f>
        <v/>
      </c>
      <c r="G318" s="136" t="str">
        <f>IFERROR(VLOOKUP(INSCRIPCIONES!$B318,BASE2026,12,FALSE),"")</f>
        <v/>
      </c>
      <c r="H318" s="136" t="str">
        <f>IFERROR(VLOOKUP(INSCRIPCIONES!$B318,BASE2026,11,FALSE),"")</f>
        <v/>
      </c>
      <c r="I318" s="137" t="str">
        <f>IFERROR(VLOOKUP(INSCRIPCIONES!$B318,BASE2026,13,FALSE),"")</f>
        <v/>
      </c>
      <c r="J318" s="110" t="str">
        <f>IF(B318="","",IF(INSCRIPCIONES!$K318="DESCUENTO FAMILIA",65000,85000))</f>
        <v/>
      </c>
      <c r="K318" s="129"/>
      <c r="L318" s="214" t="str">
        <f>_xlfn.IFNA(VLOOKUP(INSCRIPCIONES!$B318,'BASE DE DATOS 2026'!$B$3:$Q$650,16,FALSE),"")</f>
        <v/>
      </c>
    </row>
    <row r="319" spans="1:12" ht="15.75" x14ac:dyDescent="0.25">
      <c r="A319" s="212" t="str">
        <f>IF(INSCRIPCIONES!$B319="","",SUBTOTAL(103,$B$7:B319))</f>
        <v/>
      </c>
      <c r="B319" s="128"/>
      <c r="C319" s="134" t="str">
        <f>IFERROR(VLOOKUP(INSCRIPCIONES!$B319,BASE2026,2,FALSE),"")</f>
        <v/>
      </c>
      <c r="D319" s="134" t="str">
        <f>IFERROR(VLOOKUP(INSCRIPCIONES!$B319,BASE2026,3,FALSE),"")</f>
        <v/>
      </c>
      <c r="E319" s="135" t="str">
        <f>IFERROR(VLOOKUP(INSCRIPCIONES!$B319,BASE2026,6,0),"")</f>
        <v/>
      </c>
      <c r="F319" s="135" t="str">
        <f>IFERROR(VLOOKUP(INSCRIPCIONES!$B319,BASE2026,5,0),"")</f>
        <v/>
      </c>
      <c r="G319" s="136" t="str">
        <f>IFERROR(VLOOKUP(INSCRIPCIONES!$B319,BASE2026,12,FALSE),"")</f>
        <v/>
      </c>
      <c r="H319" s="136" t="str">
        <f>IFERROR(VLOOKUP(INSCRIPCIONES!$B319,BASE2026,11,FALSE),"")</f>
        <v/>
      </c>
      <c r="I319" s="137" t="str">
        <f>IFERROR(VLOOKUP(INSCRIPCIONES!$B319,BASE2026,13,FALSE),"")</f>
        <v/>
      </c>
      <c r="J319" s="110" t="str">
        <f>IF(B319="","",IF(INSCRIPCIONES!$K319="DESCUENTO FAMILIA",65000,85000))</f>
        <v/>
      </c>
      <c r="K319" s="129"/>
      <c r="L319" s="214" t="str">
        <f>_xlfn.IFNA(VLOOKUP(INSCRIPCIONES!$B319,'BASE DE DATOS 2026'!$B$3:$Q$650,16,FALSE),"")</f>
        <v/>
      </c>
    </row>
    <row r="320" spans="1:12" ht="15.75" x14ac:dyDescent="0.25">
      <c r="A320" s="212" t="str">
        <f>IF(INSCRIPCIONES!$B320="","",SUBTOTAL(103,$B$7:B320))</f>
        <v/>
      </c>
      <c r="B320" s="128"/>
      <c r="C320" s="134" t="str">
        <f>IFERROR(VLOOKUP(INSCRIPCIONES!$B320,BASE2026,2,FALSE),"")</f>
        <v/>
      </c>
      <c r="D320" s="134" t="str">
        <f>IFERROR(VLOOKUP(INSCRIPCIONES!$B320,BASE2026,3,FALSE),"")</f>
        <v/>
      </c>
      <c r="E320" s="135" t="str">
        <f>IFERROR(VLOOKUP(INSCRIPCIONES!$B320,BASE2026,6,0),"")</f>
        <v/>
      </c>
      <c r="F320" s="135" t="str">
        <f>IFERROR(VLOOKUP(INSCRIPCIONES!$B320,BASE2026,5,0),"")</f>
        <v/>
      </c>
      <c r="G320" s="136" t="str">
        <f>IFERROR(VLOOKUP(INSCRIPCIONES!$B320,BASE2026,12,FALSE),"")</f>
        <v/>
      </c>
      <c r="H320" s="136" t="str">
        <f>IFERROR(VLOOKUP(INSCRIPCIONES!$B320,BASE2026,11,FALSE),"")</f>
        <v/>
      </c>
      <c r="I320" s="137" t="str">
        <f>IFERROR(VLOOKUP(INSCRIPCIONES!$B320,BASE2026,13,FALSE),"")</f>
        <v/>
      </c>
      <c r="J320" s="110" t="str">
        <f>IF(B320="","",IF(INSCRIPCIONES!$K320="DESCUENTO FAMILIA",65000,85000))</f>
        <v/>
      </c>
      <c r="K320" s="129"/>
      <c r="L320" s="214" t="str">
        <f>_xlfn.IFNA(VLOOKUP(INSCRIPCIONES!$B320,'BASE DE DATOS 2026'!$B$3:$Q$650,16,FALSE),"")</f>
        <v/>
      </c>
    </row>
    <row r="321" spans="1:12" ht="15.75" x14ac:dyDescent="0.25">
      <c r="A321" s="212" t="str">
        <f>IF(INSCRIPCIONES!$B321="","",SUBTOTAL(103,$B$7:B321))</f>
        <v/>
      </c>
      <c r="B321" s="128"/>
      <c r="C321" s="134" t="str">
        <f>IFERROR(VLOOKUP(INSCRIPCIONES!$B321,BASE2026,2,FALSE),"")</f>
        <v/>
      </c>
      <c r="D321" s="134" t="str">
        <f>IFERROR(VLOOKUP(INSCRIPCIONES!$B321,BASE2026,3,FALSE),"")</f>
        <v/>
      </c>
      <c r="E321" s="135" t="str">
        <f>IFERROR(VLOOKUP(INSCRIPCIONES!$B321,BASE2026,6,0),"")</f>
        <v/>
      </c>
      <c r="F321" s="135" t="str">
        <f>IFERROR(VLOOKUP(INSCRIPCIONES!$B321,BASE2026,5,0),"")</f>
        <v/>
      </c>
      <c r="G321" s="136" t="str">
        <f>IFERROR(VLOOKUP(INSCRIPCIONES!$B321,BASE2026,12,FALSE),"")</f>
        <v/>
      </c>
      <c r="H321" s="136" t="str">
        <f>IFERROR(VLOOKUP(INSCRIPCIONES!$B321,BASE2026,11,FALSE),"")</f>
        <v/>
      </c>
      <c r="I321" s="137" t="str">
        <f>IFERROR(VLOOKUP(INSCRIPCIONES!$B321,BASE2026,13,FALSE),"")</f>
        <v/>
      </c>
      <c r="J321" s="110" t="str">
        <f>IF(B321="","",IF(INSCRIPCIONES!$K321="DESCUENTO FAMILIA",65000,85000))</f>
        <v/>
      </c>
      <c r="K321" s="129"/>
      <c r="L321" s="214" t="str">
        <f>_xlfn.IFNA(VLOOKUP(INSCRIPCIONES!$B321,'BASE DE DATOS 2026'!$B$3:$Q$650,16,FALSE),"")</f>
        <v/>
      </c>
    </row>
    <row r="322" spans="1:12" ht="15.75" x14ac:dyDescent="0.25">
      <c r="A322" s="212" t="str">
        <f>IF(INSCRIPCIONES!$B322="","",SUBTOTAL(103,$B$7:B322))</f>
        <v/>
      </c>
      <c r="B322" s="128"/>
      <c r="C322" s="134" t="str">
        <f>IFERROR(VLOOKUP(INSCRIPCIONES!$B322,BASE2026,2,FALSE),"")</f>
        <v/>
      </c>
      <c r="D322" s="134" t="str">
        <f>IFERROR(VLOOKUP(INSCRIPCIONES!$B322,BASE2026,3,FALSE),"")</f>
        <v/>
      </c>
      <c r="E322" s="135" t="str">
        <f>IFERROR(VLOOKUP(INSCRIPCIONES!$B322,BASE2026,6,0),"")</f>
        <v/>
      </c>
      <c r="F322" s="135" t="str">
        <f>IFERROR(VLOOKUP(INSCRIPCIONES!$B322,BASE2026,5,0),"")</f>
        <v/>
      </c>
      <c r="G322" s="136" t="str">
        <f>IFERROR(VLOOKUP(INSCRIPCIONES!$B322,BASE2026,12,FALSE),"")</f>
        <v/>
      </c>
      <c r="H322" s="136" t="str">
        <f>IFERROR(VLOOKUP(INSCRIPCIONES!$B322,BASE2026,11,FALSE),"")</f>
        <v/>
      </c>
      <c r="I322" s="137" t="str">
        <f>IFERROR(VLOOKUP(INSCRIPCIONES!$B322,BASE2026,13,FALSE),"")</f>
        <v/>
      </c>
      <c r="J322" s="110" t="str">
        <f>IF(B322="","",IF(INSCRIPCIONES!$K322="DESCUENTO FAMILIA",65000,85000))</f>
        <v/>
      </c>
      <c r="K322" s="129"/>
      <c r="L322" s="214" t="str">
        <f>_xlfn.IFNA(VLOOKUP(INSCRIPCIONES!$B322,'BASE DE DATOS 2026'!$B$3:$Q$650,16,FALSE),"")</f>
        <v/>
      </c>
    </row>
    <row r="323" spans="1:12" ht="15.75" x14ac:dyDescent="0.25">
      <c r="A323" s="212" t="str">
        <f>IF(INSCRIPCIONES!$B323="","",SUBTOTAL(103,$B$7:B323))</f>
        <v/>
      </c>
      <c r="B323" s="128"/>
      <c r="C323" s="134" t="str">
        <f>IFERROR(VLOOKUP(INSCRIPCIONES!$B323,BASE2026,2,FALSE),"")</f>
        <v/>
      </c>
      <c r="D323" s="134" t="str">
        <f>IFERROR(VLOOKUP(INSCRIPCIONES!$B323,BASE2026,3,FALSE),"")</f>
        <v/>
      </c>
      <c r="E323" s="135" t="str">
        <f>IFERROR(VLOOKUP(INSCRIPCIONES!$B323,BASE2026,6,0),"")</f>
        <v/>
      </c>
      <c r="F323" s="135" t="str">
        <f>IFERROR(VLOOKUP(INSCRIPCIONES!$B323,BASE2026,5,0),"")</f>
        <v/>
      </c>
      <c r="G323" s="136" t="str">
        <f>IFERROR(VLOOKUP(INSCRIPCIONES!$B323,BASE2026,12,FALSE),"")</f>
        <v/>
      </c>
      <c r="H323" s="136" t="str">
        <f>IFERROR(VLOOKUP(INSCRIPCIONES!$B323,BASE2026,11,FALSE),"")</f>
        <v/>
      </c>
      <c r="I323" s="137" t="str">
        <f>IFERROR(VLOOKUP(INSCRIPCIONES!$B323,BASE2026,13,FALSE),"")</f>
        <v/>
      </c>
      <c r="J323" s="110" t="str">
        <f>IF(B323="","",IF(INSCRIPCIONES!$K323="DESCUENTO FAMILIA",65000,85000))</f>
        <v/>
      </c>
      <c r="K323" s="129"/>
      <c r="L323" s="214" t="str">
        <f>_xlfn.IFNA(VLOOKUP(INSCRIPCIONES!$B323,'BASE DE DATOS 2026'!$B$3:$Q$650,16,FALSE),"")</f>
        <v/>
      </c>
    </row>
    <row r="324" spans="1:12" ht="15.75" x14ac:dyDescent="0.25">
      <c r="A324" s="212" t="str">
        <f>IF(INSCRIPCIONES!$B324="","",SUBTOTAL(103,$B$7:B324))</f>
        <v/>
      </c>
      <c r="B324" s="213"/>
      <c r="C324" s="134" t="str">
        <f>IFERROR(VLOOKUP(INSCRIPCIONES!$B324,BASE2026,2,FALSE),"")</f>
        <v/>
      </c>
      <c r="D324" s="134" t="str">
        <f>IFERROR(VLOOKUP(INSCRIPCIONES!$B324,BASE2026,3,FALSE),"")</f>
        <v/>
      </c>
      <c r="E324" s="135" t="str">
        <f>IFERROR(VLOOKUP(INSCRIPCIONES!$B324,BASE2026,6,0),"")</f>
        <v/>
      </c>
      <c r="F324" s="135" t="str">
        <f>IFERROR(VLOOKUP(INSCRIPCIONES!$B324,BASE2026,5,0),"")</f>
        <v/>
      </c>
      <c r="G324" s="136" t="str">
        <f>IFERROR(VLOOKUP(INSCRIPCIONES!$B324,BASE2026,12,FALSE),"")</f>
        <v/>
      </c>
      <c r="H324" s="136" t="str">
        <f>IFERROR(VLOOKUP(INSCRIPCIONES!$B324,BASE2026,11,FALSE),"")</f>
        <v/>
      </c>
      <c r="I324" s="137" t="str">
        <f>IFERROR(VLOOKUP(INSCRIPCIONES!$B324,BASE2026,13,FALSE),"")</f>
        <v/>
      </c>
      <c r="J324" s="110" t="str">
        <f>IF(B324="","",IF(INSCRIPCIONES!$K324="DESCUENTO FAMILIA",65000,85000))</f>
        <v/>
      </c>
      <c r="K324" s="132"/>
      <c r="L324" s="214" t="str">
        <f>_xlfn.IFNA(VLOOKUP(INSCRIPCIONES!$B324,'BASE DE DATOS 2026'!$B$3:$Q$650,16,FALSE),"")</f>
        <v/>
      </c>
    </row>
    <row r="325" spans="1:12" ht="15.75" x14ac:dyDescent="0.25">
      <c r="A325" s="212" t="str">
        <f>IF(INSCRIPCIONES!$B325="","",SUBTOTAL(103,$B$7:B325))</f>
        <v/>
      </c>
      <c r="B325" s="213"/>
      <c r="C325" s="134" t="str">
        <f>IFERROR(VLOOKUP(INSCRIPCIONES!$B325,BASE2026,2,FALSE),"")</f>
        <v/>
      </c>
      <c r="D325" s="134" t="str">
        <f>IFERROR(VLOOKUP(INSCRIPCIONES!$B325,BASE2026,3,FALSE),"")</f>
        <v/>
      </c>
      <c r="E325" s="135" t="str">
        <f>IFERROR(VLOOKUP(INSCRIPCIONES!$B325,BASE2026,6,0),"")</f>
        <v/>
      </c>
      <c r="F325" s="135" t="str">
        <f>IFERROR(VLOOKUP(INSCRIPCIONES!$B325,BASE2026,5,0),"")</f>
        <v/>
      </c>
      <c r="G325" s="136" t="str">
        <f>IFERROR(VLOOKUP(INSCRIPCIONES!$B325,BASE2026,12,FALSE),"")</f>
        <v/>
      </c>
      <c r="H325" s="136" t="str">
        <f>IFERROR(VLOOKUP(INSCRIPCIONES!$B325,BASE2026,11,FALSE),"")</f>
        <v/>
      </c>
      <c r="I325" s="137" t="str">
        <f>IFERROR(VLOOKUP(INSCRIPCIONES!$B325,BASE2026,13,FALSE),"")</f>
        <v/>
      </c>
      <c r="J325" s="110" t="str">
        <f>IF(B325="","",IF(INSCRIPCIONES!$K325="DESCUENTO FAMILIA",65000,85000))</f>
        <v/>
      </c>
      <c r="K325" s="132"/>
      <c r="L325" s="214" t="str">
        <f>_xlfn.IFNA(VLOOKUP(INSCRIPCIONES!$B325,'BASE DE DATOS 2026'!$B$3:$Q$650,16,FALSE),"")</f>
        <v/>
      </c>
    </row>
    <row r="326" spans="1:12" ht="15.75" x14ac:dyDescent="0.25">
      <c r="A326" s="212" t="str">
        <f>IF(INSCRIPCIONES!$B326="","",SUBTOTAL(103,$B$7:B326))</f>
        <v/>
      </c>
      <c r="B326" s="213"/>
      <c r="C326" s="134" t="str">
        <f>IFERROR(VLOOKUP(INSCRIPCIONES!$B326,BASE2026,2,FALSE),"")</f>
        <v/>
      </c>
      <c r="D326" s="134" t="str">
        <f>IFERROR(VLOOKUP(INSCRIPCIONES!$B326,BASE2026,3,FALSE),"")</f>
        <v/>
      </c>
      <c r="E326" s="135" t="str">
        <f>IFERROR(VLOOKUP(INSCRIPCIONES!$B326,BASE2026,6,0),"")</f>
        <v/>
      </c>
      <c r="F326" s="135" t="str">
        <f>IFERROR(VLOOKUP(INSCRIPCIONES!$B326,BASE2026,5,0),"")</f>
        <v/>
      </c>
      <c r="G326" s="136" t="str">
        <f>IFERROR(VLOOKUP(INSCRIPCIONES!$B326,BASE2026,12,FALSE),"")</f>
        <v/>
      </c>
      <c r="H326" s="136" t="str">
        <f>IFERROR(VLOOKUP(INSCRIPCIONES!$B326,BASE2026,11,FALSE),"")</f>
        <v/>
      </c>
      <c r="I326" s="137" t="str">
        <f>IFERROR(VLOOKUP(INSCRIPCIONES!$B326,BASE2026,13,FALSE),"")</f>
        <v/>
      </c>
      <c r="J326" s="110" t="str">
        <f>IF(B326="","",IF(INSCRIPCIONES!$K326="DESCUENTO FAMILIA",65000,85000))</f>
        <v/>
      </c>
      <c r="K326" s="132"/>
      <c r="L326" s="214" t="str">
        <f>_xlfn.IFNA(VLOOKUP(INSCRIPCIONES!$B326,'BASE DE DATOS 2026'!$B$3:$Q$650,16,FALSE),"")</f>
        <v/>
      </c>
    </row>
    <row r="327" spans="1:12" ht="15.75" x14ac:dyDescent="0.25">
      <c r="A327" s="212" t="str">
        <f>IF(INSCRIPCIONES!$B327="","",SUBTOTAL(103,$B$7:B327))</f>
        <v/>
      </c>
      <c r="B327" s="213"/>
      <c r="C327" s="134" t="str">
        <f>IFERROR(VLOOKUP(INSCRIPCIONES!$B327,BASE2026,2,FALSE),"")</f>
        <v/>
      </c>
      <c r="D327" s="134" t="str">
        <f>IFERROR(VLOOKUP(INSCRIPCIONES!$B327,BASE2026,3,FALSE),"")</f>
        <v/>
      </c>
      <c r="E327" s="135" t="str">
        <f>IFERROR(VLOOKUP(INSCRIPCIONES!$B327,BASE2026,6,0),"")</f>
        <v/>
      </c>
      <c r="F327" s="135" t="str">
        <f>IFERROR(VLOOKUP(INSCRIPCIONES!$B327,BASE2026,5,0),"")</f>
        <v/>
      </c>
      <c r="G327" s="136" t="str">
        <f>IFERROR(VLOOKUP(INSCRIPCIONES!$B327,BASE2026,12,FALSE),"")</f>
        <v/>
      </c>
      <c r="H327" s="136" t="str">
        <f>IFERROR(VLOOKUP(INSCRIPCIONES!$B327,BASE2026,11,FALSE),"")</f>
        <v/>
      </c>
      <c r="I327" s="137" t="str">
        <f>IFERROR(VLOOKUP(INSCRIPCIONES!$B327,BASE2026,13,FALSE),"")</f>
        <v/>
      </c>
      <c r="J327" s="110" t="str">
        <f>IF(B327="","",IF(INSCRIPCIONES!$K327="DESCUENTO FAMILIA",65000,85000))</f>
        <v/>
      </c>
      <c r="K327" s="132"/>
      <c r="L327" s="214" t="str">
        <f>_xlfn.IFNA(VLOOKUP(INSCRIPCIONES!$B327,'BASE DE DATOS 2026'!$B$3:$Q$650,16,FALSE),"")</f>
        <v/>
      </c>
    </row>
    <row r="328" spans="1:12" ht="15.75" x14ac:dyDescent="0.25">
      <c r="A328" s="212" t="str">
        <f>IF(INSCRIPCIONES!$B328="","",SUBTOTAL(103,$B$7:B328))</f>
        <v/>
      </c>
      <c r="B328" s="213"/>
      <c r="C328" s="134" t="str">
        <f>IFERROR(VLOOKUP(INSCRIPCIONES!$B328,BASE2026,2,FALSE),"")</f>
        <v/>
      </c>
      <c r="D328" s="134" t="str">
        <f>IFERROR(VLOOKUP(INSCRIPCIONES!$B328,BASE2026,3,FALSE),"")</f>
        <v/>
      </c>
      <c r="E328" s="135" t="str">
        <f>IFERROR(VLOOKUP(INSCRIPCIONES!$B328,BASE2026,6,0),"")</f>
        <v/>
      </c>
      <c r="F328" s="135" t="str">
        <f>IFERROR(VLOOKUP(INSCRIPCIONES!$B328,BASE2026,5,0),"")</f>
        <v/>
      </c>
      <c r="G328" s="136" t="str">
        <f>IFERROR(VLOOKUP(INSCRIPCIONES!$B328,BASE2026,12,FALSE),"")</f>
        <v/>
      </c>
      <c r="H328" s="136" t="str">
        <f>IFERROR(VLOOKUP(INSCRIPCIONES!$B328,BASE2026,11,FALSE),"")</f>
        <v/>
      </c>
      <c r="I328" s="137" t="str">
        <f>IFERROR(VLOOKUP(INSCRIPCIONES!$B328,BASE2026,13,FALSE),"")</f>
        <v/>
      </c>
      <c r="J328" s="110" t="str">
        <f>IF(B328="","",IF(INSCRIPCIONES!$K328="DESCUENTO FAMILIA",65000,85000))</f>
        <v/>
      </c>
      <c r="K328" s="132"/>
      <c r="L328" s="214" t="str">
        <f>_xlfn.IFNA(VLOOKUP(INSCRIPCIONES!$B328,'BASE DE DATOS 2026'!$B$3:$Q$650,16,FALSE),"")</f>
        <v/>
      </c>
    </row>
    <row r="329" spans="1:12" ht="15.75" x14ac:dyDescent="0.25">
      <c r="A329" s="212" t="str">
        <f>IF(INSCRIPCIONES!$B329="","",SUBTOTAL(103,$B$7:B329))</f>
        <v/>
      </c>
      <c r="B329" s="213"/>
      <c r="C329" s="134" t="str">
        <f>IFERROR(VLOOKUP(INSCRIPCIONES!$B329,BASE2026,2,FALSE),"")</f>
        <v/>
      </c>
      <c r="D329" s="134" t="str">
        <f>IFERROR(VLOOKUP(INSCRIPCIONES!$B329,BASE2026,3,FALSE),"")</f>
        <v/>
      </c>
      <c r="E329" s="135" t="str">
        <f>IFERROR(VLOOKUP(INSCRIPCIONES!$B329,BASE2026,6,0),"")</f>
        <v/>
      </c>
      <c r="F329" s="135" t="str">
        <f>IFERROR(VLOOKUP(INSCRIPCIONES!$B329,BASE2026,5,0),"")</f>
        <v/>
      </c>
      <c r="G329" s="136" t="str">
        <f>IFERROR(VLOOKUP(INSCRIPCIONES!$B329,BASE2026,12,FALSE),"")</f>
        <v/>
      </c>
      <c r="H329" s="136" t="str">
        <f>IFERROR(VLOOKUP(INSCRIPCIONES!$B329,BASE2026,11,FALSE),"")</f>
        <v/>
      </c>
      <c r="I329" s="137" t="str">
        <f>IFERROR(VLOOKUP(INSCRIPCIONES!$B329,BASE2026,13,FALSE),"")</f>
        <v/>
      </c>
      <c r="J329" s="110" t="str">
        <f>IF(B329="","",IF(INSCRIPCIONES!$K329="DESCUENTO FAMILIA",65000,85000))</f>
        <v/>
      </c>
      <c r="K329" s="132"/>
      <c r="L329" s="214" t="str">
        <f>_xlfn.IFNA(VLOOKUP(INSCRIPCIONES!$B329,'BASE DE DATOS 2026'!$B$3:$Q$650,16,FALSE),"")</f>
        <v/>
      </c>
    </row>
    <row r="330" spans="1:12" ht="15.75" x14ac:dyDescent="0.25">
      <c r="A330" s="212" t="str">
        <f>IF(INSCRIPCIONES!$B330="","",SUBTOTAL(103,$B$7:B330))</f>
        <v/>
      </c>
      <c r="B330" s="213"/>
      <c r="C330" s="134" t="str">
        <f>IFERROR(VLOOKUP(INSCRIPCIONES!$B330,BASE2026,2,FALSE),"")</f>
        <v/>
      </c>
      <c r="D330" s="134" t="str">
        <f>IFERROR(VLOOKUP(INSCRIPCIONES!$B330,BASE2026,3,FALSE),"")</f>
        <v/>
      </c>
      <c r="E330" s="135" t="str">
        <f>IFERROR(VLOOKUP(INSCRIPCIONES!$B330,BASE2026,6,0),"")</f>
        <v/>
      </c>
      <c r="F330" s="135" t="str">
        <f>IFERROR(VLOOKUP(INSCRIPCIONES!$B330,BASE2026,5,0),"")</f>
        <v/>
      </c>
      <c r="G330" s="136" t="str">
        <f>IFERROR(VLOOKUP(INSCRIPCIONES!$B330,BASE2026,12,FALSE),"")</f>
        <v/>
      </c>
      <c r="H330" s="136" t="str">
        <f>IFERROR(VLOOKUP(INSCRIPCIONES!$B330,BASE2026,11,FALSE),"")</f>
        <v/>
      </c>
      <c r="I330" s="137" t="str">
        <f>IFERROR(VLOOKUP(INSCRIPCIONES!$B330,BASE2026,13,FALSE),"")</f>
        <v/>
      </c>
      <c r="J330" s="110" t="str">
        <f>IF(B330="","",IF(INSCRIPCIONES!$K330="DESCUENTO FAMILIA",65000,85000))</f>
        <v/>
      </c>
      <c r="K330" s="132"/>
      <c r="L330" s="214" t="str">
        <f>_xlfn.IFNA(VLOOKUP(INSCRIPCIONES!$B330,'BASE DE DATOS 2026'!$B$3:$Q$650,16,FALSE),"")</f>
        <v/>
      </c>
    </row>
    <row r="331" spans="1:12" ht="15.75" x14ac:dyDescent="0.25">
      <c r="A331" s="212" t="str">
        <f>IF(INSCRIPCIONES!$B331="","",SUBTOTAL(103,$B$7:B331))</f>
        <v/>
      </c>
      <c r="B331" s="213"/>
      <c r="C331" s="134" t="str">
        <f>IFERROR(VLOOKUP(INSCRIPCIONES!$B331,BASE2026,2,FALSE),"")</f>
        <v/>
      </c>
      <c r="D331" s="134" t="str">
        <f>IFERROR(VLOOKUP(INSCRIPCIONES!$B331,BASE2026,3,FALSE),"")</f>
        <v/>
      </c>
      <c r="E331" s="135" t="str">
        <f>IFERROR(VLOOKUP(INSCRIPCIONES!$B331,BASE2026,6,0),"")</f>
        <v/>
      </c>
      <c r="F331" s="135" t="str">
        <f>IFERROR(VLOOKUP(INSCRIPCIONES!$B331,BASE2026,5,0),"")</f>
        <v/>
      </c>
      <c r="G331" s="136" t="str">
        <f>IFERROR(VLOOKUP(INSCRIPCIONES!$B331,BASE2026,12,FALSE),"")</f>
        <v/>
      </c>
      <c r="H331" s="136" t="str">
        <f>IFERROR(VLOOKUP(INSCRIPCIONES!$B331,BASE2026,11,FALSE),"")</f>
        <v/>
      </c>
      <c r="I331" s="137" t="str">
        <f>IFERROR(VLOOKUP(INSCRIPCIONES!$B331,BASE2026,13,FALSE),"")</f>
        <v/>
      </c>
      <c r="J331" s="110" t="str">
        <f>IF(B331="","",IF(INSCRIPCIONES!$K331="DESCUENTO FAMILIA",65000,85000))</f>
        <v/>
      </c>
      <c r="K331" s="132"/>
      <c r="L331" s="214" t="str">
        <f>_xlfn.IFNA(VLOOKUP(INSCRIPCIONES!$B331,'BASE DE DATOS 2026'!$B$3:$Q$650,16,FALSE),"")</f>
        <v/>
      </c>
    </row>
    <row r="332" spans="1:12" ht="15.75" x14ac:dyDescent="0.25">
      <c r="A332" s="212" t="str">
        <f>IF(INSCRIPCIONES!$B332="","",SUBTOTAL(103,$B$7:B332))</f>
        <v/>
      </c>
      <c r="B332" s="213"/>
      <c r="C332" s="134" t="str">
        <f>IFERROR(VLOOKUP(INSCRIPCIONES!$B332,BASE2026,2,FALSE),"")</f>
        <v/>
      </c>
      <c r="D332" s="134" t="str">
        <f>IFERROR(VLOOKUP(INSCRIPCIONES!$B332,BASE2026,3,FALSE),"")</f>
        <v/>
      </c>
      <c r="E332" s="135" t="str">
        <f>IFERROR(VLOOKUP(INSCRIPCIONES!$B332,BASE2026,6,0),"")</f>
        <v/>
      </c>
      <c r="F332" s="135" t="str">
        <f>IFERROR(VLOOKUP(INSCRIPCIONES!$B332,BASE2026,5,0),"")</f>
        <v/>
      </c>
      <c r="G332" s="136" t="str">
        <f>IFERROR(VLOOKUP(INSCRIPCIONES!$B332,BASE2026,12,FALSE),"")</f>
        <v/>
      </c>
      <c r="H332" s="136" t="str">
        <f>IFERROR(VLOOKUP(INSCRIPCIONES!$B332,BASE2026,11,FALSE),"")</f>
        <v/>
      </c>
      <c r="I332" s="137" t="str">
        <f>IFERROR(VLOOKUP(INSCRIPCIONES!$B332,BASE2026,13,FALSE),"")</f>
        <v/>
      </c>
      <c r="J332" s="110" t="str">
        <f>IF(B332="","",IF(INSCRIPCIONES!$K332="DESCUENTO FAMILIA",65000,85000))</f>
        <v/>
      </c>
      <c r="K332" s="132"/>
      <c r="L332" s="214" t="str">
        <f>_xlfn.IFNA(VLOOKUP(INSCRIPCIONES!$B332,'BASE DE DATOS 2026'!$B$3:$Q$650,16,FALSE),"")</f>
        <v/>
      </c>
    </row>
    <row r="333" spans="1:12" ht="15.75" x14ac:dyDescent="0.25">
      <c r="A333" s="212" t="str">
        <f>IF(INSCRIPCIONES!$B333="","",SUBTOTAL(103,$B$7:B333))</f>
        <v/>
      </c>
      <c r="B333" s="213"/>
      <c r="C333" s="134" t="str">
        <f>IFERROR(VLOOKUP(INSCRIPCIONES!$B333,BASE2026,2,FALSE),"")</f>
        <v/>
      </c>
      <c r="D333" s="134" t="str">
        <f>IFERROR(VLOOKUP(INSCRIPCIONES!$B333,BASE2026,3,FALSE),"")</f>
        <v/>
      </c>
      <c r="E333" s="135" t="str">
        <f>IFERROR(VLOOKUP(INSCRIPCIONES!$B333,BASE2026,6,0),"")</f>
        <v/>
      </c>
      <c r="F333" s="135" t="str">
        <f>IFERROR(VLOOKUP(INSCRIPCIONES!$B333,BASE2026,5,0),"")</f>
        <v/>
      </c>
      <c r="G333" s="136" t="str">
        <f>IFERROR(VLOOKUP(INSCRIPCIONES!$B333,BASE2026,12,FALSE),"")</f>
        <v/>
      </c>
      <c r="H333" s="136" t="str">
        <f>IFERROR(VLOOKUP(INSCRIPCIONES!$B333,BASE2026,11,FALSE),"")</f>
        <v/>
      </c>
      <c r="I333" s="137" t="str">
        <f>IFERROR(VLOOKUP(INSCRIPCIONES!$B333,BASE2026,13,FALSE),"")</f>
        <v/>
      </c>
      <c r="J333" s="110" t="str">
        <f>IF(B333="","",IF(INSCRIPCIONES!$K333="DESCUENTO FAMILIA",65000,85000))</f>
        <v/>
      </c>
      <c r="K333" s="132"/>
      <c r="L333" s="214" t="str">
        <f>_xlfn.IFNA(VLOOKUP(INSCRIPCIONES!$B333,'BASE DE DATOS 2026'!$B$3:$Q$650,16,FALSE),"")</f>
        <v/>
      </c>
    </row>
    <row r="334" spans="1:12" ht="15.75" x14ac:dyDescent="0.25">
      <c r="A334" s="212" t="str">
        <f>IF(INSCRIPCIONES!$B334="","",SUBTOTAL(103,$B$7:B334))</f>
        <v/>
      </c>
      <c r="B334" s="213"/>
      <c r="C334" s="134" t="str">
        <f>IFERROR(VLOOKUP(INSCRIPCIONES!$B334,BASE2026,2,FALSE),"")</f>
        <v/>
      </c>
      <c r="D334" s="134" t="str">
        <f>IFERROR(VLOOKUP(INSCRIPCIONES!$B334,BASE2026,3,FALSE),"")</f>
        <v/>
      </c>
      <c r="E334" s="135" t="str">
        <f>IFERROR(VLOOKUP(INSCRIPCIONES!$B334,BASE2026,6,0),"")</f>
        <v/>
      </c>
      <c r="F334" s="135" t="str">
        <f>IFERROR(VLOOKUP(INSCRIPCIONES!$B334,BASE2026,5,0),"")</f>
        <v/>
      </c>
      <c r="G334" s="136" t="str">
        <f>IFERROR(VLOOKUP(INSCRIPCIONES!$B334,BASE2026,12,FALSE),"")</f>
        <v/>
      </c>
      <c r="H334" s="136" t="str">
        <f>IFERROR(VLOOKUP(INSCRIPCIONES!$B334,BASE2026,11,FALSE),"")</f>
        <v/>
      </c>
      <c r="I334" s="137" t="str">
        <f>IFERROR(VLOOKUP(INSCRIPCIONES!$B334,BASE2026,13,FALSE),"")</f>
        <v/>
      </c>
      <c r="J334" s="110" t="str">
        <f>IF(B334="","",IF(INSCRIPCIONES!$K334="DESCUENTO FAMILIA",65000,85000))</f>
        <v/>
      </c>
      <c r="K334" s="132"/>
      <c r="L334" s="214" t="str">
        <f>_xlfn.IFNA(VLOOKUP(INSCRIPCIONES!$B334,'BASE DE DATOS 2026'!$B$3:$Q$650,16,FALSE),"")</f>
        <v/>
      </c>
    </row>
    <row r="335" spans="1:12" ht="15.75" x14ac:dyDescent="0.25">
      <c r="A335" s="212" t="str">
        <f>IF(INSCRIPCIONES!$B335="","",SUBTOTAL(103,$B$7:B335))</f>
        <v/>
      </c>
      <c r="B335" s="213"/>
      <c r="C335" s="134" t="str">
        <f>IFERROR(VLOOKUP(INSCRIPCIONES!$B335,BASE2026,2,FALSE),"")</f>
        <v/>
      </c>
      <c r="D335" s="134" t="str">
        <f>IFERROR(VLOOKUP(INSCRIPCIONES!$B335,BASE2026,3,FALSE),"")</f>
        <v/>
      </c>
      <c r="E335" s="135" t="str">
        <f>IFERROR(VLOOKUP(INSCRIPCIONES!$B335,BASE2026,6,0),"")</f>
        <v/>
      </c>
      <c r="F335" s="135" t="str">
        <f>IFERROR(VLOOKUP(INSCRIPCIONES!$B335,BASE2026,5,0),"")</f>
        <v/>
      </c>
      <c r="G335" s="136" t="str">
        <f>IFERROR(VLOOKUP(INSCRIPCIONES!$B335,BASE2026,12,FALSE),"")</f>
        <v/>
      </c>
      <c r="H335" s="136" t="str">
        <f>IFERROR(VLOOKUP(INSCRIPCIONES!$B335,BASE2026,11,FALSE),"")</f>
        <v/>
      </c>
      <c r="I335" s="137" t="str">
        <f>IFERROR(VLOOKUP(INSCRIPCIONES!$B335,BASE2026,13,FALSE),"")</f>
        <v/>
      </c>
      <c r="J335" s="110" t="str">
        <f>IF(B335="","",IF(INSCRIPCIONES!$K335="DESCUENTO FAMILIA",65000,85000))</f>
        <v/>
      </c>
      <c r="K335" s="132"/>
      <c r="L335" s="214" t="str">
        <f>_xlfn.IFNA(VLOOKUP(INSCRIPCIONES!$B335,'BASE DE DATOS 2026'!$B$3:$Q$650,16,FALSE),"")</f>
        <v/>
      </c>
    </row>
    <row r="336" spans="1:12" ht="15.75" x14ac:dyDescent="0.25">
      <c r="A336" s="212" t="str">
        <f>IF(INSCRIPCIONES!$B336="","",SUBTOTAL(103,$B$7:B336))</f>
        <v/>
      </c>
      <c r="B336" s="213"/>
      <c r="C336" s="134" t="str">
        <f>IFERROR(VLOOKUP(INSCRIPCIONES!$B336,BASE2026,2,FALSE),"")</f>
        <v/>
      </c>
      <c r="D336" s="134" t="str">
        <f>IFERROR(VLOOKUP(INSCRIPCIONES!$B336,BASE2026,3,FALSE),"")</f>
        <v/>
      </c>
      <c r="E336" s="135" t="str">
        <f>IFERROR(VLOOKUP(INSCRIPCIONES!$B336,BASE2026,6,0),"")</f>
        <v/>
      </c>
      <c r="F336" s="135" t="str">
        <f>IFERROR(VLOOKUP(INSCRIPCIONES!$B336,BASE2026,5,0),"")</f>
        <v/>
      </c>
      <c r="G336" s="136" t="str">
        <f>IFERROR(VLOOKUP(INSCRIPCIONES!$B336,BASE2026,12,FALSE),"")</f>
        <v/>
      </c>
      <c r="H336" s="136" t="str">
        <f>IFERROR(VLOOKUP(INSCRIPCIONES!$B336,BASE2026,11,FALSE),"")</f>
        <v/>
      </c>
      <c r="I336" s="137" t="str">
        <f>IFERROR(VLOOKUP(INSCRIPCIONES!$B336,BASE2026,13,FALSE),"")</f>
        <v/>
      </c>
      <c r="J336" s="110" t="str">
        <f>IF(B336="","",IF(INSCRIPCIONES!$K336="DESCUENTO FAMILIA",65000,85000))</f>
        <v/>
      </c>
      <c r="K336" s="132"/>
      <c r="L336" s="214" t="str">
        <f>_xlfn.IFNA(VLOOKUP(INSCRIPCIONES!$B336,'BASE DE DATOS 2026'!$B$3:$Q$650,16,FALSE),"")</f>
        <v/>
      </c>
    </row>
    <row r="337" spans="1:12" ht="15.75" x14ac:dyDescent="0.25">
      <c r="A337" s="212" t="str">
        <f>IF(INSCRIPCIONES!$B337="","",SUBTOTAL(103,$B$7:B337))</f>
        <v/>
      </c>
      <c r="B337" s="213"/>
      <c r="C337" s="134" t="str">
        <f>IFERROR(VLOOKUP(INSCRIPCIONES!$B337,BASE2026,2,FALSE),"")</f>
        <v/>
      </c>
      <c r="D337" s="134" t="str">
        <f>IFERROR(VLOOKUP(INSCRIPCIONES!$B337,BASE2026,3,FALSE),"")</f>
        <v/>
      </c>
      <c r="E337" s="135" t="str">
        <f>IFERROR(VLOOKUP(INSCRIPCIONES!$B337,BASE2026,6,0),"")</f>
        <v/>
      </c>
      <c r="F337" s="135" t="str">
        <f>IFERROR(VLOOKUP(INSCRIPCIONES!$B337,BASE2026,5,0),"")</f>
        <v/>
      </c>
      <c r="G337" s="136" t="str">
        <f>IFERROR(VLOOKUP(INSCRIPCIONES!$B337,BASE2026,12,FALSE),"")</f>
        <v/>
      </c>
      <c r="H337" s="136" t="str">
        <f>IFERROR(VLOOKUP(INSCRIPCIONES!$B337,BASE2026,11,FALSE),"")</f>
        <v/>
      </c>
      <c r="I337" s="137" t="str">
        <f>IFERROR(VLOOKUP(INSCRIPCIONES!$B337,BASE2026,13,FALSE),"")</f>
        <v/>
      </c>
      <c r="J337" s="110" t="str">
        <f>IF(B337="","",IF(INSCRIPCIONES!$K337="DESCUENTO FAMILIA",65000,85000))</f>
        <v/>
      </c>
      <c r="K337" s="132"/>
      <c r="L337" s="214" t="str">
        <f>_xlfn.IFNA(VLOOKUP(INSCRIPCIONES!$B337,'BASE DE DATOS 2026'!$B$3:$Q$650,16,FALSE),"")</f>
        <v/>
      </c>
    </row>
    <row r="338" spans="1:12" ht="15.75" x14ac:dyDescent="0.25">
      <c r="A338" s="212" t="str">
        <f>IF(INSCRIPCIONES!$B338="","",SUBTOTAL(103,$B$7:B338))</f>
        <v/>
      </c>
      <c r="B338" s="213"/>
      <c r="C338" s="134" t="str">
        <f>IFERROR(VLOOKUP(INSCRIPCIONES!$B338,BASE2026,2,FALSE),"")</f>
        <v/>
      </c>
      <c r="D338" s="134" t="str">
        <f>IFERROR(VLOOKUP(INSCRIPCIONES!$B338,BASE2026,3,FALSE),"")</f>
        <v/>
      </c>
      <c r="E338" s="135" t="str">
        <f>IFERROR(VLOOKUP(INSCRIPCIONES!$B338,BASE2026,6,0),"")</f>
        <v/>
      </c>
      <c r="F338" s="135" t="str">
        <f>IFERROR(VLOOKUP(INSCRIPCIONES!$B338,BASE2026,5,0),"")</f>
        <v/>
      </c>
      <c r="G338" s="136" t="str">
        <f>IFERROR(VLOOKUP(INSCRIPCIONES!$B338,BASE2026,12,FALSE),"")</f>
        <v/>
      </c>
      <c r="H338" s="136" t="str">
        <f>IFERROR(VLOOKUP(INSCRIPCIONES!$B338,BASE2026,11,FALSE),"")</f>
        <v/>
      </c>
      <c r="I338" s="137" t="str">
        <f>IFERROR(VLOOKUP(INSCRIPCIONES!$B338,BASE2026,13,FALSE),"")</f>
        <v/>
      </c>
      <c r="J338" s="110" t="str">
        <f>IF(B338="","",IF(INSCRIPCIONES!$K338="DESCUENTO FAMILIA",65000,85000))</f>
        <v/>
      </c>
      <c r="K338" s="132"/>
      <c r="L338" s="214" t="str">
        <f>_xlfn.IFNA(VLOOKUP(INSCRIPCIONES!$B338,'BASE DE DATOS 2026'!$B$3:$Q$650,16,FALSE),"")</f>
        <v/>
      </c>
    </row>
    <row r="339" spans="1:12" ht="15.75" x14ac:dyDescent="0.25">
      <c r="A339" s="212" t="str">
        <f>IF(INSCRIPCIONES!$B339="","",SUBTOTAL(103,$B$7:B339))</f>
        <v/>
      </c>
      <c r="B339" s="213"/>
      <c r="C339" s="134" t="str">
        <f>IFERROR(VLOOKUP(INSCRIPCIONES!$B339,BASE2026,2,FALSE),"")</f>
        <v/>
      </c>
      <c r="D339" s="134" t="str">
        <f>IFERROR(VLOOKUP(INSCRIPCIONES!$B339,BASE2026,3,FALSE),"")</f>
        <v/>
      </c>
      <c r="E339" s="135" t="str">
        <f>IFERROR(VLOOKUP(INSCRIPCIONES!$B339,BASE2026,6,0),"")</f>
        <v/>
      </c>
      <c r="F339" s="135" t="str">
        <f>IFERROR(VLOOKUP(INSCRIPCIONES!$B339,BASE2026,5,0),"")</f>
        <v/>
      </c>
      <c r="G339" s="136" t="str">
        <f>IFERROR(VLOOKUP(INSCRIPCIONES!$B339,BASE2026,12,FALSE),"")</f>
        <v/>
      </c>
      <c r="H339" s="136" t="str">
        <f>IFERROR(VLOOKUP(INSCRIPCIONES!$B339,BASE2026,11,FALSE),"")</f>
        <v/>
      </c>
      <c r="I339" s="137" t="str">
        <f>IFERROR(VLOOKUP(INSCRIPCIONES!$B339,BASE2026,13,FALSE),"")</f>
        <v/>
      </c>
      <c r="J339" s="110" t="str">
        <f>IF(B339="","",IF(INSCRIPCIONES!$K339="DESCUENTO FAMILIA",65000,85000))</f>
        <v/>
      </c>
      <c r="K339" s="132"/>
      <c r="L339" s="214" t="str">
        <f>_xlfn.IFNA(VLOOKUP(INSCRIPCIONES!$B339,'BASE DE DATOS 2026'!$B$3:$Q$650,16,FALSE),"")</f>
        <v/>
      </c>
    </row>
    <row r="340" spans="1:12" ht="15.75" x14ac:dyDescent="0.25">
      <c r="A340" s="212" t="str">
        <f>IF(INSCRIPCIONES!$B340="","",SUBTOTAL(103,$B$7:B340))</f>
        <v/>
      </c>
      <c r="B340" s="213"/>
      <c r="C340" s="134" t="str">
        <f>IFERROR(VLOOKUP(INSCRIPCIONES!$B340,BASE2026,2,FALSE),"")</f>
        <v/>
      </c>
      <c r="D340" s="134" t="str">
        <f>IFERROR(VLOOKUP(INSCRIPCIONES!$B340,BASE2026,3,FALSE),"")</f>
        <v/>
      </c>
      <c r="E340" s="135" t="str">
        <f>IFERROR(VLOOKUP(INSCRIPCIONES!$B340,BASE2026,6,0),"")</f>
        <v/>
      </c>
      <c r="F340" s="135" t="str">
        <f>IFERROR(VLOOKUP(INSCRIPCIONES!$B340,BASE2026,5,0),"")</f>
        <v/>
      </c>
      <c r="G340" s="136" t="str">
        <f>IFERROR(VLOOKUP(INSCRIPCIONES!$B340,BASE2026,12,FALSE),"")</f>
        <v/>
      </c>
      <c r="H340" s="136" t="str">
        <f>IFERROR(VLOOKUP(INSCRIPCIONES!$B340,BASE2026,11,FALSE),"")</f>
        <v/>
      </c>
      <c r="I340" s="137" t="str">
        <f>IFERROR(VLOOKUP(INSCRIPCIONES!$B340,BASE2026,13,FALSE),"")</f>
        <v/>
      </c>
      <c r="J340" s="110" t="str">
        <f>IF(B340="","",IF(INSCRIPCIONES!$K340="DESCUENTO FAMILIA",65000,85000))</f>
        <v/>
      </c>
      <c r="K340" s="132"/>
      <c r="L340" s="214" t="str">
        <f>_xlfn.IFNA(VLOOKUP(INSCRIPCIONES!$B340,'BASE DE DATOS 2026'!$B$3:$Q$650,16,FALSE),"")</f>
        <v/>
      </c>
    </row>
    <row r="341" spans="1:12" ht="15.75" x14ac:dyDescent="0.25">
      <c r="A341" s="212" t="str">
        <f>IF(INSCRIPCIONES!$B341="","",SUBTOTAL(103,$B$7:B341))</f>
        <v/>
      </c>
      <c r="B341" s="213"/>
      <c r="C341" s="134" t="str">
        <f>IFERROR(VLOOKUP(INSCRIPCIONES!$B341,BASE2026,2,FALSE),"")</f>
        <v/>
      </c>
      <c r="D341" s="134" t="str">
        <f>IFERROR(VLOOKUP(INSCRIPCIONES!$B341,BASE2026,3,FALSE),"")</f>
        <v/>
      </c>
      <c r="E341" s="135" t="str">
        <f>IFERROR(VLOOKUP(INSCRIPCIONES!$B341,BASE2026,6,0),"")</f>
        <v/>
      </c>
      <c r="F341" s="135" t="str">
        <f>IFERROR(VLOOKUP(INSCRIPCIONES!$B341,BASE2026,5,0),"")</f>
        <v/>
      </c>
      <c r="G341" s="136" t="str">
        <f>IFERROR(VLOOKUP(INSCRIPCIONES!$B341,BASE2026,12,FALSE),"")</f>
        <v/>
      </c>
      <c r="H341" s="136" t="str">
        <f>IFERROR(VLOOKUP(INSCRIPCIONES!$B341,BASE2026,11,FALSE),"")</f>
        <v/>
      </c>
      <c r="I341" s="137" t="str">
        <f>IFERROR(VLOOKUP(INSCRIPCIONES!$B341,BASE2026,13,FALSE),"")</f>
        <v/>
      </c>
      <c r="J341" s="110" t="str">
        <f>IF(B341="","",IF(INSCRIPCIONES!$K341="DESCUENTO FAMILIA",65000,85000))</f>
        <v/>
      </c>
      <c r="K341" s="132"/>
      <c r="L341" s="214" t="str">
        <f>_xlfn.IFNA(VLOOKUP(INSCRIPCIONES!$B341,'BASE DE DATOS 2026'!$B$3:$Q$650,16,FALSE),"")</f>
        <v/>
      </c>
    </row>
    <row r="342" spans="1:12" ht="15.75" x14ac:dyDescent="0.25">
      <c r="A342" s="212" t="str">
        <f>IF(INSCRIPCIONES!$B342="","",SUBTOTAL(103,$B$7:B342))</f>
        <v/>
      </c>
      <c r="B342" s="213"/>
      <c r="C342" s="134" t="str">
        <f>IFERROR(VLOOKUP(INSCRIPCIONES!$B342,BASE2026,2,FALSE),"")</f>
        <v/>
      </c>
      <c r="D342" s="134" t="str">
        <f>IFERROR(VLOOKUP(INSCRIPCIONES!$B342,BASE2026,3,FALSE),"")</f>
        <v/>
      </c>
      <c r="E342" s="135" t="str">
        <f>IFERROR(VLOOKUP(INSCRIPCIONES!$B342,BASE2026,6,0),"")</f>
        <v/>
      </c>
      <c r="F342" s="135" t="str">
        <f>IFERROR(VLOOKUP(INSCRIPCIONES!$B342,BASE2026,5,0),"")</f>
        <v/>
      </c>
      <c r="G342" s="136" t="str">
        <f>IFERROR(VLOOKUP(INSCRIPCIONES!$B342,BASE2026,12,FALSE),"")</f>
        <v/>
      </c>
      <c r="H342" s="136" t="str">
        <f>IFERROR(VLOOKUP(INSCRIPCIONES!$B342,BASE2026,11,FALSE),"")</f>
        <v/>
      </c>
      <c r="I342" s="137" t="str">
        <f>IFERROR(VLOOKUP(INSCRIPCIONES!$B342,BASE2026,13,FALSE),"")</f>
        <v/>
      </c>
      <c r="J342" s="110" t="str">
        <f>IF(B342="","",IF(INSCRIPCIONES!$K342="DESCUENTO FAMILIA",65000,85000))</f>
        <v/>
      </c>
      <c r="K342" s="132"/>
      <c r="L342" s="214" t="str">
        <f>_xlfn.IFNA(VLOOKUP(INSCRIPCIONES!$B342,'BASE DE DATOS 2026'!$B$3:$Q$650,16,FALSE),"")</f>
        <v/>
      </c>
    </row>
    <row r="343" spans="1:12" ht="15.75" x14ac:dyDescent="0.25">
      <c r="A343" s="212" t="str">
        <f>IF(INSCRIPCIONES!$B343="","",SUBTOTAL(103,$B$7:B343))</f>
        <v/>
      </c>
      <c r="B343" s="213"/>
      <c r="C343" s="134" t="str">
        <f>IFERROR(VLOOKUP(INSCRIPCIONES!$B343,BASE2026,2,FALSE),"")</f>
        <v/>
      </c>
      <c r="D343" s="134" t="str">
        <f>IFERROR(VLOOKUP(INSCRIPCIONES!$B343,BASE2026,3,FALSE),"")</f>
        <v/>
      </c>
      <c r="E343" s="135" t="str">
        <f>IFERROR(VLOOKUP(INSCRIPCIONES!$B343,BASE2026,6,0),"")</f>
        <v/>
      </c>
      <c r="F343" s="135" t="str">
        <f>IFERROR(VLOOKUP(INSCRIPCIONES!$B343,BASE2026,5,0),"")</f>
        <v/>
      </c>
      <c r="G343" s="136" t="str">
        <f>IFERROR(VLOOKUP(INSCRIPCIONES!$B343,BASE2026,12,FALSE),"")</f>
        <v/>
      </c>
      <c r="H343" s="136" t="str">
        <f>IFERROR(VLOOKUP(INSCRIPCIONES!$B343,BASE2026,11,FALSE),"")</f>
        <v/>
      </c>
      <c r="I343" s="137" t="str">
        <f>IFERROR(VLOOKUP(INSCRIPCIONES!$B343,BASE2026,13,FALSE),"")</f>
        <v/>
      </c>
      <c r="J343" s="110" t="str">
        <f>IF(B343="","",IF(INSCRIPCIONES!$K343="DESCUENTO FAMILIA",65000,85000))</f>
        <v/>
      </c>
      <c r="K343" s="132"/>
      <c r="L343" s="214" t="str">
        <f>_xlfn.IFNA(VLOOKUP(INSCRIPCIONES!$B343,'BASE DE DATOS 2026'!$B$3:$Q$650,16,FALSE),"")</f>
        <v/>
      </c>
    </row>
    <row r="344" spans="1:12" ht="15.75" x14ac:dyDescent="0.25">
      <c r="A344" s="212" t="str">
        <f>IF(INSCRIPCIONES!$B344="","",SUBTOTAL(103,$B$7:B344))</f>
        <v/>
      </c>
      <c r="B344" s="213"/>
      <c r="C344" s="134" t="str">
        <f>IFERROR(VLOOKUP(INSCRIPCIONES!$B344,BASE2026,2,FALSE),"")</f>
        <v/>
      </c>
      <c r="D344" s="134" t="str">
        <f>IFERROR(VLOOKUP(INSCRIPCIONES!$B344,BASE2026,3,FALSE),"")</f>
        <v/>
      </c>
      <c r="E344" s="135" t="str">
        <f>IFERROR(VLOOKUP(INSCRIPCIONES!$B344,BASE2026,6,0),"")</f>
        <v/>
      </c>
      <c r="F344" s="135" t="str">
        <f>IFERROR(VLOOKUP(INSCRIPCIONES!$B344,BASE2026,5,0),"")</f>
        <v/>
      </c>
      <c r="G344" s="136" t="str">
        <f>IFERROR(VLOOKUP(INSCRIPCIONES!$B344,BASE2026,12,FALSE),"")</f>
        <v/>
      </c>
      <c r="H344" s="136" t="str">
        <f>IFERROR(VLOOKUP(INSCRIPCIONES!$B344,BASE2026,11,FALSE),"")</f>
        <v/>
      </c>
      <c r="I344" s="137" t="str">
        <f>IFERROR(VLOOKUP(INSCRIPCIONES!$B344,BASE2026,13,FALSE),"")</f>
        <v/>
      </c>
      <c r="J344" s="110" t="str">
        <f>IF(B344="","",IF(INSCRIPCIONES!$K344="DESCUENTO FAMILIA",65000,85000))</f>
        <v/>
      </c>
      <c r="K344" s="132"/>
      <c r="L344" s="214" t="str">
        <f>_xlfn.IFNA(VLOOKUP(INSCRIPCIONES!$B344,'BASE DE DATOS 2026'!$B$3:$Q$650,16,FALSE),"")</f>
        <v/>
      </c>
    </row>
    <row r="345" spans="1:12" ht="15.75" x14ac:dyDescent="0.25">
      <c r="A345" s="212" t="str">
        <f>IF(INSCRIPCIONES!$B345="","",SUBTOTAL(103,$B$7:B345))</f>
        <v/>
      </c>
      <c r="B345" s="213"/>
      <c r="C345" s="134" t="str">
        <f>IFERROR(VLOOKUP(INSCRIPCIONES!$B345,BASE2026,2,FALSE),"")</f>
        <v/>
      </c>
      <c r="D345" s="134" t="str">
        <f>IFERROR(VLOOKUP(INSCRIPCIONES!$B345,BASE2026,3,FALSE),"")</f>
        <v/>
      </c>
      <c r="E345" s="135" t="str">
        <f>IFERROR(VLOOKUP(INSCRIPCIONES!$B345,BASE2026,6,0),"")</f>
        <v/>
      </c>
      <c r="F345" s="135" t="str">
        <f>IFERROR(VLOOKUP(INSCRIPCIONES!$B345,BASE2026,5,0),"")</f>
        <v/>
      </c>
      <c r="G345" s="136" t="str">
        <f>IFERROR(VLOOKUP(INSCRIPCIONES!$B345,BASE2026,12,FALSE),"")</f>
        <v/>
      </c>
      <c r="H345" s="136" t="str">
        <f>IFERROR(VLOOKUP(INSCRIPCIONES!$B345,BASE2026,11,FALSE),"")</f>
        <v/>
      </c>
      <c r="I345" s="137" t="str">
        <f>IFERROR(VLOOKUP(INSCRIPCIONES!$B345,BASE2026,13,FALSE),"")</f>
        <v/>
      </c>
      <c r="J345" s="110" t="str">
        <f>IF(B345="","",IF(INSCRIPCIONES!$K345="DESCUENTO FAMILIA",65000,85000))</f>
        <v/>
      </c>
      <c r="K345" s="132"/>
      <c r="L345" s="214" t="str">
        <f>_xlfn.IFNA(VLOOKUP(INSCRIPCIONES!$B345,'BASE DE DATOS 2026'!$B$3:$Q$650,16,FALSE),"")</f>
        <v/>
      </c>
    </row>
    <row r="346" spans="1:12" ht="15.75" x14ac:dyDescent="0.25">
      <c r="A346" s="212" t="str">
        <f>IF(INSCRIPCIONES!$B346="","",SUBTOTAL(103,$B$7:B346))</f>
        <v/>
      </c>
      <c r="B346" s="213"/>
      <c r="C346" s="134" t="str">
        <f>IFERROR(VLOOKUP(INSCRIPCIONES!$B346,BASE2026,2,FALSE),"")</f>
        <v/>
      </c>
      <c r="D346" s="134" t="str">
        <f>IFERROR(VLOOKUP(INSCRIPCIONES!$B346,BASE2026,3,FALSE),"")</f>
        <v/>
      </c>
      <c r="E346" s="135" t="str">
        <f>IFERROR(VLOOKUP(INSCRIPCIONES!$B346,BASE2026,6,0),"")</f>
        <v/>
      </c>
      <c r="F346" s="135" t="str">
        <f>IFERROR(VLOOKUP(INSCRIPCIONES!$B346,BASE2026,5,0),"")</f>
        <v/>
      </c>
      <c r="G346" s="136" t="str">
        <f>IFERROR(VLOOKUP(INSCRIPCIONES!$B346,BASE2026,12,FALSE),"")</f>
        <v/>
      </c>
      <c r="H346" s="136" t="str">
        <f>IFERROR(VLOOKUP(INSCRIPCIONES!$B346,BASE2026,11,FALSE),"")</f>
        <v/>
      </c>
      <c r="I346" s="137" t="str">
        <f>IFERROR(VLOOKUP(INSCRIPCIONES!$B346,BASE2026,13,FALSE),"")</f>
        <v/>
      </c>
      <c r="J346" s="110" t="str">
        <f>IF(B346="","",IF(INSCRIPCIONES!$K346="DESCUENTO FAMILIA",65000,85000))</f>
        <v/>
      </c>
      <c r="K346" s="132"/>
      <c r="L346" s="214" t="str">
        <f>_xlfn.IFNA(VLOOKUP(INSCRIPCIONES!$B346,'BASE DE DATOS 2026'!$B$3:$Q$650,16,FALSE),"")</f>
        <v/>
      </c>
    </row>
    <row r="347" spans="1:12" ht="15.75" x14ac:dyDescent="0.25">
      <c r="A347" s="212" t="str">
        <f>IF(INSCRIPCIONES!$B347="","",SUBTOTAL(103,$B$7:B347))</f>
        <v/>
      </c>
      <c r="B347" s="213"/>
      <c r="C347" s="134" t="str">
        <f>IFERROR(VLOOKUP(INSCRIPCIONES!$B347,BASE2026,2,FALSE),"")</f>
        <v/>
      </c>
      <c r="D347" s="134" t="str">
        <f>IFERROR(VLOOKUP(INSCRIPCIONES!$B347,BASE2026,3,FALSE),"")</f>
        <v/>
      </c>
      <c r="E347" s="135" t="str">
        <f>IFERROR(VLOOKUP(INSCRIPCIONES!$B347,BASE2026,6,0),"")</f>
        <v/>
      </c>
      <c r="F347" s="135" t="str">
        <f>IFERROR(VLOOKUP(INSCRIPCIONES!$B347,BASE2026,5,0),"")</f>
        <v/>
      </c>
      <c r="G347" s="136" t="str">
        <f>IFERROR(VLOOKUP(INSCRIPCIONES!$B347,BASE2026,12,FALSE),"")</f>
        <v/>
      </c>
      <c r="H347" s="136" t="str">
        <f>IFERROR(VLOOKUP(INSCRIPCIONES!$B347,BASE2026,11,FALSE),"")</f>
        <v/>
      </c>
      <c r="I347" s="137" t="str">
        <f>IFERROR(VLOOKUP(INSCRIPCIONES!$B347,BASE2026,13,FALSE),"")</f>
        <v/>
      </c>
      <c r="J347" s="110" t="str">
        <f>IF(B347="","",IF(INSCRIPCIONES!$K347="DESCUENTO FAMILIA",65000,85000))</f>
        <v/>
      </c>
      <c r="K347" s="132"/>
      <c r="L347" s="214" t="str">
        <f>_xlfn.IFNA(VLOOKUP(INSCRIPCIONES!$B347,'BASE DE DATOS 2026'!$B$3:$Q$650,16,FALSE),"")</f>
        <v/>
      </c>
    </row>
    <row r="348" spans="1:12" ht="15.75" x14ac:dyDescent="0.25">
      <c r="A348" s="212" t="str">
        <f>IF(INSCRIPCIONES!$B348="","",SUBTOTAL(103,$B$7:B348))</f>
        <v/>
      </c>
      <c r="B348" s="213"/>
      <c r="C348" s="134" t="str">
        <f>IFERROR(VLOOKUP(INSCRIPCIONES!$B348,BASE2026,2,FALSE),"")</f>
        <v/>
      </c>
      <c r="D348" s="134" t="str">
        <f>IFERROR(VLOOKUP(INSCRIPCIONES!$B348,BASE2026,3,FALSE),"")</f>
        <v/>
      </c>
      <c r="E348" s="135" t="str">
        <f>IFERROR(VLOOKUP(INSCRIPCIONES!$B348,BASE2026,6,0),"")</f>
        <v/>
      </c>
      <c r="F348" s="135" t="str">
        <f>IFERROR(VLOOKUP(INSCRIPCIONES!$B348,BASE2026,5,0),"")</f>
        <v/>
      </c>
      <c r="G348" s="136" t="str">
        <f>IFERROR(VLOOKUP(INSCRIPCIONES!$B348,BASE2026,12,FALSE),"")</f>
        <v/>
      </c>
      <c r="H348" s="136" t="str">
        <f>IFERROR(VLOOKUP(INSCRIPCIONES!$B348,BASE2026,11,FALSE),"")</f>
        <v/>
      </c>
      <c r="I348" s="137" t="str">
        <f>IFERROR(VLOOKUP(INSCRIPCIONES!$B348,BASE2026,13,FALSE),"")</f>
        <v/>
      </c>
      <c r="J348" s="110" t="str">
        <f>IF(B348="","",IF(INSCRIPCIONES!$K348="DESCUENTO FAMILIA",65000,85000))</f>
        <v/>
      </c>
      <c r="K348" s="132"/>
      <c r="L348" s="214" t="str">
        <f>_xlfn.IFNA(VLOOKUP(INSCRIPCIONES!$B348,'BASE DE DATOS 2026'!$B$3:$Q$650,16,FALSE),"")</f>
        <v/>
      </c>
    </row>
    <row r="349" spans="1:12" ht="15.75" x14ac:dyDescent="0.25">
      <c r="A349" s="212" t="str">
        <f>IF(INSCRIPCIONES!$B349="","",SUBTOTAL(103,$B$7:B349))</f>
        <v/>
      </c>
      <c r="B349" s="213"/>
      <c r="C349" s="134" t="str">
        <f>IFERROR(VLOOKUP(INSCRIPCIONES!$B349,BASE2026,2,FALSE),"")</f>
        <v/>
      </c>
      <c r="D349" s="134" t="str">
        <f>IFERROR(VLOOKUP(INSCRIPCIONES!$B349,BASE2026,3,FALSE),"")</f>
        <v/>
      </c>
      <c r="E349" s="135" t="str">
        <f>IFERROR(VLOOKUP(INSCRIPCIONES!$B349,BASE2026,6,0),"")</f>
        <v/>
      </c>
      <c r="F349" s="135" t="str">
        <f>IFERROR(VLOOKUP(INSCRIPCIONES!$B349,BASE2026,5,0),"")</f>
        <v/>
      </c>
      <c r="G349" s="136" t="str">
        <f>IFERROR(VLOOKUP(INSCRIPCIONES!$B349,BASE2026,12,FALSE),"")</f>
        <v/>
      </c>
      <c r="H349" s="136" t="str">
        <f>IFERROR(VLOOKUP(INSCRIPCIONES!$B349,BASE2026,11,FALSE),"")</f>
        <v/>
      </c>
      <c r="I349" s="137" t="str">
        <f>IFERROR(VLOOKUP(INSCRIPCIONES!$B349,BASE2026,13,FALSE),"")</f>
        <v/>
      </c>
      <c r="J349" s="110" t="str">
        <f>IF(B349="","",IF(INSCRIPCIONES!$K349="DESCUENTO FAMILIA",65000,85000))</f>
        <v/>
      </c>
      <c r="K349" s="132"/>
      <c r="L349" s="214" t="str">
        <f>_xlfn.IFNA(VLOOKUP(INSCRIPCIONES!$B349,'BASE DE DATOS 2026'!$B$3:$Q$650,16,FALSE),"")</f>
        <v/>
      </c>
    </row>
    <row r="350" spans="1:12" ht="15.75" x14ac:dyDescent="0.25">
      <c r="A350" s="207"/>
      <c r="B350" s="213"/>
      <c r="C350" s="134" t="str">
        <f>IFERROR(VLOOKUP(INSCRIPCIONES!$B350,BASE2026,2,FALSE),"")</f>
        <v/>
      </c>
      <c r="D350" s="134" t="str">
        <f>IFERROR(VLOOKUP(INSCRIPCIONES!$B350,BASE2026,3,FALSE),"")</f>
        <v/>
      </c>
      <c r="E350" s="135" t="str">
        <f>IFERROR(VLOOKUP(INSCRIPCIONES!$B350,BASE2026,6,0),"")</f>
        <v/>
      </c>
      <c r="F350" s="135" t="str">
        <f>IFERROR(VLOOKUP(INSCRIPCIONES!$B350,BASE2026,5,0),"")</f>
        <v/>
      </c>
      <c r="G350" s="136" t="str">
        <f>IFERROR(VLOOKUP(INSCRIPCIONES!$B350,BASE2026,12,FALSE),"")</f>
        <v/>
      </c>
      <c r="H350" s="136" t="str">
        <f>IFERROR(VLOOKUP(INSCRIPCIONES!$B350,BASE2026,11,FALSE),"")</f>
        <v/>
      </c>
      <c r="I350" s="137" t="str">
        <f>IFERROR(VLOOKUP(INSCRIPCIONES!$B350,BASE2026,13,FALSE),"")</f>
        <v/>
      </c>
      <c r="J350" s="110" t="str">
        <f>IF(B350="","",IF(INSCRIPCIONES!$K350="DESCUENTO FAMILIA",65000,85000))</f>
        <v/>
      </c>
      <c r="K350" s="132"/>
      <c r="L350" s="214" t="str">
        <f>_xlfn.IFNA(VLOOKUP(INSCRIPCIONES!$B350,'BASE DE DATOS 2026'!$B$3:$Q$650,16,FALSE),"")</f>
        <v/>
      </c>
    </row>
    <row r="351" spans="1:12" ht="15.75" x14ac:dyDescent="0.25">
      <c r="A351" s="207"/>
      <c r="B351" s="213"/>
      <c r="C351" s="134" t="str">
        <f>IFERROR(VLOOKUP(INSCRIPCIONES!$B351,BASE2026,2,FALSE),"")</f>
        <v/>
      </c>
      <c r="D351" s="134" t="str">
        <f>IFERROR(VLOOKUP(INSCRIPCIONES!$B351,BASE2026,3,FALSE),"")</f>
        <v/>
      </c>
      <c r="E351" s="135" t="str">
        <f>IFERROR(VLOOKUP(INSCRIPCIONES!$B351,BASE2026,6,0),"")</f>
        <v/>
      </c>
      <c r="F351" s="135" t="str">
        <f>IFERROR(VLOOKUP(INSCRIPCIONES!$B351,BASE2026,5,0),"")</f>
        <v/>
      </c>
      <c r="G351" s="136" t="str">
        <f>IFERROR(VLOOKUP(INSCRIPCIONES!$B351,BASE2026,12,FALSE),"")</f>
        <v/>
      </c>
      <c r="H351" s="136" t="str">
        <f>IFERROR(VLOOKUP(INSCRIPCIONES!$B351,BASE2026,11,FALSE),"")</f>
        <v/>
      </c>
      <c r="I351" s="137" t="str">
        <f>IFERROR(VLOOKUP(INSCRIPCIONES!$B351,BASE2026,13,FALSE),"")</f>
        <v/>
      </c>
      <c r="J351" s="110" t="str">
        <f>IF(B351="","",IF(INSCRIPCIONES!$K351="DESCUENTO FAMILIA",65000,85000))</f>
        <v/>
      </c>
      <c r="K351" s="132"/>
      <c r="L351" s="214" t="str">
        <f>_xlfn.IFNA(VLOOKUP(INSCRIPCIONES!$B351,'BASE DE DATOS 2026'!$B$3:$Q$650,16,FALSE),"")</f>
        <v/>
      </c>
    </row>
    <row r="352" spans="1:12" ht="15.75" x14ac:dyDescent="0.25">
      <c r="A352" s="207"/>
      <c r="B352" s="213"/>
      <c r="C352" s="134" t="str">
        <f>IFERROR(VLOOKUP(INSCRIPCIONES!$B352,BASE2026,2,FALSE),"")</f>
        <v/>
      </c>
      <c r="D352" s="134" t="str">
        <f>IFERROR(VLOOKUP(INSCRIPCIONES!$B352,BASE2026,3,FALSE),"")</f>
        <v/>
      </c>
      <c r="E352" s="135" t="str">
        <f>IFERROR(VLOOKUP(INSCRIPCIONES!$B352,BASE2026,6,0),"")</f>
        <v/>
      </c>
      <c r="F352" s="135" t="str">
        <f>IFERROR(VLOOKUP(INSCRIPCIONES!$B352,BASE2026,5,0),"")</f>
        <v/>
      </c>
      <c r="G352" s="136" t="str">
        <f>IFERROR(VLOOKUP(INSCRIPCIONES!$B352,BASE2026,12,FALSE),"")</f>
        <v/>
      </c>
      <c r="H352" s="136" t="str">
        <f>IFERROR(VLOOKUP(INSCRIPCIONES!$B352,BASE2026,11,FALSE),"")</f>
        <v/>
      </c>
      <c r="I352" s="137" t="str">
        <f>IFERROR(VLOOKUP(INSCRIPCIONES!$B352,BASE2026,13,FALSE),"")</f>
        <v/>
      </c>
      <c r="J352" s="110" t="str">
        <f>IF(B352="","",IF(INSCRIPCIONES!$K352="DESCUENTO FAMILIA",65000,85000))</f>
        <v/>
      </c>
      <c r="K352" s="132"/>
      <c r="L352" s="214" t="str">
        <f>_xlfn.IFNA(VLOOKUP(INSCRIPCIONES!$B352,'BASE DE DATOS 2026'!$B$3:$Q$650,16,FALSE),"")</f>
        <v/>
      </c>
    </row>
    <row r="353" spans="1:12" ht="15.75" x14ac:dyDescent="0.25">
      <c r="A353" s="207"/>
      <c r="B353" s="213"/>
      <c r="C353" s="134" t="str">
        <f>IFERROR(VLOOKUP(INSCRIPCIONES!$B353,BASE2026,2,FALSE),"")</f>
        <v/>
      </c>
      <c r="D353" s="134" t="str">
        <f>IFERROR(VLOOKUP(INSCRIPCIONES!$B353,BASE2026,3,FALSE),"")</f>
        <v/>
      </c>
      <c r="E353" s="135" t="str">
        <f>IFERROR(VLOOKUP(INSCRIPCIONES!$B353,BASE2026,6,0),"")</f>
        <v/>
      </c>
      <c r="F353" s="135" t="str">
        <f>IFERROR(VLOOKUP(INSCRIPCIONES!$B353,BASE2026,5,0),"")</f>
        <v/>
      </c>
      <c r="G353" s="136" t="str">
        <f>IFERROR(VLOOKUP(INSCRIPCIONES!$B353,BASE2026,12,FALSE),"")</f>
        <v/>
      </c>
      <c r="H353" s="136" t="str">
        <f>IFERROR(VLOOKUP(INSCRIPCIONES!$B353,BASE2026,11,FALSE),"")</f>
        <v/>
      </c>
      <c r="I353" s="137" t="str">
        <f>IFERROR(VLOOKUP(INSCRIPCIONES!$B353,BASE2026,13,FALSE),"")</f>
        <v/>
      </c>
      <c r="J353" s="110" t="str">
        <f>IF(B353="","",IF(INSCRIPCIONES!$K353="DESCUENTO FAMILIA",65000,85000))</f>
        <v/>
      </c>
      <c r="K353" s="132"/>
      <c r="L353" s="133" t="str">
        <f>_xlfn.IFNA(VLOOKUP(INSCRIPCIONES!$B353,'BASE DE DATOS 2026'!$B$3:$Q$650,16,FALSE),"")</f>
        <v/>
      </c>
    </row>
    <row r="354" spans="1:12" ht="15.75" x14ac:dyDescent="0.25">
      <c r="A354" s="207"/>
      <c r="B354" s="213"/>
      <c r="C354" s="134" t="str">
        <f>IFERROR(VLOOKUP(INSCRIPCIONES!$B354,BASE2026,2,FALSE),"")</f>
        <v/>
      </c>
      <c r="D354" s="134" t="str">
        <f>IFERROR(VLOOKUP(INSCRIPCIONES!$B354,BASE2026,3,FALSE),"")</f>
        <v/>
      </c>
      <c r="E354" s="135" t="str">
        <f>IFERROR(VLOOKUP(INSCRIPCIONES!$B354,BASE2026,6,0),"")</f>
        <v/>
      </c>
      <c r="F354" s="135" t="str">
        <f>IFERROR(VLOOKUP(INSCRIPCIONES!$B354,BASE2026,5,0),"")</f>
        <v/>
      </c>
      <c r="G354" s="136" t="str">
        <f>IFERROR(VLOOKUP(INSCRIPCIONES!$B354,BASE2026,12,FALSE),"")</f>
        <v/>
      </c>
      <c r="H354" s="136" t="str">
        <f>IFERROR(VLOOKUP(INSCRIPCIONES!$B354,BASE2026,11,FALSE),"")</f>
        <v/>
      </c>
      <c r="I354" s="137" t="str">
        <f>IFERROR(VLOOKUP(INSCRIPCIONES!$B354,BASE2026,13,FALSE),"")</f>
        <v/>
      </c>
      <c r="J354" s="110" t="str">
        <f>IF(B354="","",IF(INSCRIPCIONES!$K354="DESCUENTO FAMILIA",65000,85000))</f>
        <v/>
      </c>
      <c r="K354" s="132"/>
      <c r="L354" s="214" t="str">
        <f>_xlfn.IFNA(VLOOKUP(INSCRIPCIONES!$B354,'BASE DE DATOS 2026'!$B$3:$Q$650,16,FALSE),"")</f>
        <v/>
      </c>
    </row>
    <row r="355" spans="1:12" ht="15.75" x14ac:dyDescent="0.25">
      <c r="A355" s="207"/>
      <c r="B355" s="213"/>
      <c r="C355" s="134" t="str">
        <f>IFERROR(VLOOKUP(INSCRIPCIONES!$B355,BASE2026,2,FALSE),"")</f>
        <v/>
      </c>
      <c r="D355" s="134" t="str">
        <f>IFERROR(VLOOKUP(INSCRIPCIONES!$B355,BASE2026,3,FALSE),"")</f>
        <v/>
      </c>
      <c r="E355" s="135" t="str">
        <f>IFERROR(VLOOKUP(INSCRIPCIONES!$B355,BASE2026,6,0),"")</f>
        <v/>
      </c>
      <c r="F355" s="135" t="str">
        <f>IFERROR(VLOOKUP(INSCRIPCIONES!$B355,BASE2026,5,0),"")</f>
        <v/>
      </c>
      <c r="G355" s="136" t="str">
        <f>IFERROR(VLOOKUP(INSCRIPCIONES!$B355,BASE2026,12,FALSE),"")</f>
        <v/>
      </c>
      <c r="H355" s="136" t="str">
        <f>IFERROR(VLOOKUP(INSCRIPCIONES!$B355,BASE2026,11,FALSE),"")</f>
        <v/>
      </c>
      <c r="I355" s="137" t="str">
        <f>IFERROR(VLOOKUP(INSCRIPCIONES!$B355,BASE2026,13,FALSE),"")</f>
        <v/>
      </c>
      <c r="J355" s="110" t="str">
        <f>IF(B355="","",IF(INSCRIPCIONES!$K355="DESCUENTO FAMILIA",65000,85000))</f>
        <v/>
      </c>
      <c r="K355" s="132"/>
      <c r="L355" s="214" t="str">
        <f>_xlfn.IFNA(VLOOKUP(INSCRIPCIONES!$B355,'BASE DE DATOS 2026'!$B$3:$Q$650,16,FALSE),"")</f>
        <v/>
      </c>
    </row>
    <row r="356" spans="1:12" ht="15.75" x14ac:dyDescent="0.25">
      <c r="A356" s="207"/>
      <c r="B356" s="213"/>
      <c r="C356" s="134" t="str">
        <f>IFERROR(VLOOKUP(INSCRIPCIONES!$B356,BASE2026,2,FALSE),"")</f>
        <v/>
      </c>
      <c r="D356" s="134" t="str">
        <f>IFERROR(VLOOKUP(INSCRIPCIONES!$B356,BASE2026,3,FALSE),"")</f>
        <v/>
      </c>
      <c r="E356" s="135" t="str">
        <f>IFERROR(VLOOKUP(INSCRIPCIONES!$B356,BASE2026,6,0),"")</f>
        <v/>
      </c>
      <c r="F356" s="135" t="str">
        <f>IFERROR(VLOOKUP(INSCRIPCIONES!$B356,BASE2026,5,0),"")</f>
        <v/>
      </c>
      <c r="G356" s="136" t="str">
        <f>IFERROR(VLOOKUP(INSCRIPCIONES!$B356,BASE2026,12,FALSE),"")</f>
        <v/>
      </c>
      <c r="H356" s="136" t="str">
        <f>IFERROR(VLOOKUP(INSCRIPCIONES!$B356,BASE2026,11,FALSE),"")</f>
        <v/>
      </c>
      <c r="I356" s="137" t="str">
        <f>IFERROR(VLOOKUP(INSCRIPCIONES!$B356,BASE2026,13,FALSE),"")</f>
        <v/>
      </c>
      <c r="J356" s="110" t="str">
        <f>IF(B356="","",IF(INSCRIPCIONES!$K356="DESCUENTO FAMILIA",65000,85000))</f>
        <v/>
      </c>
      <c r="K356" s="132"/>
      <c r="L356" s="214" t="str">
        <f>_xlfn.IFNA(VLOOKUP(INSCRIPCIONES!$B356,'BASE DE DATOS 2026'!$B$3:$Q$650,16,FALSE),"")</f>
        <v/>
      </c>
    </row>
    <row r="357" spans="1:12" ht="15.75" x14ac:dyDescent="0.25">
      <c r="A357" s="207"/>
      <c r="B357" s="213"/>
      <c r="C357" s="134" t="str">
        <f>IFERROR(VLOOKUP(INSCRIPCIONES!$B357,BASE2026,2,FALSE),"")</f>
        <v/>
      </c>
      <c r="D357" s="134" t="str">
        <f>IFERROR(VLOOKUP(INSCRIPCIONES!$B357,BASE2026,3,FALSE),"")</f>
        <v/>
      </c>
      <c r="E357" s="135" t="str">
        <f>IFERROR(VLOOKUP(INSCRIPCIONES!$B357,BASE2026,6,0),"")</f>
        <v/>
      </c>
      <c r="F357" s="135" t="str">
        <f>IFERROR(VLOOKUP(INSCRIPCIONES!$B357,BASE2026,5,0),"")</f>
        <v/>
      </c>
      <c r="G357" s="136" t="str">
        <f>IFERROR(VLOOKUP(INSCRIPCIONES!$B357,BASE2026,12,FALSE),"")</f>
        <v/>
      </c>
      <c r="H357" s="136" t="str">
        <f>IFERROR(VLOOKUP(INSCRIPCIONES!$B357,BASE2026,11,FALSE),"")</f>
        <v/>
      </c>
      <c r="I357" s="137" t="str">
        <f>IFERROR(VLOOKUP(INSCRIPCIONES!$B357,BASE2026,13,FALSE),"")</f>
        <v/>
      </c>
      <c r="J357" s="110" t="str">
        <f>IF(B357="","",IF(INSCRIPCIONES!$K357="DESCUENTO FAMILIA",65000,85000))</f>
        <v/>
      </c>
      <c r="K357" s="132"/>
      <c r="L357" s="214" t="str">
        <f>_xlfn.IFNA(VLOOKUP(INSCRIPCIONES!$B357,'BASE DE DATOS 2026'!$B$3:$Q$650,16,FALSE),"")</f>
        <v/>
      </c>
    </row>
    <row r="358" spans="1:12" ht="15.75" x14ac:dyDescent="0.25">
      <c r="A358" s="207"/>
      <c r="B358" s="213"/>
      <c r="C358" s="134" t="str">
        <f>IFERROR(VLOOKUP(INSCRIPCIONES!$B358,BASE2026,2,FALSE),"")</f>
        <v/>
      </c>
      <c r="D358" s="134" t="str">
        <f>IFERROR(VLOOKUP(INSCRIPCIONES!$B358,BASE2026,3,FALSE),"")</f>
        <v/>
      </c>
      <c r="E358" s="135" t="str">
        <f>IFERROR(VLOOKUP(INSCRIPCIONES!$B358,BASE2026,6,0),"")</f>
        <v/>
      </c>
      <c r="F358" s="135" t="str">
        <f>IFERROR(VLOOKUP(INSCRIPCIONES!$B358,BASE2026,5,0),"")</f>
        <v/>
      </c>
      <c r="G358" s="136" t="str">
        <f>IFERROR(VLOOKUP(INSCRIPCIONES!$B358,BASE2026,12,FALSE),"")</f>
        <v/>
      </c>
      <c r="H358" s="136" t="str">
        <f>IFERROR(VLOOKUP(INSCRIPCIONES!$B358,BASE2026,11,FALSE),"")</f>
        <v/>
      </c>
      <c r="I358" s="137" t="str">
        <f>IFERROR(VLOOKUP(INSCRIPCIONES!$B358,BASE2026,13,FALSE),"")</f>
        <v/>
      </c>
      <c r="J358" s="110" t="str">
        <f>IF(B358="","",IF(INSCRIPCIONES!$K358="DESCUENTO FAMILIA",65000,85000))</f>
        <v/>
      </c>
      <c r="K358" s="132"/>
      <c r="L358" s="214" t="str">
        <f>_xlfn.IFNA(VLOOKUP(INSCRIPCIONES!$B358,'BASE DE DATOS 2026'!$B$3:$Q$650,16,FALSE),"")</f>
        <v/>
      </c>
    </row>
    <row r="359" spans="1:12" ht="15.75" x14ac:dyDescent="0.25">
      <c r="A359" s="207"/>
      <c r="B359" s="213"/>
      <c r="C359" s="134" t="str">
        <f>IFERROR(VLOOKUP(INSCRIPCIONES!$B359,BASE2026,2,FALSE),"")</f>
        <v/>
      </c>
      <c r="D359" s="134" t="str">
        <f>IFERROR(VLOOKUP(INSCRIPCIONES!$B359,BASE2026,3,FALSE),"")</f>
        <v/>
      </c>
      <c r="E359" s="135" t="str">
        <f>IFERROR(VLOOKUP(INSCRIPCIONES!$B359,BASE2026,6,0),"")</f>
        <v/>
      </c>
      <c r="F359" s="135" t="str">
        <f>IFERROR(VLOOKUP(INSCRIPCIONES!$B359,BASE2026,5,0),"")</f>
        <v/>
      </c>
      <c r="G359" s="136" t="str">
        <f>IFERROR(VLOOKUP(INSCRIPCIONES!$B359,BASE2026,12,FALSE),"")</f>
        <v/>
      </c>
      <c r="H359" s="136" t="str">
        <f>IFERROR(VLOOKUP(INSCRIPCIONES!$B359,BASE2026,11,FALSE),"")</f>
        <v/>
      </c>
      <c r="I359" s="137" t="str">
        <f>IFERROR(VLOOKUP(INSCRIPCIONES!$B359,BASE2026,13,FALSE),"")</f>
        <v/>
      </c>
      <c r="J359" s="110" t="str">
        <f>IF(B359="","",IF(INSCRIPCIONES!$K359="DESCUENTO FAMILIA",65000,85000))</f>
        <v/>
      </c>
      <c r="K359" s="132"/>
      <c r="L359" s="214" t="str">
        <f>_xlfn.IFNA(VLOOKUP(INSCRIPCIONES!$B359,'BASE DE DATOS 2026'!$B$3:$Q$650,16,FALSE),"")</f>
        <v/>
      </c>
    </row>
    <row r="360" spans="1:12" ht="15.75" x14ac:dyDescent="0.25">
      <c r="B360" s="213"/>
      <c r="C360" s="215" t="str">
        <f>IFERROR(VLOOKUP(INSCRIPCIONES!$B360,BASE2026,2,FALSE),"")</f>
        <v/>
      </c>
      <c r="D360" s="215" t="str">
        <f>IFERROR(VLOOKUP(INSCRIPCIONES!$B360,BASE2026,3,FALSE),"")</f>
        <v/>
      </c>
      <c r="E360" s="216" t="str">
        <f>IFERROR(VLOOKUP(INSCRIPCIONES!$B360,BASE2026,6,0),"")</f>
        <v/>
      </c>
      <c r="F360" s="216" t="str">
        <f>IFERROR(VLOOKUP(INSCRIPCIONES!$B360,BASE2026,5,0),"")</f>
        <v/>
      </c>
      <c r="G360" s="217" t="str">
        <f>IFERROR(VLOOKUP(INSCRIPCIONES!$B360,BASE2026,12,FALSE),"")</f>
        <v/>
      </c>
      <c r="H360" s="217" t="str">
        <f>IFERROR(VLOOKUP(INSCRIPCIONES!$B360,BASE2026,11,FALSE),"")</f>
        <v/>
      </c>
      <c r="I360" s="218" t="str">
        <f>IFERROR(VLOOKUP(INSCRIPCIONES!$B360,BASE2026,13,FALSE),"")</f>
        <v/>
      </c>
      <c r="J360" s="110" t="str">
        <f>IF(B360="","",IF(INSCRIPCIONES!$K360="DESCUENTO FAMILIA",65000,85000))</f>
        <v/>
      </c>
      <c r="K360" s="132"/>
      <c r="L360" s="214" t="str">
        <f>_xlfn.IFNA(VLOOKUP(INSCRIPCIONES!$B360,'BASE DE DATOS 2026'!$B$3:$Q$650,16,FALSE),"")</f>
        <v/>
      </c>
    </row>
    <row r="361" spans="1:12" ht="15.75" x14ac:dyDescent="0.25">
      <c r="B361" s="213"/>
      <c r="C361" s="215" t="str">
        <f>IFERROR(VLOOKUP(INSCRIPCIONES!$B361,BASE2026,2,FALSE),"")</f>
        <v/>
      </c>
      <c r="D361" s="215" t="str">
        <f>IFERROR(VLOOKUP(INSCRIPCIONES!$B361,BASE2026,3,FALSE),"")</f>
        <v/>
      </c>
      <c r="E361" s="216" t="str">
        <f>IFERROR(VLOOKUP(INSCRIPCIONES!$B361,BASE2026,6,0),"")</f>
        <v/>
      </c>
      <c r="F361" s="216" t="str">
        <f>IFERROR(VLOOKUP(INSCRIPCIONES!$B361,BASE2026,5,0),"")</f>
        <v/>
      </c>
      <c r="G361" s="217" t="str">
        <f>IFERROR(VLOOKUP(INSCRIPCIONES!$B361,BASE2026,12,FALSE),"")</f>
        <v/>
      </c>
      <c r="H361" s="217" t="str">
        <f>IFERROR(VLOOKUP(INSCRIPCIONES!$B361,BASE2026,11,FALSE),"")</f>
        <v/>
      </c>
      <c r="I361" s="218" t="str">
        <f>IFERROR(VLOOKUP(INSCRIPCIONES!$B361,BASE2026,13,FALSE),"")</f>
        <v/>
      </c>
      <c r="J361" s="110" t="str">
        <f>IF(B361="","",IF(INSCRIPCIONES!$K361="DESCUENTO FAMILIA",65000,85000))</f>
        <v/>
      </c>
      <c r="K361" s="132"/>
      <c r="L361" s="214" t="str">
        <f>_xlfn.IFNA(VLOOKUP(INSCRIPCIONES!$B361,'BASE DE DATOS 2026'!$B$3:$Q$650,16,FALSE),"")</f>
        <v/>
      </c>
    </row>
    <row r="362" spans="1:12" ht="15.75" x14ac:dyDescent="0.25">
      <c r="B362" s="213"/>
      <c r="C362" s="215" t="str">
        <f>IFERROR(VLOOKUP(INSCRIPCIONES!$B362,BASE2026,2,FALSE),"")</f>
        <v/>
      </c>
      <c r="D362" s="215" t="str">
        <f>IFERROR(VLOOKUP(INSCRIPCIONES!$B362,BASE2026,3,FALSE),"")</f>
        <v/>
      </c>
      <c r="E362" s="216" t="str">
        <f>IFERROR(VLOOKUP(INSCRIPCIONES!$B362,BASE2026,6,0),"")</f>
        <v/>
      </c>
      <c r="F362" s="216" t="str">
        <f>IFERROR(VLOOKUP(INSCRIPCIONES!$B362,BASE2026,5,0),"")</f>
        <v/>
      </c>
      <c r="G362" s="217" t="str">
        <f>IFERROR(VLOOKUP(INSCRIPCIONES!$B362,BASE2026,12,FALSE),"")</f>
        <v/>
      </c>
      <c r="H362" s="217" t="str">
        <f>IFERROR(VLOOKUP(INSCRIPCIONES!$B362,BASE2026,11,FALSE),"")</f>
        <v/>
      </c>
      <c r="I362" s="218" t="str">
        <f>IFERROR(VLOOKUP(INSCRIPCIONES!$B362,BASE2026,13,FALSE),"")</f>
        <v/>
      </c>
      <c r="J362" s="110" t="str">
        <f>IF(B362="","",IF(INSCRIPCIONES!$K362="DESCUENTO FAMILIA",65000,85000))</f>
        <v/>
      </c>
      <c r="K362" s="132"/>
      <c r="L362" s="214" t="str">
        <f>_xlfn.IFNA(VLOOKUP(INSCRIPCIONES!$B362,'BASE DE DATOS 2026'!$B$3:$Q$650,16,FALSE),"")</f>
        <v/>
      </c>
    </row>
    <row r="363" spans="1:12" ht="15.75" x14ac:dyDescent="0.25">
      <c r="B363" s="213"/>
      <c r="C363" s="215" t="str">
        <f>IFERROR(VLOOKUP(INSCRIPCIONES!$B363,BASE2026,2,FALSE),"")</f>
        <v/>
      </c>
      <c r="D363" s="215" t="str">
        <f>IFERROR(VLOOKUP(INSCRIPCIONES!$B363,BASE2026,3,FALSE),"")</f>
        <v/>
      </c>
      <c r="E363" s="216" t="str">
        <f>IFERROR(VLOOKUP(INSCRIPCIONES!$B363,BASE2026,6,0),"")</f>
        <v/>
      </c>
      <c r="F363" s="216" t="str">
        <f>IFERROR(VLOOKUP(INSCRIPCIONES!$B363,BASE2026,5,0),"")</f>
        <v/>
      </c>
      <c r="G363" s="217" t="str">
        <f>IFERROR(VLOOKUP(INSCRIPCIONES!$B363,BASE2026,12,FALSE),"")</f>
        <v/>
      </c>
      <c r="H363" s="217" t="str">
        <f>IFERROR(VLOOKUP(INSCRIPCIONES!$B363,BASE2026,11,FALSE),"")</f>
        <v/>
      </c>
      <c r="I363" s="218" t="str">
        <f>IFERROR(VLOOKUP(INSCRIPCIONES!$B363,BASE2026,13,FALSE),"")</f>
        <v/>
      </c>
      <c r="J363" s="110" t="str">
        <f>IF(B363="","",IF(INSCRIPCIONES!$K363="DESCUENTO FAMILIA",65000,85000))</f>
        <v/>
      </c>
      <c r="K363" s="132"/>
      <c r="L363" s="214" t="str">
        <f>_xlfn.IFNA(VLOOKUP(INSCRIPCIONES!$B363,'BASE DE DATOS 2026'!$B$3:$Q$650,16,FALSE),"")</f>
        <v/>
      </c>
    </row>
    <row r="364" spans="1:12" ht="15.75" x14ac:dyDescent="0.25">
      <c r="B364" s="213"/>
      <c r="C364" s="215" t="str">
        <f>IFERROR(VLOOKUP(INSCRIPCIONES!$B364,BASE2026,2,FALSE),"")</f>
        <v/>
      </c>
      <c r="D364" s="215" t="str">
        <f>IFERROR(VLOOKUP(INSCRIPCIONES!$B364,BASE2026,3,FALSE),"")</f>
        <v/>
      </c>
      <c r="E364" s="216" t="str">
        <f>IFERROR(VLOOKUP(INSCRIPCIONES!$B364,BASE2026,6,0),"")</f>
        <v/>
      </c>
      <c r="F364" s="216" t="str">
        <f>IFERROR(VLOOKUP(INSCRIPCIONES!$B364,BASE2026,5,0),"")</f>
        <v/>
      </c>
      <c r="G364" s="217" t="str">
        <f>IFERROR(VLOOKUP(INSCRIPCIONES!$B364,BASE2026,12,FALSE),"")</f>
        <v/>
      </c>
      <c r="H364" s="217" t="str">
        <f>IFERROR(VLOOKUP(INSCRIPCIONES!$B364,BASE2026,11,FALSE),"")</f>
        <v/>
      </c>
      <c r="I364" s="218" t="str">
        <f>IFERROR(VLOOKUP(INSCRIPCIONES!$B364,BASE2026,13,FALSE),"")</f>
        <v/>
      </c>
      <c r="J364" s="110" t="str">
        <f>IF(B364="","",IF(INSCRIPCIONES!$K364="DESCUENTO FAMILIA",65000,85000))</f>
        <v/>
      </c>
      <c r="K364" s="132"/>
      <c r="L364" s="214" t="str">
        <f>_xlfn.IFNA(VLOOKUP(INSCRIPCIONES!$B364,'BASE DE DATOS 2026'!$B$3:$Q$650,16,FALSE),"")</f>
        <v/>
      </c>
    </row>
    <row r="365" spans="1:12" ht="15.75" x14ac:dyDescent="0.25">
      <c r="B365" s="213"/>
      <c r="C365" s="215" t="str">
        <f>IFERROR(VLOOKUP(INSCRIPCIONES!$B365,BASE2026,2,FALSE),"")</f>
        <v/>
      </c>
      <c r="D365" s="215" t="str">
        <f>IFERROR(VLOOKUP(INSCRIPCIONES!$B365,BASE2026,3,FALSE),"")</f>
        <v/>
      </c>
      <c r="E365" s="216" t="str">
        <f>IFERROR(VLOOKUP(INSCRIPCIONES!$B365,BASE2026,6,0),"")</f>
        <v/>
      </c>
      <c r="F365" s="216" t="str">
        <f>IFERROR(VLOOKUP(INSCRIPCIONES!$B365,BASE2026,5,0),"")</f>
        <v/>
      </c>
      <c r="G365" s="217" t="str">
        <f>IFERROR(VLOOKUP(INSCRIPCIONES!$B365,BASE2026,12,FALSE),"")</f>
        <v/>
      </c>
      <c r="H365" s="217" t="str">
        <f>IFERROR(VLOOKUP(INSCRIPCIONES!$B365,BASE2026,11,FALSE),"")</f>
        <v/>
      </c>
      <c r="I365" s="218" t="str">
        <f>IFERROR(VLOOKUP(INSCRIPCIONES!$B365,BASE2026,13,FALSE),"")</f>
        <v/>
      </c>
      <c r="J365" s="110" t="str">
        <f>IF(B365="","",IF(INSCRIPCIONES!$K365="DESCUENTO FAMILIA",65000,85000))</f>
        <v/>
      </c>
      <c r="K365" s="132"/>
      <c r="L365" s="214" t="str">
        <f>_xlfn.IFNA(VLOOKUP(INSCRIPCIONES!$B365,'BASE DE DATOS 2026'!$B$3:$Q$650,16,FALSE),"")</f>
        <v/>
      </c>
    </row>
    <row r="366" spans="1:12" ht="15.75" x14ac:dyDescent="0.25">
      <c r="B366" s="213"/>
      <c r="C366" s="215" t="str">
        <f>IFERROR(VLOOKUP(INSCRIPCIONES!$B366,BASE2026,2,FALSE),"")</f>
        <v/>
      </c>
      <c r="D366" s="215" t="str">
        <f>IFERROR(VLOOKUP(INSCRIPCIONES!$B366,BASE2026,3,FALSE),"")</f>
        <v/>
      </c>
      <c r="E366" s="216" t="str">
        <f>IFERROR(VLOOKUP(INSCRIPCIONES!$B366,BASE2026,6,0),"")</f>
        <v/>
      </c>
      <c r="F366" s="216" t="str">
        <f>IFERROR(VLOOKUP(INSCRIPCIONES!$B366,BASE2026,5,0),"")</f>
        <v/>
      </c>
      <c r="G366" s="217" t="str">
        <f>IFERROR(VLOOKUP(INSCRIPCIONES!$B366,BASE2026,12,FALSE),"")</f>
        <v/>
      </c>
      <c r="H366" s="217" t="str">
        <f>IFERROR(VLOOKUP(INSCRIPCIONES!$B366,BASE2026,11,FALSE),"")</f>
        <v/>
      </c>
      <c r="I366" s="218" t="str">
        <f>IFERROR(VLOOKUP(INSCRIPCIONES!$B366,BASE2026,13,FALSE),"")</f>
        <v/>
      </c>
      <c r="J366" s="110" t="str">
        <f>IF(B366="","",IF(INSCRIPCIONES!$K366="DESCUENTO FAMILIA",65000,85000))</f>
        <v/>
      </c>
      <c r="K366" s="132"/>
      <c r="L366" s="214" t="str">
        <f>_xlfn.IFNA(VLOOKUP(INSCRIPCIONES!$B366,'BASE DE DATOS 2026'!$B$3:$Q$650,16,FALSE),"")</f>
        <v/>
      </c>
    </row>
    <row r="367" spans="1:12" ht="15.75" x14ac:dyDescent="0.25">
      <c r="B367" s="213"/>
      <c r="C367" s="215" t="str">
        <f>IFERROR(VLOOKUP(INSCRIPCIONES!$B367,BASE2026,2,FALSE),"")</f>
        <v/>
      </c>
      <c r="D367" s="215" t="str">
        <f>IFERROR(VLOOKUP(INSCRIPCIONES!$B367,BASE2026,3,FALSE),"")</f>
        <v/>
      </c>
      <c r="E367" s="216" t="str">
        <f>IFERROR(VLOOKUP(INSCRIPCIONES!$B367,BASE2026,6,0),"")</f>
        <v/>
      </c>
      <c r="F367" s="216" t="str">
        <f>IFERROR(VLOOKUP(INSCRIPCIONES!$B367,BASE2026,5,0),"")</f>
        <v/>
      </c>
      <c r="G367" s="217" t="str">
        <f>IFERROR(VLOOKUP(INSCRIPCIONES!$B367,BASE2026,12,FALSE),"")</f>
        <v/>
      </c>
      <c r="H367" s="217" t="str">
        <f>IFERROR(VLOOKUP(INSCRIPCIONES!$B367,BASE2026,11,FALSE),"")</f>
        <v/>
      </c>
      <c r="I367" s="218" t="str">
        <f>IFERROR(VLOOKUP(INSCRIPCIONES!$B367,BASE2026,13,FALSE),"")</f>
        <v/>
      </c>
      <c r="J367" s="110" t="str">
        <f>IF(B367="","",IF(INSCRIPCIONES!$K367="DESCUENTO FAMILIA",65000,85000))</f>
        <v/>
      </c>
      <c r="K367" s="132"/>
      <c r="L367" s="214" t="str">
        <f>_xlfn.IFNA(VLOOKUP(INSCRIPCIONES!$B367,'BASE DE DATOS 2026'!$B$3:$Q$650,16,FALSE),"")</f>
        <v/>
      </c>
    </row>
    <row r="368" spans="1:12" ht="15.75" x14ac:dyDescent="0.25">
      <c r="B368" s="213"/>
      <c r="C368" s="215" t="str">
        <f>IFERROR(VLOOKUP(INSCRIPCIONES!$B368,BASE2026,2,FALSE),"")</f>
        <v/>
      </c>
      <c r="D368" s="215" t="str">
        <f>IFERROR(VLOOKUP(INSCRIPCIONES!$B368,BASE2026,3,FALSE),"")</f>
        <v/>
      </c>
      <c r="E368" s="216" t="str">
        <f>IFERROR(VLOOKUP(INSCRIPCIONES!$B368,BASE2026,6,0),"")</f>
        <v/>
      </c>
      <c r="F368" s="216" t="str">
        <f>IFERROR(VLOOKUP(INSCRIPCIONES!$B368,BASE2026,5,0),"")</f>
        <v/>
      </c>
      <c r="G368" s="217" t="str">
        <f>IFERROR(VLOOKUP(INSCRIPCIONES!$B368,BASE2026,12,FALSE),"")</f>
        <v/>
      </c>
      <c r="H368" s="217" t="str">
        <f>IFERROR(VLOOKUP(INSCRIPCIONES!$B368,BASE2026,11,FALSE),"")</f>
        <v/>
      </c>
      <c r="I368" s="218" t="str">
        <f>IFERROR(VLOOKUP(INSCRIPCIONES!$B368,BASE2026,13,FALSE),"")</f>
        <v/>
      </c>
      <c r="J368" s="110" t="str">
        <f>IF(B368="","",IF(INSCRIPCIONES!$K368="DESCUENTO FAMILIA",65000,85000))</f>
        <v/>
      </c>
      <c r="K368" s="132"/>
      <c r="L368" s="214" t="str">
        <f>_xlfn.IFNA(VLOOKUP(INSCRIPCIONES!$B368,'BASE DE DATOS 2026'!$B$3:$Q$650,16,FALSE),"")</f>
        <v/>
      </c>
    </row>
    <row r="369" spans="2:12" ht="15.75" x14ac:dyDescent="0.25">
      <c r="B369" s="213"/>
      <c r="C369" s="215" t="str">
        <f>IFERROR(VLOOKUP(INSCRIPCIONES!$B369,BASE2026,2,FALSE),"")</f>
        <v/>
      </c>
      <c r="D369" s="215" t="str">
        <f>IFERROR(VLOOKUP(INSCRIPCIONES!$B369,BASE2026,3,FALSE),"")</f>
        <v/>
      </c>
      <c r="E369" s="216" t="str">
        <f>IFERROR(VLOOKUP(INSCRIPCIONES!$B369,BASE2026,6,0),"")</f>
        <v/>
      </c>
      <c r="F369" s="216" t="str">
        <f>IFERROR(VLOOKUP(INSCRIPCIONES!$B369,BASE2026,5,0),"")</f>
        <v/>
      </c>
      <c r="G369" s="217" t="str">
        <f>IFERROR(VLOOKUP(INSCRIPCIONES!$B369,BASE2026,12,FALSE),"")</f>
        <v/>
      </c>
      <c r="H369" s="217" t="str">
        <f>IFERROR(VLOOKUP(INSCRIPCIONES!$B369,BASE2026,11,FALSE),"")</f>
        <v/>
      </c>
      <c r="I369" s="218" t="str">
        <f>IFERROR(VLOOKUP(INSCRIPCIONES!$B369,BASE2026,13,FALSE),"")</f>
        <v/>
      </c>
      <c r="J369" s="110" t="str">
        <f>IF(B369="","",IF(INSCRIPCIONES!$K369="DESCUENTO FAMILIA",65000,85000))</f>
        <v/>
      </c>
      <c r="K369" s="132"/>
      <c r="L369" s="214" t="str">
        <f>_xlfn.IFNA(VLOOKUP(INSCRIPCIONES!$B369,'BASE DE DATOS 2026'!$B$3:$Q$650,16,FALSE),"")</f>
        <v/>
      </c>
    </row>
    <row r="370" spans="2:12" ht="15.75" x14ac:dyDescent="0.25">
      <c r="B370" s="213"/>
      <c r="C370" s="215" t="str">
        <f>IFERROR(VLOOKUP(INSCRIPCIONES!$B370,BASE2026,2,FALSE),"")</f>
        <v/>
      </c>
      <c r="D370" s="215" t="str">
        <f>IFERROR(VLOOKUP(INSCRIPCIONES!$B370,BASE2026,3,FALSE),"")</f>
        <v/>
      </c>
      <c r="E370" s="216" t="str">
        <f>IFERROR(VLOOKUP(INSCRIPCIONES!$B370,BASE2026,6,0),"")</f>
        <v/>
      </c>
      <c r="F370" s="216" t="str">
        <f>IFERROR(VLOOKUP(INSCRIPCIONES!$B370,BASE2026,5,0),"")</f>
        <v/>
      </c>
      <c r="G370" s="217" t="str">
        <f>IFERROR(VLOOKUP(INSCRIPCIONES!$B370,BASE2026,12,FALSE),"")</f>
        <v/>
      </c>
      <c r="H370" s="217" t="str">
        <f>IFERROR(VLOOKUP(INSCRIPCIONES!$B370,BASE2026,11,FALSE),"")</f>
        <v/>
      </c>
      <c r="I370" s="218" t="str">
        <f>IFERROR(VLOOKUP(INSCRIPCIONES!$B370,BASE2026,13,FALSE),"")</f>
        <v/>
      </c>
      <c r="J370" s="110" t="str">
        <f>IF(B370="","",IF(INSCRIPCIONES!$K370="DESCUENTO FAMILIA",65000,85000))</f>
        <v/>
      </c>
      <c r="K370" s="132"/>
      <c r="L370" s="214" t="str">
        <f>_xlfn.IFNA(VLOOKUP(INSCRIPCIONES!$B370,'BASE DE DATOS 2026'!$B$3:$Q$650,16,FALSE),"")</f>
        <v/>
      </c>
    </row>
    <row r="371" spans="2:12" ht="15.75" x14ac:dyDescent="0.25">
      <c r="B371" s="213"/>
      <c r="C371" s="215" t="str">
        <f>IFERROR(VLOOKUP(INSCRIPCIONES!$B371,BASE2026,2,FALSE),"")</f>
        <v/>
      </c>
      <c r="D371" s="215" t="str">
        <f>IFERROR(VLOOKUP(INSCRIPCIONES!$B371,BASE2026,3,FALSE),"")</f>
        <v/>
      </c>
      <c r="E371" s="216" t="str">
        <f>IFERROR(VLOOKUP(INSCRIPCIONES!$B371,BASE2026,6,0),"")</f>
        <v/>
      </c>
      <c r="F371" s="216" t="str">
        <f>IFERROR(VLOOKUP(INSCRIPCIONES!$B371,BASE2026,5,0),"")</f>
        <v/>
      </c>
      <c r="G371" s="217" t="str">
        <f>IFERROR(VLOOKUP(INSCRIPCIONES!$B371,BASE2026,12,FALSE),"")</f>
        <v/>
      </c>
      <c r="H371" s="217" t="str">
        <f>IFERROR(VLOOKUP(INSCRIPCIONES!$B371,BASE2026,11,FALSE),"")</f>
        <v/>
      </c>
      <c r="I371" s="218" t="str">
        <f>IFERROR(VLOOKUP(INSCRIPCIONES!$B371,BASE2026,13,FALSE),"")</f>
        <v/>
      </c>
      <c r="J371" s="110" t="str">
        <f>IF(B371="","",IF(INSCRIPCIONES!$K371="DESCUENTO FAMILIA",65000,85000))</f>
        <v/>
      </c>
      <c r="K371" s="132"/>
      <c r="L371" s="214" t="str">
        <f>_xlfn.IFNA(VLOOKUP(INSCRIPCIONES!$B371,'BASE DE DATOS 2026'!$B$3:$Q$650,16,FALSE),"")</f>
        <v/>
      </c>
    </row>
    <row r="372" spans="2:12" ht="15.75" x14ac:dyDescent="0.25">
      <c r="B372" s="213"/>
      <c r="C372" s="215" t="str">
        <f>IFERROR(VLOOKUP(INSCRIPCIONES!$B372,BASE2026,2,FALSE),"")</f>
        <v/>
      </c>
      <c r="D372" s="215" t="str">
        <f>IFERROR(VLOOKUP(INSCRIPCIONES!$B372,BASE2026,3,FALSE),"")</f>
        <v/>
      </c>
      <c r="E372" s="216" t="str">
        <f>IFERROR(VLOOKUP(INSCRIPCIONES!$B372,BASE2026,6,0),"")</f>
        <v/>
      </c>
      <c r="F372" s="216" t="str">
        <f>IFERROR(VLOOKUP(INSCRIPCIONES!$B372,BASE2026,5,0),"")</f>
        <v/>
      </c>
      <c r="G372" s="217" t="str">
        <f>IFERROR(VLOOKUP(INSCRIPCIONES!$B372,BASE2026,12,FALSE),"")</f>
        <v/>
      </c>
      <c r="H372" s="217" t="str">
        <f>IFERROR(VLOOKUP(INSCRIPCIONES!$B372,BASE2026,11,FALSE),"")</f>
        <v/>
      </c>
      <c r="I372" s="218" t="str">
        <f>IFERROR(VLOOKUP(INSCRIPCIONES!$B372,BASE2026,13,FALSE),"")</f>
        <v/>
      </c>
      <c r="J372" s="110" t="str">
        <f>IF(B372="","",IF(INSCRIPCIONES!$K372="DESCUENTO FAMILIA",65000,85000))</f>
        <v/>
      </c>
      <c r="K372" s="132"/>
      <c r="L372" s="214" t="str">
        <f>_xlfn.IFNA(VLOOKUP(INSCRIPCIONES!$B372,'BASE DE DATOS 2026'!$B$3:$Q$650,16,FALSE),"")</f>
        <v/>
      </c>
    </row>
    <row r="373" spans="2:12" ht="21" x14ac:dyDescent="0.25">
      <c r="B373" s="227"/>
    </row>
  </sheetData>
  <sheetProtection deleteRows="0" autoFilter="0"/>
  <mergeCells count="4">
    <mergeCell ref="C2:H2"/>
    <mergeCell ref="C3:H3"/>
    <mergeCell ref="C4:D4"/>
    <mergeCell ref="A1:J1"/>
  </mergeCells>
  <conditionalFormatting sqref="B324:B326">
    <cfRule type="duplicateValues" dxfId="72" priority="5536"/>
  </conditionalFormatting>
  <conditionalFormatting sqref="B327:B334">
    <cfRule type="duplicateValues" dxfId="71" priority="11"/>
    <cfRule type="duplicateValues" dxfId="70" priority="12"/>
    <cfRule type="duplicateValues" dxfId="69" priority="14"/>
  </conditionalFormatting>
  <conditionalFormatting sqref="B335">
    <cfRule type="duplicateValues" dxfId="68" priority="6"/>
    <cfRule type="duplicateValues" dxfId="67" priority="7"/>
    <cfRule type="duplicateValues" dxfId="66" priority="8"/>
    <cfRule type="duplicateValues" dxfId="65" priority="9"/>
  </conditionalFormatting>
  <conditionalFormatting sqref="B336:B372">
    <cfRule type="duplicateValues" dxfId="64" priority="1"/>
    <cfRule type="duplicateValues" dxfId="63" priority="2"/>
    <cfRule type="duplicateValues" dxfId="62" priority="3"/>
    <cfRule type="duplicateValues" dxfId="61" priority="4"/>
  </conditionalFormatting>
  <conditionalFormatting sqref="B373">
    <cfRule type="duplicateValues" dxfId="60" priority="5"/>
  </conditionalFormatting>
  <conditionalFormatting sqref="B374:B1048576 B1:B323">
    <cfRule type="duplicateValues" dxfId="59" priority="22"/>
  </conditionalFormatting>
  <conditionalFormatting sqref="B374:B1048576 B1:B326">
    <cfRule type="duplicateValues" dxfId="58" priority="18"/>
  </conditionalFormatting>
  <conditionalFormatting sqref="B374:B1048576 B1:B334">
    <cfRule type="duplicateValues" dxfId="57" priority="13"/>
  </conditionalFormatting>
  <conditionalFormatting sqref="D2:F3">
    <cfRule type="duplicateValues" dxfId="56" priority="1994"/>
  </conditionalFormatting>
  <conditionalFormatting sqref="D5:F5">
    <cfRule type="duplicateValues" dxfId="55" priority="1995"/>
  </conditionalFormatting>
  <conditionalFormatting sqref="M2:M5">
    <cfRule type="duplicateValues" dxfId="54" priority="1996"/>
  </conditionalFormatting>
  <conditionalFormatting sqref="B7:B323">
    <cfRule type="duplicateValues" dxfId="53" priority="5588"/>
  </conditionalFormatting>
  <pageMargins left="0.70866141732283472" right="0.70866141732283472" top="0.74803149606299213" bottom="0.74803149606299213" header="0.31496062992125984" footer="0.31496062992125984"/>
  <pageSetup scale="35" fitToHeight="0" orientation="portrait" r:id="rId1"/>
  <ignoredErrors>
    <ignoredError sqref="L7:L372" unlocked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1:AA68"/>
  <sheetViews>
    <sheetView zoomScale="63" zoomScaleNormal="63" workbookViewId="0">
      <selection activeCell="D16" sqref="D16"/>
    </sheetView>
  </sheetViews>
  <sheetFormatPr baseColWidth="10" defaultColWidth="26.85546875" defaultRowHeight="15" x14ac:dyDescent="0.25"/>
  <cols>
    <col min="1" max="1" width="4.42578125" style="228" bestFit="1" customWidth="1"/>
    <col min="2" max="2" width="12.7109375" style="229" bestFit="1" customWidth="1"/>
    <col min="3" max="3" width="29.42578125" style="228" customWidth="1"/>
    <col min="4" max="4" width="29.85546875" style="228" customWidth="1"/>
    <col min="5" max="5" width="26.5703125" style="228" customWidth="1"/>
    <col min="6" max="6" width="28.42578125" style="233" customWidth="1"/>
    <col min="7" max="7" width="8.42578125" style="228" bestFit="1" customWidth="1"/>
    <col min="8" max="8" width="26.140625" style="228" bestFit="1" customWidth="1"/>
    <col min="9" max="9" width="6.5703125" style="228" hidden="1" customWidth="1"/>
    <col min="10" max="10" width="8.28515625" style="228" hidden="1" customWidth="1"/>
    <col min="11" max="11" width="33.85546875" style="228" customWidth="1"/>
    <col min="12" max="12" width="26.85546875" style="228" customWidth="1"/>
    <col min="13" max="13" width="26.140625" style="228" bestFit="1" customWidth="1"/>
    <col min="14" max="14" width="22" style="228" bestFit="1" customWidth="1"/>
    <col min="15" max="15" width="24" style="228" customWidth="1"/>
    <col min="16" max="17" width="27.28515625" style="232" customWidth="1"/>
    <col min="18" max="18" width="16" style="232" bestFit="1" customWidth="1"/>
    <col min="19" max="19" width="21.85546875" style="232" bestFit="1" customWidth="1"/>
    <col min="20" max="20" width="9.85546875" style="232" bestFit="1" customWidth="1"/>
    <col min="21" max="21" width="21.140625" style="232" bestFit="1" customWidth="1"/>
    <col min="22" max="16384" width="26.85546875" style="232"/>
  </cols>
  <sheetData>
    <row r="1" spans="1:21" ht="35.25" x14ac:dyDescent="0.25">
      <c r="C1" s="243" t="str">
        <f>INSCRIPCIONES!A1</f>
        <v>SUPER COPA 2026 - SUPER CAMPEONATO</v>
      </c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30"/>
      <c r="P1" s="231"/>
      <c r="Q1" s="231"/>
    </row>
    <row r="2" spans="1:21" ht="15.75" x14ac:dyDescent="0.25">
      <c r="C2" s="22" t="s">
        <v>59</v>
      </c>
      <c r="D2" s="241"/>
      <c r="E2" s="241"/>
      <c r="F2" s="241"/>
      <c r="G2" s="241"/>
      <c r="H2" s="241"/>
      <c r="I2" s="6"/>
      <c r="J2" s="6"/>
      <c r="K2" s="6"/>
      <c r="L2" s="6"/>
      <c r="M2" s="6"/>
      <c r="N2" s="6"/>
      <c r="O2" s="6"/>
      <c r="P2" s="187"/>
      <c r="Q2" s="187"/>
    </row>
    <row r="3" spans="1:21" ht="15.75" x14ac:dyDescent="0.25">
      <c r="C3" s="22" t="s">
        <v>57</v>
      </c>
      <c r="D3" s="242"/>
      <c r="E3" s="242"/>
      <c r="F3" s="242"/>
      <c r="G3" s="242"/>
      <c r="H3" s="242"/>
      <c r="I3" s="6"/>
      <c r="J3" s="6"/>
      <c r="K3" s="6"/>
      <c r="L3" s="30">
        <f>COUNTIF('INSCRIPCIONES NUEVOS'!$K$7:$K$63,"ST*")+COUNTIF('INSCRIPCIONES NUEVOS'!$K$7:$K$63,"MI*")</f>
        <v>0</v>
      </c>
      <c r="M3" s="6"/>
      <c r="N3" s="6"/>
      <c r="O3" s="6"/>
      <c r="P3" s="187"/>
      <c r="Q3" s="187"/>
    </row>
    <row r="4" spans="1:21" ht="15.75" x14ac:dyDescent="0.25">
      <c r="C4" s="22" t="s">
        <v>58</v>
      </c>
      <c r="D4" s="68"/>
      <c r="E4" s="45" t="s">
        <v>159</v>
      </c>
      <c r="F4" s="240">
        <f>+INSCRIPCIONES!H4</f>
        <v>46200</v>
      </c>
      <c r="G4" s="240"/>
      <c r="H4" s="240"/>
      <c r="I4" s="52"/>
      <c r="J4" s="52"/>
      <c r="K4" s="52"/>
      <c r="L4" s="30">
        <f>SUBTOTAL(103,'INSCRIPCIONES NUEVOS'!$D$7:$D$63)-L3</f>
        <v>0</v>
      </c>
      <c r="M4" s="6"/>
      <c r="N4" s="6"/>
      <c r="O4" s="6"/>
      <c r="P4" s="187"/>
      <c r="Q4" s="187"/>
    </row>
    <row r="5" spans="1:21" ht="15.75" x14ac:dyDescent="0.25">
      <c r="C5" s="7"/>
      <c r="D5" s="8"/>
      <c r="E5" s="8"/>
      <c r="F5" s="84"/>
      <c r="G5" s="8"/>
      <c r="H5" s="8"/>
      <c r="I5" s="6"/>
      <c r="J5" s="6"/>
      <c r="K5" s="6"/>
      <c r="L5" s="30">
        <f>SUM(L3:L4)</f>
        <v>0</v>
      </c>
      <c r="M5" s="6"/>
      <c r="N5" s="6"/>
      <c r="O5" s="6"/>
      <c r="P5" s="187"/>
      <c r="Q5" s="187"/>
    </row>
    <row r="6" spans="1:21" s="188" customFormat="1" ht="31.5" customHeight="1" x14ac:dyDescent="0.25">
      <c r="A6" s="116" t="s">
        <v>54</v>
      </c>
      <c r="B6" s="117" t="s">
        <v>71</v>
      </c>
      <c r="C6" s="118" t="s">
        <v>34</v>
      </c>
      <c r="D6" s="118" t="s">
        <v>35</v>
      </c>
      <c r="E6" s="118" t="s">
        <v>94</v>
      </c>
      <c r="F6" s="119" t="s">
        <v>1687</v>
      </c>
      <c r="G6" s="118" t="s">
        <v>22</v>
      </c>
      <c r="H6" s="118" t="s">
        <v>36</v>
      </c>
      <c r="I6" s="117" t="s">
        <v>37</v>
      </c>
      <c r="J6" s="118" t="s">
        <v>38</v>
      </c>
      <c r="K6" s="118" t="s">
        <v>18</v>
      </c>
      <c r="L6" s="117" t="s">
        <v>40</v>
      </c>
      <c r="M6" s="117" t="s">
        <v>39</v>
      </c>
      <c r="N6" s="118" t="s">
        <v>47</v>
      </c>
      <c r="O6" s="118" t="s">
        <v>1483</v>
      </c>
      <c r="P6" s="186"/>
      <c r="Q6" s="186"/>
    </row>
    <row r="7" spans="1:21" s="228" customFormat="1" ht="21" x14ac:dyDescent="0.25">
      <c r="A7" s="120" t="str">
        <f>IF(C7&lt;&gt;"",SUBTOTAL(103,$C$7:C7),"")</f>
        <v/>
      </c>
      <c r="B7" s="227"/>
      <c r="C7" s="224"/>
      <c r="D7" s="224"/>
      <c r="E7" s="225"/>
      <c r="F7" s="226"/>
      <c r="G7" s="111" t="str">
        <f t="shared" ref="G7:G37" ca="1" si="0">IF(F7="","",YEAR(NOW())-YEAR(F7))</f>
        <v/>
      </c>
      <c r="H7" s="204"/>
      <c r="I7" s="112" t="str">
        <f t="shared" ref="I7:I37" si="1">IFERROR(VLOOKUP(H7,NIVELES,2,0),"")</f>
        <v/>
      </c>
      <c r="J7" s="113" t="str">
        <f t="shared" ref="J7:J37" si="2">YEAR(F7)&amp;I7</f>
        <v>1900</v>
      </c>
      <c r="K7" s="114" t="str">
        <f t="shared" ref="K7:K37" si="3">IFERROR(VLOOKUP(J7,CATEGORIAS,2,0),"")</f>
        <v/>
      </c>
      <c r="L7" s="203"/>
      <c r="M7" s="115" t="str">
        <f>IF('INSCRIPCIONES NUEVOS'!$C7&lt;&gt;"",IF('INSCRIPCIONES NUEVOS'!$B7="",115000,105000),"")</f>
        <v/>
      </c>
      <c r="N7" s="202"/>
      <c r="O7" s="203"/>
      <c r="P7" s="121"/>
      <c r="Q7" s="121"/>
      <c r="R7" s="228" t="str">
        <f>+UPPER(TRIM('INSCRIPCIONES NUEVOS'!$C7))</f>
        <v/>
      </c>
      <c r="S7" s="228" t="str">
        <f>+UPPER(TRIM('INSCRIPCIONES NUEVOS'!$D7))</f>
        <v/>
      </c>
      <c r="U7" s="228" t="str">
        <f>UPPER(TRIM('INSCRIPCIONES NUEVOS'!$L7))</f>
        <v/>
      </c>
    </row>
    <row r="8" spans="1:21" ht="21" x14ac:dyDescent="0.25">
      <c r="A8" s="120" t="str">
        <f>IF(C8&lt;&gt;"",SUBTOTAL(103,$C$7:C8),"")</f>
        <v/>
      </c>
      <c r="B8" s="227"/>
      <c r="C8" s="224"/>
      <c r="D8" s="224"/>
      <c r="E8" s="225"/>
      <c r="F8" s="226"/>
      <c r="G8" s="111" t="str">
        <f t="shared" ca="1" si="0"/>
        <v/>
      </c>
      <c r="H8" s="204"/>
      <c r="I8" s="112" t="str">
        <f t="shared" si="1"/>
        <v/>
      </c>
      <c r="J8" s="113" t="str">
        <f t="shared" si="2"/>
        <v>1900</v>
      </c>
      <c r="K8" s="114" t="str">
        <f t="shared" si="3"/>
        <v/>
      </c>
      <c r="L8" s="203"/>
      <c r="M8" s="115" t="str">
        <f>IF('INSCRIPCIONES NUEVOS'!$C8&lt;&gt;"",IF('INSCRIPCIONES NUEVOS'!$B8="",115000,105000),"")</f>
        <v/>
      </c>
      <c r="N8" s="202"/>
      <c r="O8" s="203"/>
      <c r="P8" s="185"/>
      <c r="Q8" s="185"/>
      <c r="R8" s="232" t="str">
        <f>+UPPER(TRIM('INSCRIPCIONES NUEVOS'!$C8))</f>
        <v/>
      </c>
      <c r="S8" s="232" t="str">
        <f>+UPPER(TRIM('INSCRIPCIONES NUEVOS'!$D8))</f>
        <v/>
      </c>
      <c r="U8" s="232" t="str">
        <f>UPPER(TRIM('INSCRIPCIONES NUEVOS'!$L8))</f>
        <v/>
      </c>
    </row>
    <row r="9" spans="1:21" ht="21" x14ac:dyDescent="0.25">
      <c r="A9" s="120" t="str">
        <f>IF(C9&lt;&gt;"",SUBTOTAL(103,$C$7:C9),"")</f>
        <v/>
      </c>
      <c r="B9" s="227"/>
      <c r="C9" s="224"/>
      <c r="D9" s="224"/>
      <c r="E9" s="225"/>
      <c r="F9" s="226"/>
      <c r="G9" s="111" t="str">
        <f t="shared" ca="1" si="0"/>
        <v/>
      </c>
      <c r="H9" s="204"/>
      <c r="I9" s="112" t="str">
        <f t="shared" si="1"/>
        <v/>
      </c>
      <c r="J9" s="113" t="str">
        <f t="shared" si="2"/>
        <v>1900</v>
      </c>
      <c r="K9" s="114" t="str">
        <f t="shared" si="3"/>
        <v/>
      </c>
      <c r="L9" s="203"/>
      <c r="M9" s="115" t="str">
        <f>IF('INSCRIPCIONES NUEVOS'!$C9&lt;&gt;"",IF('INSCRIPCIONES NUEVOS'!$B9="",115000,105000),"")</f>
        <v/>
      </c>
      <c r="N9" s="202"/>
      <c r="O9" s="203"/>
      <c r="P9" s="185"/>
      <c r="Q9" s="185"/>
      <c r="R9" s="232" t="str">
        <f>+UPPER(TRIM('INSCRIPCIONES NUEVOS'!$C9))</f>
        <v/>
      </c>
      <c r="S9" s="232" t="str">
        <f>+UPPER(TRIM('INSCRIPCIONES NUEVOS'!$D9))</f>
        <v/>
      </c>
      <c r="U9" s="232" t="str">
        <f>UPPER(TRIM('INSCRIPCIONES NUEVOS'!$L9))</f>
        <v/>
      </c>
    </row>
    <row r="10" spans="1:21" s="228" customFormat="1" ht="21" x14ac:dyDescent="0.25">
      <c r="A10" s="120" t="str">
        <f>IF(C10&lt;&gt;"",SUBTOTAL(103,$C$7:C10),"")</f>
        <v/>
      </c>
      <c r="B10" s="227"/>
      <c r="C10" s="224"/>
      <c r="D10" s="224"/>
      <c r="E10" s="225"/>
      <c r="F10" s="226"/>
      <c r="G10" s="111" t="str">
        <f t="shared" ca="1" si="0"/>
        <v/>
      </c>
      <c r="H10" s="204"/>
      <c r="I10" s="112" t="str">
        <f t="shared" si="1"/>
        <v/>
      </c>
      <c r="J10" s="113" t="str">
        <f t="shared" si="2"/>
        <v>1900</v>
      </c>
      <c r="K10" s="114" t="str">
        <f t="shared" si="3"/>
        <v/>
      </c>
      <c r="L10" s="203"/>
      <c r="M10" s="115" t="str">
        <f>IF('INSCRIPCIONES NUEVOS'!$C10&lt;&gt;"",IF('INSCRIPCIONES NUEVOS'!$B10="",115000,105000),"")</f>
        <v/>
      </c>
      <c r="N10" s="202"/>
      <c r="O10" s="203"/>
      <c r="P10" s="121"/>
      <c r="Q10" s="121"/>
      <c r="R10" s="228" t="str">
        <f>+UPPER(TRIM('INSCRIPCIONES NUEVOS'!$C10))</f>
        <v/>
      </c>
      <c r="S10" s="228" t="str">
        <f>+UPPER(TRIM('INSCRIPCIONES NUEVOS'!$D10))</f>
        <v/>
      </c>
      <c r="U10" s="228" t="str">
        <f>UPPER(TRIM('INSCRIPCIONES NUEVOS'!$L10))</f>
        <v/>
      </c>
    </row>
    <row r="11" spans="1:21" ht="21" x14ac:dyDescent="0.25">
      <c r="A11" s="120" t="str">
        <f>IF(C11&lt;&gt;"",SUBTOTAL(103,$C$7:C11),"")</f>
        <v/>
      </c>
      <c r="B11" s="205"/>
      <c r="C11" s="224"/>
      <c r="D11" s="224"/>
      <c r="E11" s="225"/>
      <c r="F11" s="226"/>
      <c r="G11" s="111" t="str">
        <f t="shared" ca="1" si="0"/>
        <v/>
      </c>
      <c r="H11" s="204"/>
      <c r="I11" s="112" t="str">
        <f t="shared" si="1"/>
        <v/>
      </c>
      <c r="J11" s="113" t="str">
        <f t="shared" si="2"/>
        <v>1900</v>
      </c>
      <c r="K11" s="114" t="str">
        <f t="shared" si="3"/>
        <v/>
      </c>
      <c r="L11" s="203"/>
      <c r="M11" s="115" t="str">
        <f>IF('INSCRIPCIONES NUEVOS'!$C11&lt;&gt;"",IF('INSCRIPCIONES NUEVOS'!$B11="",115000,105000),"")</f>
        <v/>
      </c>
      <c r="N11" s="202"/>
      <c r="O11" s="203"/>
      <c r="P11" s="185"/>
      <c r="Q11" s="185"/>
      <c r="R11" s="232" t="str">
        <f>+UPPER(TRIM('INSCRIPCIONES NUEVOS'!$C11))</f>
        <v/>
      </c>
      <c r="S11" s="232" t="str">
        <f>+UPPER(TRIM('INSCRIPCIONES NUEVOS'!$D11))</f>
        <v/>
      </c>
      <c r="U11" s="232" t="str">
        <f>UPPER(TRIM('INSCRIPCIONES NUEVOS'!$L11))</f>
        <v/>
      </c>
    </row>
    <row r="12" spans="1:21" s="228" customFormat="1" ht="21" x14ac:dyDescent="0.25">
      <c r="A12" s="120" t="str">
        <f>IF(C12&lt;&gt;"",SUBTOTAL(103,$C$7:C12),"")</f>
        <v/>
      </c>
      <c r="B12" s="227"/>
      <c r="C12" s="224"/>
      <c r="D12" s="224"/>
      <c r="E12" s="225"/>
      <c r="F12" s="226"/>
      <c r="G12" s="111" t="str">
        <f t="shared" ca="1" si="0"/>
        <v/>
      </c>
      <c r="H12" s="204"/>
      <c r="I12" s="112" t="str">
        <f t="shared" si="1"/>
        <v/>
      </c>
      <c r="J12" s="113" t="str">
        <f t="shared" si="2"/>
        <v>1900</v>
      </c>
      <c r="K12" s="114" t="str">
        <f t="shared" si="3"/>
        <v/>
      </c>
      <c r="L12" s="203"/>
      <c r="M12" s="115" t="str">
        <f>IF('INSCRIPCIONES NUEVOS'!$C12&lt;&gt;"",IF('INSCRIPCIONES NUEVOS'!$B12="",115000,105000),"")</f>
        <v/>
      </c>
      <c r="N12" s="202"/>
      <c r="O12" s="203"/>
      <c r="P12" s="121"/>
      <c r="Q12" s="121"/>
      <c r="R12" s="228" t="str">
        <f>+UPPER(TRIM('INSCRIPCIONES NUEVOS'!$C12))</f>
        <v/>
      </c>
      <c r="S12" s="228" t="str">
        <f>+UPPER(TRIM('INSCRIPCIONES NUEVOS'!$D12))</f>
        <v/>
      </c>
      <c r="U12" s="228" t="str">
        <f>UPPER(TRIM('INSCRIPCIONES NUEVOS'!$L12))</f>
        <v/>
      </c>
    </row>
    <row r="13" spans="1:21" ht="21" x14ac:dyDescent="0.25">
      <c r="A13" s="120" t="str">
        <f>IF(C13&lt;&gt;"",SUBTOTAL(103,$C$7:C13),"")</f>
        <v/>
      </c>
      <c r="B13" s="227"/>
      <c r="C13" s="224"/>
      <c r="D13" s="224"/>
      <c r="E13" s="225"/>
      <c r="F13" s="226"/>
      <c r="G13" s="111" t="str">
        <f t="shared" ca="1" si="0"/>
        <v/>
      </c>
      <c r="H13" s="204"/>
      <c r="I13" s="112" t="str">
        <f t="shared" si="1"/>
        <v/>
      </c>
      <c r="J13" s="113" t="str">
        <f t="shared" si="2"/>
        <v>1900</v>
      </c>
      <c r="K13" s="114" t="str">
        <f t="shared" si="3"/>
        <v/>
      </c>
      <c r="L13" s="203"/>
      <c r="M13" s="115" t="str">
        <f>IF('INSCRIPCIONES NUEVOS'!$C13&lt;&gt;"",IF('INSCRIPCIONES NUEVOS'!$B13="",115000,105000),"")</f>
        <v/>
      </c>
      <c r="N13" s="202"/>
      <c r="O13" s="203"/>
      <c r="P13" s="185"/>
      <c r="Q13" s="185"/>
      <c r="R13" s="232" t="str">
        <f>+UPPER(TRIM('INSCRIPCIONES NUEVOS'!$C13))</f>
        <v/>
      </c>
      <c r="S13" s="232" t="str">
        <f>+UPPER(TRIM('INSCRIPCIONES NUEVOS'!$D13))</f>
        <v/>
      </c>
      <c r="U13" s="232" t="str">
        <f>UPPER(TRIM('INSCRIPCIONES NUEVOS'!$L13))</f>
        <v/>
      </c>
    </row>
    <row r="14" spans="1:21" ht="21" x14ac:dyDescent="0.25">
      <c r="A14" s="120" t="str">
        <f>IF(C14&lt;&gt;"",SUBTOTAL(103,$C$7:C14),"")</f>
        <v/>
      </c>
      <c r="B14" s="227"/>
      <c r="C14" s="224"/>
      <c r="D14" s="224"/>
      <c r="E14" s="225"/>
      <c r="F14" s="226"/>
      <c r="G14" s="111" t="str">
        <f t="shared" ca="1" si="0"/>
        <v/>
      </c>
      <c r="H14" s="204"/>
      <c r="I14" s="112" t="str">
        <f t="shared" si="1"/>
        <v/>
      </c>
      <c r="J14" s="113" t="str">
        <f t="shared" si="2"/>
        <v>1900</v>
      </c>
      <c r="K14" s="114" t="str">
        <f t="shared" si="3"/>
        <v/>
      </c>
      <c r="L14" s="203"/>
      <c r="M14" s="115" t="str">
        <f>IF('INSCRIPCIONES NUEVOS'!$C14&lt;&gt;"",IF('INSCRIPCIONES NUEVOS'!$B14="",115000,105000),"")</f>
        <v/>
      </c>
      <c r="N14" s="202"/>
      <c r="O14" s="203"/>
      <c r="P14" s="185"/>
      <c r="Q14" s="185"/>
      <c r="R14" s="232" t="str">
        <f>+UPPER(TRIM('INSCRIPCIONES NUEVOS'!$C14))</f>
        <v/>
      </c>
      <c r="S14" s="232" t="str">
        <f>+UPPER(TRIM('INSCRIPCIONES NUEVOS'!$D14))</f>
        <v/>
      </c>
      <c r="U14" s="232" t="str">
        <f>UPPER(TRIM('INSCRIPCIONES NUEVOS'!$L14))</f>
        <v/>
      </c>
    </row>
    <row r="15" spans="1:21" s="228" customFormat="1" ht="21" x14ac:dyDescent="0.25">
      <c r="A15" s="120" t="str">
        <f>IF(C15&lt;&gt;"",SUBTOTAL(103,$C$7:C15),"")</f>
        <v/>
      </c>
      <c r="B15" s="227"/>
      <c r="C15" s="224"/>
      <c r="D15" s="224"/>
      <c r="E15" s="225"/>
      <c r="F15" s="226"/>
      <c r="G15" s="111" t="str">
        <f t="shared" ca="1" si="0"/>
        <v/>
      </c>
      <c r="H15" s="204"/>
      <c r="I15" s="112" t="str">
        <f t="shared" si="1"/>
        <v/>
      </c>
      <c r="J15" s="113" t="str">
        <f t="shared" si="2"/>
        <v>1900</v>
      </c>
      <c r="K15" s="114" t="str">
        <f t="shared" si="3"/>
        <v/>
      </c>
      <c r="L15" s="203"/>
      <c r="M15" s="115" t="str">
        <f>IF('INSCRIPCIONES NUEVOS'!$C15&lt;&gt;"",IF('INSCRIPCIONES NUEVOS'!$B15="",115000,105000),"")</f>
        <v/>
      </c>
      <c r="N15" s="202"/>
      <c r="O15" s="203"/>
      <c r="P15" s="121"/>
      <c r="Q15" s="121"/>
      <c r="R15" s="228" t="str">
        <f>+UPPER(TRIM('INSCRIPCIONES NUEVOS'!$C15))</f>
        <v/>
      </c>
      <c r="S15" s="228" t="str">
        <f>+UPPER(TRIM('INSCRIPCIONES NUEVOS'!$D15))</f>
        <v/>
      </c>
      <c r="U15" s="228" t="str">
        <f>UPPER(TRIM('INSCRIPCIONES NUEVOS'!$L15))</f>
        <v/>
      </c>
    </row>
    <row r="16" spans="1:21" s="228" customFormat="1" ht="21" x14ac:dyDescent="0.25">
      <c r="A16" s="120" t="str">
        <f>IF(C16&lt;&gt;"",SUBTOTAL(103,$C$7:C16),"")</f>
        <v/>
      </c>
      <c r="B16" s="227"/>
      <c r="C16" s="224"/>
      <c r="D16" s="224"/>
      <c r="E16" s="225"/>
      <c r="F16" s="226"/>
      <c r="G16" s="111" t="str">
        <f t="shared" ca="1" si="0"/>
        <v/>
      </c>
      <c r="H16" s="204"/>
      <c r="I16" s="112" t="str">
        <f t="shared" si="1"/>
        <v/>
      </c>
      <c r="J16" s="113" t="str">
        <f t="shared" si="2"/>
        <v>1900</v>
      </c>
      <c r="K16" s="114" t="str">
        <f t="shared" si="3"/>
        <v/>
      </c>
      <c r="L16" s="203"/>
      <c r="M16" s="115" t="str">
        <f>IF('INSCRIPCIONES NUEVOS'!$C16&lt;&gt;"",IF('INSCRIPCIONES NUEVOS'!$B16="",115000,105000),"")</f>
        <v/>
      </c>
      <c r="N16" s="202"/>
      <c r="O16" s="203"/>
      <c r="P16" s="121"/>
      <c r="Q16" s="121"/>
      <c r="R16" s="228" t="str">
        <f>+UPPER(TRIM('INSCRIPCIONES NUEVOS'!$C16))</f>
        <v/>
      </c>
      <c r="S16" s="228" t="str">
        <f>+UPPER(TRIM('INSCRIPCIONES NUEVOS'!$D16))</f>
        <v/>
      </c>
      <c r="U16" s="228" t="str">
        <f>UPPER(TRIM('INSCRIPCIONES NUEVOS'!$L16))</f>
        <v/>
      </c>
    </row>
    <row r="17" spans="1:21" ht="21" x14ac:dyDescent="0.25">
      <c r="A17" s="120" t="str">
        <f>IF(C17&lt;&gt;"",SUBTOTAL(103,$C$7:C17),"")</f>
        <v/>
      </c>
      <c r="B17" s="227"/>
      <c r="C17" s="224"/>
      <c r="D17" s="224"/>
      <c r="E17" s="225"/>
      <c r="F17" s="226"/>
      <c r="G17" s="111" t="str">
        <f t="shared" ca="1" si="0"/>
        <v/>
      </c>
      <c r="H17" s="204"/>
      <c r="I17" s="112" t="str">
        <f t="shared" si="1"/>
        <v/>
      </c>
      <c r="J17" s="113" t="str">
        <f t="shared" si="2"/>
        <v>1900</v>
      </c>
      <c r="K17" s="114" t="str">
        <f t="shared" si="3"/>
        <v/>
      </c>
      <c r="L17" s="203"/>
      <c r="M17" s="115" t="str">
        <f>IF('INSCRIPCIONES NUEVOS'!$C17&lt;&gt;"",IF('INSCRIPCIONES NUEVOS'!$B17="",115000,105000),"")</f>
        <v/>
      </c>
      <c r="N17" s="202"/>
      <c r="O17" s="203"/>
      <c r="P17" s="185"/>
      <c r="Q17" s="185"/>
      <c r="R17" s="232" t="str">
        <f>+UPPER(TRIM('INSCRIPCIONES NUEVOS'!$C17))</f>
        <v/>
      </c>
      <c r="S17" s="232" t="str">
        <f>+UPPER(TRIM('INSCRIPCIONES NUEVOS'!$D17))</f>
        <v/>
      </c>
      <c r="U17" s="232" t="str">
        <f>UPPER(TRIM('INSCRIPCIONES NUEVOS'!$L17))</f>
        <v/>
      </c>
    </row>
    <row r="18" spans="1:21" ht="21" x14ac:dyDescent="0.25">
      <c r="A18" s="120" t="str">
        <f>IF(C18&lt;&gt;"",SUBTOTAL(103,$C$7:C18),"")</f>
        <v/>
      </c>
      <c r="B18" s="227"/>
      <c r="C18" s="224"/>
      <c r="D18" s="224"/>
      <c r="E18" s="225"/>
      <c r="F18" s="226"/>
      <c r="G18" s="111" t="str">
        <f t="shared" ca="1" si="0"/>
        <v/>
      </c>
      <c r="H18" s="204"/>
      <c r="I18" s="112" t="str">
        <f t="shared" si="1"/>
        <v/>
      </c>
      <c r="J18" s="113" t="str">
        <f t="shared" si="2"/>
        <v>1900</v>
      </c>
      <c r="K18" s="114" t="str">
        <f t="shared" si="3"/>
        <v/>
      </c>
      <c r="L18" s="203"/>
      <c r="M18" s="115" t="str">
        <f>IF('INSCRIPCIONES NUEVOS'!$C18&lt;&gt;"",IF('INSCRIPCIONES NUEVOS'!$B18="",115000,105000),"")</f>
        <v/>
      </c>
      <c r="N18" s="202"/>
      <c r="O18" s="203"/>
      <c r="P18" s="185"/>
      <c r="Q18" s="185"/>
      <c r="R18" s="232" t="str">
        <f>+UPPER(TRIM('INSCRIPCIONES NUEVOS'!$C18))</f>
        <v/>
      </c>
      <c r="S18" s="232" t="str">
        <f>+UPPER(TRIM('INSCRIPCIONES NUEVOS'!$D18))</f>
        <v/>
      </c>
      <c r="U18" s="232" t="str">
        <f>UPPER(TRIM('INSCRIPCIONES NUEVOS'!$L18))</f>
        <v/>
      </c>
    </row>
    <row r="19" spans="1:21" s="228" customFormat="1" ht="21" x14ac:dyDescent="0.25">
      <c r="A19" s="120" t="str">
        <f>IF(C19&lt;&gt;"",SUBTOTAL(103,$C$7:C19),"")</f>
        <v/>
      </c>
      <c r="B19" s="227"/>
      <c r="C19" s="224"/>
      <c r="D19" s="224"/>
      <c r="E19" s="225"/>
      <c r="F19" s="226"/>
      <c r="G19" s="111" t="str">
        <f t="shared" ca="1" si="0"/>
        <v/>
      </c>
      <c r="H19" s="204"/>
      <c r="I19" s="112" t="str">
        <f t="shared" si="1"/>
        <v/>
      </c>
      <c r="J19" s="113" t="str">
        <f t="shared" si="2"/>
        <v>1900</v>
      </c>
      <c r="K19" s="114" t="str">
        <f t="shared" si="3"/>
        <v/>
      </c>
      <c r="L19" s="203"/>
      <c r="M19" s="115" t="str">
        <f>IF('INSCRIPCIONES NUEVOS'!$C19&lt;&gt;"",IF('INSCRIPCIONES NUEVOS'!$B19="",115000,105000),"")</f>
        <v/>
      </c>
      <c r="N19" s="202"/>
      <c r="O19" s="203"/>
      <c r="P19" s="121"/>
      <c r="Q19" s="121"/>
      <c r="R19" s="228" t="str">
        <f>+UPPER(TRIM('INSCRIPCIONES NUEVOS'!$C19))</f>
        <v/>
      </c>
      <c r="S19" s="228" t="str">
        <f>+UPPER(TRIM('INSCRIPCIONES NUEVOS'!$D19))</f>
        <v/>
      </c>
      <c r="U19" s="228" t="str">
        <f>UPPER(TRIM('INSCRIPCIONES NUEVOS'!$L19))</f>
        <v/>
      </c>
    </row>
    <row r="20" spans="1:21" ht="21" x14ac:dyDescent="0.25">
      <c r="A20" s="120" t="str">
        <f>IF(C20&lt;&gt;"",SUBTOTAL(103,$C$7:C20),"")</f>
        <v/>
      </c>
      <c r="B20" s="227"/>
      <c r="C20" s="224"/>
      <c r="D20" s="224"/>
      <c r="E20" s="225"/>
      <c r="F20" s="226"/>
      <c r="G20" s="111" t="str">
        <f t="shared" ca="1" si="0"/>
        <v/>
      </c>
      <c r="H20" s="204"/>
      <c r="I20" s="112" t="str">
        <f t="shared" si="1"/>
        <v/>
      </c>
      <c r="J20" s="113" t="str">
        <f t="shared" si="2"/>
        <v>1900</v>
      </c>
      <c r="K20" s="114" t="str">
        <f t="shared" si="3"/>
        <v/>
      </c>
      <c r="L20" s="203"/>
      <c r="M20" s="115" t="str">
        <f>IF('INSCRIPCIONES NUEVOS'!$C20&lt;&gt;"",IF('INSCRIPCIONES NUEVOS'!$B20="",115000,105000),"")</f>
        <v/>
      </c>
      <c r="N20" s="202"/>
      <c r="O20" s="203"/>
      <c r="P20" s="185"/>
      <c r="Q20" s="185"/>
      <c r="R20" s="232" t="str">
        <f>+UPPER(TRIM('INSCRIPCIONES NUEVOS'!$C20))</f>
        <v/>
      </c>
      <c r="S20" s="232" t="str">
        <f>+UPPER(TRIM('INSCRIPCIONES NUEVOS'!$D20))</f>
        <v/>
      </c>
      <c r="U20" s="232" t="str">
        <f>UPPER(TRIM('INSCRIPCIONES NUEVOS'!$L20))</f>
        <v/>
      </c>
    </row>
    <row r="21" spans="1:21" ht="21" x14ac:dyDescent="0.25">
      <c r="A21" s="120" t="str">
        <f>IF(C21&lt;&gt;"",SUBTOTAL(103,$C$7:C21),"")</f>
        <v/>
      </c>
      <c r="B21" s="227"/>
      <c r="C21" s="224"/>
      <c r="D21" s="224"/>
      <c r="E21" s="225"/>
      <c r="F21" s="226"/>
      <c r="G21" s="111" t="str">
        <f t="shared" ca="1" si="0"/>
        <v/>
      </c>
      <c r="H21" s="204"/>
      <c r="I21" s="112" t="str">
        <f t="shared" si="1"/>
        <v/>
      </c>
      <c r="J21" s="113" t="str">
        <f t="shared" si="2"/>
        <v>1900</v>
      </c>
      <c r="K21" s="114" t="str">
        <f t="shared" si="3"/>
        <v/>
      </c>
      <c r="L21" s="203"/>
      <c r="M21" s="115" t="str">
        <f>IF('INSCRIPCIONES NUEVOS'!$C21&lt;&gt;"",IF('INSCRIPCIONES NUEVOS'!$B21="",115000,105000),"")</f>
        <v/>
      </c>
      <c r="N21" s="202"/>
      <c r="O21" s="203"/>
      <c r="P21" s="185"/>
      <c r="Q21" s="185"/>
      <c r="R21" s="232" t="str">
        <f>+UPPER(TRIM('INSCRIPCIONES NUEVOS'!$C21))</f>
        <v/>
      </c>
      <c r="S21" s="232" t="str">
        <f>+UPPER(TRIM('INSCRIPCIONES NUEVOS'!$D21))</f>
        <v/>
      </c>
      <c r="U21" s="232" t="str">
        <f>UPPER(TRIM('INSCRIPCIONES NUEVOS'!$L21))</f>
        <v/>
      </c>
    </row>
    <row r="22" spans="1:21" ht="21" x14ac:dyDescent="0.25">
      <c r="A22" s="120" t="str">
        <f>IF(C22&lt;&gt;"",SUBTOTAL(103,$C$7:C22),"")</f>
        <v/>
      </c>
      <c r="B22" s="227"/>
      <c r="C22" s="224"/>
      <c r="D22" s="224"/>
      <c r="E22" s="225"/>
      <c r="F22" s="226"/>
      <c r="G22" s="111" t="str">
        <f t="shared" ca="1" si="0"/>
        <v/>
      </c>
      <c r="H22" s="204"/>
      <c r="I22" s="112" t="str">
        <f t="shared" si="1"/>
        <v/>
      </c>
      <c r="J22" s="113" t="str">
        <f t="shared" si="2"/>
        <v>1900</v>
      </c>
      <c r="K22" s="114" t="str">
        <f t="shared" si="3"/>
        <v/>
      </c>
      <c r="L22" s="203"/>
      <c r="M22" s="115" t="str">
        <f>IF('INSCRIPCIONES NUEVOS'!$C22&lt;&gt;"",IF('INSCRIPCIONES NUEVOS'!$B22="",115000,105000),"")</f>
        <v/>
      </c>
      <c r="N22" s="202"/>
      <c r="O22" s="203"/>
      <c r="P22" s="185"/>
      <c r="Q22" s="185"/>
      <c r="R22" s="232" t="str">
        <f>+UPPER(TRIM('INSCRIPCIONES NUEVOS'!$C22))</f>
        <v/>
      </c>
      <c r="S22" s="232" t="str">
        <f>+UPPER(TRIM('INSCRIPCIONES NUEVOS'!$D22))</f>
        <v/>
      </c>
      <c r="U22" s="232" t="str">
        <f>UPPER(TRIM('INSCRIPCIONES NUEVOS'!$L22))</f>
        <v/>
      </c>
    </row>
    <row r="23" spans="1:21" ht="21" x14ac:dyDescent="0.25">
      <c r="A23" s="120" t="str">
        <f>IF(C23&lt;&gt;"",SUBTOTAL(103,$C$7:C23),"")</f>
        <v/>
      </c>
      <c r="B23" s="227"/>
      <c r="C23" s="224"/>
      <c r="D23" s="224"/>
      <c r="E23" s="225"/>
      <c r="F23" s="226"/>
      <c r="G23" s="111" t="str">
        <f t="shared" ca="1" si="0"/>
        <v/>
      </c>
      <c r="H23" s="204"/>
      <c r="I23" s="112" t="str">
        <f t="shared" si="1"/>
        <v/>
      </c>
      <c r="J23" s="113" t="str">
        <f t="shared" si="2"/>
        <v>1900</v>
      </c>
      <c r="K23" s="114" t="str">
        <f t="shared" si="3"/>
        <v/>
      </c>
      <c r="L23" s="203"/>
      <c r="M23" s="115" t="str">
        <f>IF('INSCRIPCIONES NUEVOS'!$C23&lt;&gt;"",IF('INSCRIPCIONES NUEVOS'!$B23="",115000,105000),"")</f>
        <v/>
      </c>
      <c r="N23" s="202"/>
      <c r="O23" s="203"/>
      <c r="P23" s="185"/>
      <c r="Q23" s="185"/>
      <c r="R23" s="232" t="str">
        <f>+UPPER(TRIM('INSCRIPCIONES NUEVOS'!$C23))</f>
        <v/>
      </c>
      <c r="S23" s="232" t="str">
        <f>+UPPER(TRIM('INSCRIPCIONES NUEVOS'!$D23))</f>
        <v/>
      </c>
      <c r="U23" s="232" t="str">
        <f>UPPER(TRIM('INSCRIPCIONES NUEVOS'!$L23))</f>
        <v/>
      </c>
    </row>
    <row r="24" spans="1:21" s="228" customFormat="1" ht="21" x14ac:dyDescent="0.25">
      <c r="A24" s="120" t="str">
        <f>IF(C24&lt;&gt;"",SUBTOTAL(103,$C$7:C24),"")</f>
        <v/>
      </c>
      <c r="B24" s="227"/>
      <c r="C24" s="224"/>
      <c r="D24" s="224"/>
      <c r="E24" s="225"/>
      <c r="F24" s="226"/>
      <c r="G24" s="111" t="str">
        <f t="shared" ca="1" si="0"/>
        <v/>
      </c>
      <c r="H24" s="204"/>
      <c r="I24" s="112" t="str">
        <f t="shared" si="1"/>
        <v/>
      </c>
      <c r="J24" s="113" t="str">
        <f t="shared" si="2"/>
        <v>1900</v>
      </c>
      <c r="K24" s="114" t="str">
        <f t="shared" si="3"/>
        <v/>
      </c>
      <c r="L24" s="203"/>
      <c r="M24" s="115" t="str">
        <f>IF('INSCRIPCIONES NUEVOS'!$C24&lt;&gt;"",IF('INSCRIPCIONES NUEVOS'!$B24="",115000,105000),"")</f>
        <v/>
      </c>
      <c r="N24" s="202"/>
      <c r="O24" s="203"/>
      <c r="P24" s="121"/>
      <c r="Q24" s="121"/>
      <c r="R24" s="228" t="str">
        <f>+UPPER(TRIM('INSCRIPCIONES NUEVOS'!$C24))</f>
        <v/>
      </c>
      <c r="S24" s="228" t="str">
        <f>+UPPER(TRIM('INSCRIPCIONES NUEVOS'!$D24))</f>
        <v/>
      </c>
      <c r="U24" s="228" t="str">
        <f>UPPER(TRIM('INSCRIPCIONES NUEVOS'!$L24))</f>
        <v/>
      </c>
    </row>
    <row r="25" spans="1:21" s="228" customFormat="1" ht="21" x14ac:dyDescent="0.25">
      <c r="A25" s="120" t="str">
        <f>IF(C25&lt;&gt;"",SUBTOTAL(103,$C$7:C25),"")</f>
        <v/>
      </c>
      <c r="B25" s="227"/>
      <c r="C25" s="224"/>
      <c r="D25" s="224"/>
      <c r="E25" s="225"/>
      <c r="F25" s="226"/>
      <c r="G25" s="111" t="str">
        <f t="shared" ca="1" si="0"/>
        <v/>
      </c>
      <c r="H25" s="204"/>
      <c r="I25" s="112" t="str">
        <f t="shared" si="1"/>
        <v/>
      </c>
      <c r="J25" s="113" t="str">
        <f t="shared" si="2"/>
        <v>1900</v>
      </c>
      <c r="K25" s="114" t="str">
        <f t="shared" si="3"/>
        <v/>
      </c>
      <c r="L25" s="203"/>
      <c r="M25" s="115" t="str">
        <f>IF('INSCRIPCIONES NUEVOS'!$C25&lt;&gt;"",IF('INSCRIPCIONES NUEVOS'!$B25="",115000,105000),"")</f>
        <v/>
      </c>
      <c r="N25" s="202"/>
      <c r="O25" s="203"/>
      <c r="P25" s="121"/>
      <c r="Q25" s="121"/>
      <c r="R25" s="228" t="str">
        <f>+UPPER(TRIM('INSCRIPCIONES NUEVOS'!$C25))</f>
        <v/>
      </c>
      <c r="S25" s="228" t="str">
        <f>+UPPER(TRIM('INSCRIPCIONES NUEVOS'!$D25))</f>
        <v/>
      </c>
      <c r="U25" s="228" t="str">
        <f>UPPER(TRIM('INSCRIPCIONES NUEVOS'!$L25))</f>
        <v/>
      </c>
    </row>
    <row r="26" spans="1:21" ht="21" x14ac:dyDescent="0.25">
      <c r="A26" s="120" t="str">
        <f>IF(C26&lt;&gt;"",SUBTOTAL(103,$C$7:C26),"")</f>
        <v/>
      </c>
      <c r="B26" s="227"/>
      <c r="C26" s="224"/>
      <c r="D26" s="224"/>
      <c r="E26" s="225"/>
      <c r="F26" s="226"/>
      <c r="G26" s="111" t="str">
        <f t="shared" ca="1" si="0"/>
        <v/>
      </c>
      <c r="H26" s="204"/>
      <c r="I26" s="112" t="str">
        <f t="shared" si="1"/>
        <v/>
      </c>
      <c r="J26" s="113" t="str">
        <f t="shared" si="2"/>
        <v>1900</v>
      </c>
      <c r="K26" s="114" t="str">
        <f t="shared" si="3"/>
        <v/>
      </c>
      <c r="L26" s="203"/>
      <c r="M26" s="115" t="str">
        <f>IF('INSCRIPCIONES NUEVOS'!$C26&lt;&gt;"",IF('INSCRIPCIONES NUEVOS'!$B26="",115000,105000),"")</f>
        <v/>
      </c>
      <c r="N26" s="202"/>
      <c r="O26" s="203"/>
      <c r="P26" s="185"/>
      <c r="Q26" s="185"/>
      <c r="R26" s="232" t="str">
        <f>+UPPER(TRIM('INSCRIPCIONES NUEVOS'!$C26))</f>
        <v/>
      </c>
      <c r="S26" s="232" t="str">
        <f>+UPPER(TRIM('INSCRIPCIONES NUEVOS'!$D26))</f>
        <v/>
      </c>
      <c r="U26" s="232" t="str">
        <f>UPPER(TRIM('INSCRIPCIONES NUEVOS'!$L26))</f>
        <v/>
      </c>
    </row>
    <row r="27" spans="1:21" ht="21" x14ac:dyDescent="0.25">
      <c r="A27" s="120" t="str">
        <f>IF(C27&lt;&gt;"",SUBTOTAL(103,$C$7:C27),"")</f>
        <v/>
      </c>
      <c r="B27" s="205"/>
      <c r="C27" s="224"/>
      <c r="D27" s="224"/>
      <c r="E27" s="225"/>
      <c r="F27" s="226"/>
      <c r="G27" s="111" t="str">
        <f t="shared" ca="1" si="0"/>
        <v/>
      </c>
      <c r="H27" s="204"/>
      <c r="I27" s="112" t="str">
        <f t="shared" si="1"/>
        <v/>
      </c>
      <c r="J27" s="113" t="str">
        <f t="shared" si="2"/>
        <v>1900</v>
      </c>
      <c r="K27" s="114" t="str">
        <f t="shared" si="3"/>
        <v/>
      </c>
      <c r="L27" s="203"/>
      <c r="M27" s="115" t="str">
        <f>IF('INSCRIPCIONES NUEVOS'!$C27&lt;&gt;"",IF('INSCRIPCIONES NUEVOS'!$B27="",115000,105000),"")</f>
        <v/>
      </c>
      <c r="N27" s="202"/>
      <c r="O27" s="203"/>
      <c r="P27" s="185"/>
      <c r="Q27" s="185"/>
      <c r="R27" s="232" t="str">
        <f>+UPPER(TRIM('INSCRIPCIONES NUEVOS'!$C27))</f>
        <v/>
      </c>
      <c r="S27" s="232" t="str">
        <f>+UPPER(TRIM('INSCRIPCIONES NUEVOS'!$D27))</f>
        <v/>
      </c>
      <c r="U27" s="232" t="str">
        <f>UPPER(TRIM('INSCRIPCIONES NUEVOS'!$L27))</f>
        <v/>
      </c>
    </row>
    <row r="28" spans="1:21" ht="21" x14ac:dyDescent="0.25">
      <c r="A28" s="120" t="str">
        <f>IF(C28&lt;&gt;"",SUBTOTAL(103,$C$7:C28),"")</f>
        <v/>
      </c>
      <c r="B28" s="227"/>
      <c r="C28" s="224"/>
      <c r="D28" s="224"/>
      <c r="E28" s="225"/>
      <c r="F28" s="226"/>
      <c r="G28" s="111" t="str">
        <f t="shared" ca="1" si="0"/>
        <v/>
      </c>
      <c r="H28" s="204"/>
      <c r="I28" s="112" t="str">
        <f t="shared" si="1"/>
        <v/>
      </c>
      <c r="J28" s="113" t="str">
        <f t="shared" si="2"/>
        <v>1900</v>
      </c>
      <c r="K28" s="114" t="str">
        <f t="shared" si="3"/>
        <v/>
      </c>
      <c r="L28" s="203"/>
      <c r="M28" s="115" t="str">
        <f>IF('INSCRIPCIONES NUEVOS'!$C28&lt;&gt;"",IF('INSCRIPCIONES NUEVOS'!$B28="",115000,105000),"")</f>
        <v/>
      </c>
      <c r="N28" s="202"/>
      <c r="O28" s="203"/>
      <c r="P28" s="185"/>
      <c r="Q28" s="185"/>
      <c r="R28" s="232" t="str">
        <f>+UPPER(TRIM('INSCRIPCIONES NUEVOS'!$C28))</f>
        <v/>
      </c>
      <c r="S28" s="232" t="str">
        <f>+UPPER(TRIM('INSCRIPCIONES NUEVOS'!$D28))</f>
        <v/>
      </c>
      <c r="U28" s="232" t="str">
        <f>UPPER(TRIM('INSCRIPCIONES NUEVOS'!$L28))</f>
        <v/>
      </c>
    </row>
    <row r="29" spans="1:21" ht="21" x14ac:dyDescent="0.25">
      <c r="A29" s="120" t="str">
        <f>IF(C29&lt;&gt;"",SUBTOTAL(103,$C$7:C29),"")</f>
        <v/>
      </c>
      <c r="B29" s="227"/>
      <c r="C29" s="224"/>
      <c r="D29" s="224"/>
      <c r="E29" s="225"/>
      <c r="F29" s="226"/>
      <c r="G29" s="111" t="str">
        <f t="shared" ca="1" si="0"/>
        <v/>
      </c>
      <c r="H29" s="204"/>
      <c r="I29" s="112" t="str">
        <f t="shared" si="1"/>
        <v/>
      </c>
      <c r="J29" s="113" t="str">
        <f t="shared" si="2"/>
        <v>1900</v>
      </c>
      <c r="K29" s="114" t="str">
        <f t="shared" si="3"/>
        <v/>
      </c>
      <c r="L29" s="203"/>
      <c r="M29" s="115" t="str">
        <f>IF('INSCRIPCIONES NUEVOS'!$C29&lt;&gt;"",IF('INSCRIPCIONES NUEVOS'!$B29="",115000,105000),"")</f>
        <v/>
      </c>
      <c r="N29" s="202"/>
      <c r="O29" s="203"/>
      <c r="P29" s="185"/>
      <c r="Q29" s="185"/>
      <c r="R29" s="232" t="str">
        <f>+UPPER(TRIM('INSCRIPCIONES NUEVOS'!$C29))</f>
        <v/>
      </c>
      <c r="S29" s="232" t="str">
        <f>+UPPER(TRIM('INSCRIPCIONES NUEVOS'!$D29))</f>
        <v/>
      </c>
      <c r="U29" s="232" t="str">
        <f>UPPER(TRIM('INSCRIPCIONES NUEVOS'!$L29))</f>
        <v/>
      </c>
    </row>
    <row r="30" spans="1:21" ht="21" x14ac:dyDescent="0.25">
      <c r="A30" s="120" t="str">
        <f>IF(C30&lt;&gt;"",SUBTOTAL(103,$C$7:C30),"")</f>
        <v/>
      </c>
      <c r="B30" s="227"/>
      <c r="C30" s="224"/>
      <c r="D30" s="224"/>
      <c r="E30" s="225"/>
      <c r="F30" s="226"/>
      <c r="G30" s="111" t="str">
        <f t="shared" ca="1" si="0"/>
        <v/>
      </c>
      <c r="H30" s="204"/>
      <c r="I30" s="112" t="str">
        <f t="shared" si="1"/>
        <v/>
      </c>
      <c r="J30" s="113" t="str">
        <f t="shared" si="2"/>
        <v>1900</v>
      </c>
      <c r="K30" s="114" t="str">
        <f t="shared" si="3"/>
        <v/>
      </c>
      <c r="L30" s="203"/>
      <c r="M30" s="115" t="str">
        <f>IF('INSCRIPCIONES NUEVOS'!$C30&lt;&gt;"",IF('INSCRIPCIONES NUEVOS'!$B30="",115000,105000),"")</f>
        <v/>
      </c>
      <c r="N30" s="202"/>
      <c r="O30" s="203"/>
      <c r="P30" s="185"/>
      <c r="Q30" s="185"/>
      <c r="R30" s="232" t="str">
        <f>+UPPER(TRIM('INSCRIPCIONES NUEVOS'!$C30))</f>
        <v/>
      </c>
      <c r="S30" s="232" t="str">
        <f>+UPPER(TRIM('INSCRIPCIONES NUEVOS'!$D30))</f>
        <v/>
      </c>
      <c r="U30" s="232" t="str">
        <f>UPPER(TRIM('INSCRIPCIONES NUEVOS'!$L30))</f>
        <v/>
      </c>
    </row>
    <row r="31" spans="1:21" ht="21" x14ac:dyDescent="0.25">
      <c r="A31" s="120" t="str">
        <f>IF(C31&lt;&gt;"",SUBTOTAL(103,$C$7:C31),"")</f>
        <v/>
      </c>
      <c r="B31" s="227"/>
      <c r="C31" s="224"/>
      <c r="D31" s="224"/>
      <c r="E31" s="225"/>
      <c r="F31" s="226"/>
      <c r="G31" s="111" t="str">
        <f t="shared" ca="1" si="0"/>
        <v/>
      </c>
      <c r="H31" s="204"/>
      <c r="I31" s="112" t="str">
        <f t="shared" si="1"/>
        <v/>
      </c>
      <c r="J31" s="113" t="str">
        <f t="shared" si="2"/>
        <v>1900</v>
      </c>
      <c r="K31" s="114" t="str">
        <f t="shared" si="3"/>
        <v/>
      </c>
      <c r="L31" s="203"/>
      <c r="M31" s="115" t="str">
        <f>IF('INSCRIPCIONES NUEVOS'!$C31&lt;&gt;"",IF('INSCRIPCIONES NUEVOS'!$B31="",115000,105000),"")</f>
        <v/>
      </c>
      <c r="N31" s="202"/>
      <c r="O31" s="203"/>
      <c r="P31" s="185"/>
      <c r="Q31" s="185"/>
      <c r="R31" s="232" t="str">
        <f>+UPPER(TRIM('INSCRIPCIONES NUEVOS'!$C31))</f>
        <v/>
      </c>
      <c r="S31" s="232" t="str">
        <f>+UPPER(TRIM('INSCRIPCIONES NUEVOS'!$D31))</f>
        <v/>
      </c>
      <c r="U31" s="232" t="str">
        <f>UPPER(TRIM('INSCRIPCIONES NUEVOS'!$L31))</f>
        <v/>
      </c>
    </row>
    <row r="32" spans="1:21" ht="21" x14ac:dyDescent="0.25">
      <c r="A32" s="120" t="str">
        <f>IF(C32&lt;&gt;"",SUBTOTAL(103,$C$7:C32),"")</f>
        <v/>
      </c>
      <c r="B32" s="227"/>
      <c r="C32" s="224"/>
      <c r="D32" s="224"/>
      <c r="E32" s="225"/>
      <c r="F32" s="226"/>
      <c r="G32" s="111" t="str">
        <f t="shared" ca="1" si="0"/>
        <v/>
      </c>
      <c r="H32" s="204"/>
      <c r="I32" s="112" t="str">
        <f t="shared" si="1"/>
        <v/>
      </c>
      <c r="J32" s="113" t="str">
        <f t="shared" si="2"/>
        <v>1900</v>
      </c>
      <c r="K32" s="114" t="str">
        <f t="shared" si="3"/>
        <v/>
      </c>
      <c r="L32" s="203"/>
      <c r="M32" s="115" t="str">
        <f>IF('INSCRIPCIONES NUEVOS'!$C32&lt;&gt;"",IF('INSCRIPCIONES NUEVOS'!$B32="",115000,105000),"")</f>
        <v/>
      </c>
      <c r="N32" s="202"/>
      <c r="O32" s="203"/>
      <c r="P32" s="185"/>
      <c r="Q32" s="185"/>
      <c r="R32" s="232" t="str">
        <f>+UPPER(TRIM('INSCRIPCIONES NUEVOS'!$C32))</f>
        <v/>
      </c>
      <c r="S32" s="232" t="str">
        <f>+UPPER(TRIM('INSCRIPCIONES NUEVOS'!$D32))</f>
        <v/>
      </c>
      <c r="U32" s="232" t="str">
        <f>UPPER(TRIM('INSCRIPCIONES NUEVOS'!$L32))</f>
        <v/>
      </c>
    </row>
    <row r="33" spans="1:21" s="228" customFormat="1" ht="21" x14ac:dyDescent="0.25">
      <c r="A33" s="120" t="str">
        <f>IF(C33&lt;&gt;"",SUBTOTAL(103,$C$7:C33),"")</f>
        <v/>
      </c>
      <c r="B33" s="227"/>
      <c r="C33" s="224"/>
      <c r="D33" s="224"/>
      <c r="E33" s="225"/>
      <c r="F33" s="226"/>
      <c r="G33" s="111" t="str">
        <f t="shared" ca="1" si="0"/>
        <v/>
      </c>
      <c r="H33" s="204"/>
      <c r="I33" s="112" t="str">
        <f t="shared" si="1"/>
        <v/>
      </c>
      <c r="J33" s="113" t="str">
        <f t="shared" si="2"/>
        <v>1900</v>
      </c>
      <c r="K33" s="114" t="str">
        <f t="shared" si="3"/>
        <v/>
      </c>
      <c r="L33" s="203"/>
      <c r="M33" s="115" t="str">
        <f>IF('INSCRIPCIONES NUEVOS'!$C33&lt;&gt;"",IF('INSCRIPCIONES NUEVOS'!$B33="",115000,105000),"")</f>
        <v/>
      </c>
      <c r="N33" s="202"/>
      <c r="O33" s="203"/>
      <c r="P33" s="121"/>
      <c r="Q33" s="121"/>
      <c r="R33" s="228" t="str">
        <f>+UPPER(TRIM('INSCRIPCIONES NUEVOS'!$C33))</f>
        <v/>
      </c>
      <c r="S33" s="228" t="str">
        <f>+UPPER(TRIM('INSCRIPCIONES NUEVOS'!$D33))</f>
        <v/>
      </c>
      <c r="U33" s="228" t="str">
        <f>UPPER(TRIM('INSCRIPCIONES NUEVOS'!$L33))</f>
        <v/>
      </c>
    </row>
    <row r="34" spans="1:21" ht="21" x14ac:dyDescent="0.25">
      <c r="A34" s="120" t="str">
        <f>IF(C34&lt;&gt;"",SUBTOTAL(103,$C$7:C34),"")</f>
        <v/>
      </c>
      <c r="B34" s="227"/>
      <c r="C34" s="224"/>
      <c r="D34" s="224"/>
      <c r="E34" s="225"/>
      <c r="F34" s="226"/>
      <c r="G34" s="111" t="str">
        <f t="shared" ca="1" si="0"/>
        <v/>
      </c>
      <c r="H34" s="204"/>
      <c r="I34" s="112" t="str">
        <f t="shared" si="1"/>
        <v/>
      </c>
      <c r="J34" s="113" t="str">
        <f t="shared" si="2"/>
        <v>1900</v>
      </c>
      <c r="K34" s="114" t="str">
        <f t="shared" si="3"/>
        <v/>
      </c>
      <c r="L34" s="203"/>
      <c r="M34" s="115" t="str">
        <f>IF('INSCRIPCIONES NUEVOS'!$C34&lt;&gt;"",IF('INSCRIPCIONES NUEVOS'!$B34="",115000,105000),"")</f>
        <v/>
      </c>
      <c r="N34" s="202"/>
      <c r="O34" s="203"/>
      <c r="P34" s="185"/>
      <c r="Q34" s="185"/>
      <c r="R34" s="232" t="str">
        <f>+UPPER(TRIM('INSCRIPCIONES NUEVOS'!$C34))</f>
        <v/>
      </c>
      <c r="S34" s="232" t="str">
        <f>+UPPER(TRIM('INSCRIPCIONES NUEVOS'!$D34))</f>
        <v/>
      </c>
      <c r="U34" s="232" t="str">
        <f>UPPER(TRIM('INSCRIPCIONES NUEVOS'!$L34))</f>
        <v/>
      </c>
    </row>
    <row r="35" spans="1:21" ht="21" x14ac:dyDescent="0.25">
      <c r="A35" s="120" t="str">
        <f>IF(C35&lt;&gt;"",SUBTOTAL(103,$C$7:C35),"")</f>
        <v/>
      </c>
      <c r="B35" s="227"/>
      <c r="C35" s="224"/>
      <c r="D35" s="224"/>
      <c r="E35" s="225"/>
      <c r="F35" s="226"/>
      <c r="G35" s="111" t="str">
        <f t="shared" ca="1" si="0"/>
        <v/>
      </c>
      <c r="H35" s="204"/>
      <c r="I35" s="112" t="str">
        <f t="shared" si="1"/>
        <v/>
      </c>
      <c r="J35" s="113" t="str">
        <f t="shared" si="2"/>
        <v>1900</v>
      </c>
      <c r="K35" s="114" t="str">
        <f t="shared" si="3"/>
        <v/>
      </c>
      <c r="L35" s="203"/>
      <c r="M35" s="115" t="str">
        <f>IF('INSCRIPCIONES NUEVOS'!$C35&lt;&gt;"",IF('INSCRIPCIONES NUEVOS'!$B35="",115000,105000),"")</f>
        <v/>
      </c>
      <c r="N35" s="202"/>
      <c r="O35" s="203"/>
      <c r="P35" s="185"/>
      <c r="Q35" s="185"/>
      <c r="R35" s="232" t="str">
        <f>+UPPER(TRIM('INSCRIPCIONES NUEVOS'!$C35))</f>
        <v/>
      </c>
      <c r="S35" s="232" t="str">
        <f>+UPPER(TRIM('INSCRIPCIONES NUEVOS'!$D35))</f>
        <v/>
      </c>
      <c r="U35" s="232" t="str">
        <f>UPPER(TRIM('INSCRIPCIONES NUEVOS'!$L35))</f>
        <v/>
      </c>
    </row>
    <row r="36" spans="1:21" ht="21" x14ac:dyDescent="0.25">
      <c r="A36" s="120" t="str">
        <f>IF(C36&lt;&gt;"",SUBTOTAL(103,$C$7:C36),"")</f>
        <v/>
      </c>
      <c r="B36" s="227"/>
      <c r="C36" s="224"/>
      <c r="D36" s="224"/>
      <c r="E36" s="225"/>
      <c r="F36" s="226"/>
      <c r="G36" s="111" t="str">
        <f t="shared" ca="1" si="0"/>
        <v/>
      </c>
      <c r="H36" s="204"/>
      <c r="I36" s="112" t="str">
        <f t="shared" si="1"/>
        <v/>
      </c>
      <c r="J36" s="113" t="str">
        <f t="shared" si="2"/>
        <v>1900</v>
      </c>
      <c r="K36" s="114" t="str">
        <f t="shared" si="3"/>
        <v/>
      </c>
      <c r="L36" s="203"/>
      <c r="M36" s="115" t="str">
        <f>IF('INSCRIPCIONES NUEVOS'!$C36&lt;&gt;"",IF('INSCRIPCIONES NUEVOS'!$B36="",115000,105000),"")</f>
        <v/>
      </c>
      <c r="N36" s="202"/>
      <c r="O36" s="203"/>
      <c r="P36" s="185"/>
      <c r="Q36" s="185"/>
      <c r="R36" s="232" t="str">
        <f>+UPPER(TRIM('INSCRIPCIONES NUEVOS'!$C36))</f>
        <v/>
      </c>
      <c r="S36" s="232" t="str">
        <f>+UPPER(TRIM('INSCRIPCIONES NUEVOS'!$D36))</f>
        <v/>
      </c>
      <c r="U36" s="232" t="str">
        <f>UPPER(TRIM('INSCRIPCIONES NUEVOS'!$L36))</f>
        <v/>
      </c>
    </row>
    <row r="37" spans="1:21" ht="21" x14ac:dyDescent="0.25">
      <c r="A37" s="120" t="str">
        <f>IF(C37&lt;&gt;"",SUBTOTAL(103,$C$7:C37),"")</f>
        <v/>
      </c>
      <c r="B37" s="227"/>
      <c r="C37" s="224"/>
      <c r="D37" s="224"/>
      <c r="E37" s="225"/>
      <c r="F37" s="226"/>
      <c r="G37" s="111" t="str">
        <f t="shared" ca="1" si="0"/>
        <v/>
      </c>
      <c r="H37" s="204"/>
      <c r="I37" s="112" t="str">
        <f t="shared" si="1"/>
        <v/>
      </c>
      <c r="J37" s="113" t="str">
        <f t="shared" si="2"/>
        <v>1900</v>
      </c>
      <c r="K37" s="114" t="str">
        <f t="shared" si="3"/>
        <v/>
      </c>
      <c r="L37" s="203"/>
      <c r="M37" s="115" t="str">
        <f>IF('INSCRIPCIONES NUEVOS'!$C37&lt;&gt;"",IF('INSCRIPCIONES NUEVOS'!$B37="",115000,105000),"")</f>
        <v/>
      </c>
      <c r="N37" s="202"/>
      <c r="O37" s="203"/>
      <c r="P37" s="185"/>
      <c r="Q37" s="185"/>
      <c r="R37" s="232" t="str">
        <f>+UPPER(TRIM('INSCRIPCIONES NUEVOS'!$C37))</f>
        <v/>
      </c>
      <c r="S37" s="232" t="str">
        <f>+UPPER(TRIM('INSCRIPCIONES NUEVOS'!$D37))</f>
        <v/>
      </c>
      <c r="U37" s="232" t="str">
        <f>UPPER(TRIM('INSCRIPCIONES NUEVOS'!$L37))</f>
        <v/>
      </c>
    </row>
    <row r="38" spans="1:21" ht="21" x14ac:dyDescent="0.25">
      <c r="A38" s="120" t="str">
        <f>IF(C38&lt;&gt;"",SUBTOTAL(103,$C$7:C38),"")</f>
        <v/>
      </c>
      <c r="B38" s="227"/>
      <c r="C38" s="224"/>
      <c r="D38" s="224"/>
      <c r="E38" s="225"/>
      <c r="F38" s="226"/>
      <c r="G38" s="111" t="str">
        <f t="shared" ref="G38:G66" ca="1" si="4">IF(F38="","",YEAR(NOW())-YEAR(F38))</f>
        <v/>
      </c>
      <c r="H38" s="204"/>
      <c r="I38" s="112" t="str">
        <f t="shared" ref="I38:I66" si="5">IFERROR(VLOOKUP(H38,NIVELES,2,0),"")</f>
        <v/>
      </c>
      <c r="J38" s="113" t="str">
        <f t="shared" ref="J38:J66" si="6">YEAR(F38)&amp;I38</f>
        <v>1900</v>
      </c>
      <c r="K38" s="114" t="str">
        <f t="shared" ref="K38:K66" si="7">IFERROR(VLOOKUP(J38,CATEGORIAS,2,0),"")</f>
        <v/>
      </c>
      <c r="L38" s="203"/>
      <c r="M38" s="115" t="str">
        <f>IF('INSCRIPCIONES NUEVOS'!$C38&lt;&gt;"",IF('INSCRIPCIONES NUEVOS'!$B38="",115000,105000),"")</f>
        <v/>
      </c>
      <c r="N38" s="202"/>
      <c r="O38" s="203"/>
      <c r="P38" s="185"/>
      <c r="Q38" s="185"/>
      <c r="R38" s="232" t="str">
        <f>+UPPER(TRIM('INSCRIPCIONES NUEVOS'!$C38))</f>
        <v/>
      </c>
      <c r="S38" s="232" t="str">
        <f>+UPPER(TRIM('INSCRIPCIONES NUEVOS'!$D38))</f>
        <v/>
      </c>
      <c r="U38" s="232" t="str">
        <f>UPPER(TRIM('INSCRIPCIONES NUEVOS'!$L38))</f>
        <v/>
      </c>
    </row>
    <row r="39" spans="1:21" ht="21" x14ac:dyDescent="0.25">
      <c r="A39" s="120" t="str">
        <f>IF(C39&lt;&gt;"",SUBTOTAL(103,$C$7:C39),"")</f>
        <v/>
      </c>
      <c r="B39" s="227"/>
      <c r="C39" s="224"/>
      <c r="D39" s="224"/>
      <c r="E39" s="225"/>
      <c r="F39" s="226"/>
      <c r="G39" s="111" t="str">
        <f t="shared" ca="1" si="4"/>
        <v/>
      </c>
      <c r="H39" s="204"/>
      <c r="I39" s="112" t="str">
        <f t="shared" si="5"/>
        <v/>
      </c>
      <c r="J39" s="113" t="str">
        <f t="shared" si="6"/>
        <v>1900</v>
      </c>
      <c r="K39" s="114" t="str">
        <f t="shared" si="7"/>
        <v/>
      </c>
      <c r="L39" s="203"/>
      <c r="M39" s="115" t="str">
        <f>IF('INSCRIPCIONES NUEVOS'!$C39&lt;&gt;"",IF('INSCRIPCIONES NUEVOS'!$B39="",115000,105000),"")</f>
        <v/>
      </c>
      <c r="N39" s="202"/>
      <c r="O39" s="203"/>
      <c r="P39" s="185"/>
      <c r="Q39" s="185"/>
      <c r="R39" s="232" t="str">
        <f>+UPPER(TRIM('INSCRIPCIONES NUEVOS'!$C39))</f>
        <v/>
      </c>
      <c r="S39" s="232" t="str">
        <f>+UPPER(TRIM('INSCRIPCIONES NUEVOS'!$D39))</f>
        <v/>
      </c>
      <c r="U39" s="232" t="str">
        <f>UPPER(TRIM('INSCRIPCIONES NUEVOS'!$L39))</f>
        <v/>
      </c>
    </row>
    <row r="40" spans="1:21" ht="21" x14ac:dyDescent="0.25">
      <c r="A40" s="120" t="str">
        <f>IF(C40&lt;&gt;"",SUBTOTAL(103,$C$7:C40),"")</f>
        <v/>
      </c>
      <c r="B40" s="227"/>
      <c r="C40" s="224"/>
      <c r="D40" s="224"/>
      <c r="E40" s="225"/>
      <c r="F40" s="226"/>
      <c r="G40" s="111" t="str">
        <f t="shared" ca="1" si="4"/>
        <v/>
      </c>
      <c r="H40" s="204"/>
      <c r="I40" s="112" t="str">
        <f t="shared" si="5"/>
        <v/>
      </c>
      <c r="J40" s="113" t="str">
        <f t="shared" si="6"/>
        <v>1900</v>
      </c>
      <c r="K40" s="114" t="str">
        <f t="shared" si="7"/>
        <v/>
      </c>
      <c r="L40" s="203"/>
      <c r="M40" s="115" t="str">
        <f>IF('INSCRIPCIONES NUEVOS'!$C40&lt;&gt;"",IF('INSCRIPCIONES NUEVOS'!$B40="",115000,105000),"")</f>
        <v/>
      </c>
      <c r="N40" s="202"/>
      <c r="O40" s="203"/>
      <c r="P40" s="185"/>
      <c r="Q40" s="185"/>
      <c r="R40" s="232" t="str">
        <f>+UPPER(TRIM('INSCRIPCIONES NUEVOS'!$C40))</f>
        <v/>
      </c>
      <c r="S40" s="232" t="str">
        <f>+UPPER(TRIM('INSCRIPCIONES NUEVOS'!$D40))</f>
        <v/>
      </c>
      <c r="U40" s="232" t="str">
        <f>UPPER(TRIM('INSCRIPCIONES NUEVOS'!$L40))</f>
        <v/>
      </c>
    </row>
    <row r="41" spans="1:21" ht="21" x14ac:dyDescent="0.25">
      <c r="A41" s="120" t="str">
        <f>IF(C41&lt;&gt;"",SUBTOTAL(103,$C$7:C41),"")</f>
        <v/>
      </c>
      <c r="B41" s="227"/>
      <c r="C41" s="224"/>
      <c r="D41" s="224"/>
      <c r="E41" s="225"/>
      <c r="F41" s="226"/>
      <c r="G41" s="111" t="str">
        <f t="shared" ca="1" si="4"/>
        <v/>
      </c>
      <c r="H41" s="204"/>
      <c r="I41" s="112" t="str">
        <f t="shared" si="5"/>
        <v/>
      </c>
      <c r="J41" s="113" t="str">
        <f t="shared" si="6"/>
        <v>1900</v>
      </c>
      <c r="K41" s="114" t="str">
        <f t="shared" si="7"/>
        <v/>
      </c>
      <c r="L41" s="203"/>
      <c r="M41" s="115" t="str">
        <f>IF('INSCRIPCIONES NUEVOS'!$C41&lt;&gt;"",IF('INSCRIPCIONES NUEVOS'!$B41="",115000,105000),"")</f>
        <v/>
      </c>
      <c r="N41" s="202"/>
      <c r="O41" s="203"/>
      <c r="P41" s="185"/>
      <c r="Q41" s="185"/>
      <c r="R41" s="232" t="str">
        <f>+UPPER(TRIM('INSCRIPCIONES NUEVOS'!$C41))</f>
        <v/>
      </c>
      <c r="S41" s="232" t="str">
        <f>+UPPER(TRIM('INSCRIPCIONES NUEVOS'!$D41))</f>
        <v/>
      </c>
      <c r="U41" s="232" t="str">
        <f>UPPER(TRIM('INSCRIPCIONES NUEVOS'!$L41))</f>
        <v/>
      </c>
    </row>
    <row r="42" spans="1:21" ht="21" x14ac:dyDescent="0.25">
      <c r="A42" s="120" t="str">
        <f>IF(C42&lt;&gt;"",SUBTOTAL(103,$C$7:C42),"")</f>
        <v/>
      </c>
      <c r="B42" s="227"/>
      <c r="C42" s="224"/>
      <c r="D42" s="224"/>
      <c r="E42" s="225"/>
      <c r="F42" s="226"/>
      <c r="G42" s="111" t="str">
        <f t="shared" ca="1" si="4"/>
        <v/>
      </c>
      <c r="H42" s="204"/>
      <c r="I42" s="112" t="str">
        <f t="shared" si="5"/>
        <v/>
      </c>
      <c r="J42" s="113" t="str">
        <f t="shared" si="6"/>
        <v>1900</v>
      </c>
      <c r="K42" s="114" t="str">
        <f t="shared" si="7"/>
        <v/>
      </c>
      <c r="L42" s="203"/>
      <c r="M42" s="115" t="str">
        <f>IF('INSCRIPCIONES NUEVOS'!$C42&lt;&gt;"",IF('INSCRIPCIONES NUEVOS'!$B42="",115000,105000),"")</f>
        <v/>
      </c>
      <c r="N42" s="202"/>
      <c r="O42" s="203"/>
      <c r="P42" s="185"/>
      <c r="Q42" s="185"/>
      <c r="R42" s="232" t="str">
        <f>+UPPER(TRIM('INSCRIPCIONES NUEVOS'!$C42))</f>
        <v/>
      </c>
      <c r="S42" s="232" t="str">
        <f>+UPPER(TRIM('INSCRIPCIONES NUEVOS'!$D42))</f>
        <v/>
      </c>
      <c r="U42" s="232" t="str">
        <f>UPPER(TRIM('INSCRIPCIONES NUEVOS'!$L42))</f>
        <v/>
      </c>
    </row>
    <row r="43" spans="1:21" ht="21" x14ac:dyDescent="0.25">
      <c r="A43" s="120" t="str">
        <f>IF(C43&lt;&gt;"",SUBTOTAL(103,$C$7:C43),"")</f>
        <v/>
      </c>
      <c r="B43" s="227"/>
      <c r="C43" s="224"/>
      <c r="D43" s="224"/>
      <c r="E43" s="225"/>
      <c r="F43" s="226"/>
      <c r="G43" s="111" t="str">
        <f t="shared" ca="1" si="4"/>
        <v/>
      </c>
      <c r="H43" s="204"/>
      <c r="I43" s="112" t="str">
        <f t="shared" si="5"/>
        <v/>
      </c>
      <c r="J43" s="113" t="str">
        <f t="shared" si="6"/>
        <v>1900</v>
      </c>
      <c r="K43" s="114" t="str">
        <f t="shared" si="7"/>
        <v/>
      </c>
      <c r="L43" s="203"/>
      <c r="M43" s="115" t="str">
        <f>IF('INSCRIPCIONES NUEVOS'!$C43&lt;&gt;"",IF('INSCRIPCIONES NUEVOS'!$B43="",115000,105000),"")</f>
        <v/>
      </c>
      <c r="N43" s="202"/>
      <c r="O43" s="203"/>
      <c r="P43" s="185"/>
      <c r="Q43" s="185"/>
      <c r="R43" s="232" t="str">
        <f>+UPPER(TRIM('INSCRIPCIONES NUEVOS'!$C43))</f>
        <v/>
      </c>
      <c r="S43" s="232" t="str">
        <f>+UPPER(TRIM('INSCRIPCIONES NUEVOS'!$D43))</f>
        <v/>
      </c>
      <c r="U43" s="232" t="str">
        <f>UPPER(TRIM('INSCRIPCIONES NUEVOS'!$L43))</f>
        <v/>
      </c>
    </row>
    <row r="44" spans="1:21" ht="21" x14ac:dyDescent="0.25">
      <c r="A44" s="120" t="str">
        <f>IF(C44&lt;&gt;"",SUBTOTAL(103,$C$7:C44),"")</f>
        <v/>
      </c>
      <c r="B44" s="227"/>
      <c r="C44" s="224"/>
      <c r="D44" s="224"/>
      <c r="E44" s="225"/>
      <c r="F44" s="226"/>
      <c r="G44" s="111" t="str">
        <f t="shared" ca="1" si="4"/>
        <v/>
      </c>
      <c r="H44" s="204"/>
      <c r="I44" s="112" t="str">
        <f t="shared" si="5"/>
        <v/>
      </c>
      <c r="J44" s="113" t="str">
        <f t="shared" si="6"/>
        <v>1900</v>
      </c>
      <c r="K44" s="114" t="str">
        <f t="shared" si="7"/>
        <v/>
      </c>
      <c r="L44" s="203"/>
      <c r="M44" s="115" t="str">
        <f>IF('INSCRIPCIONES NUEVOS'!$C44&lt;&gt;"",IF('INSCRIPCIONES NUEVOS'!$B44="",115000,105000),"")</f>
        <v/>
      </c>
      <c r="N44" s="202"/>
      <c r="O44" s="203"/>
      <c r="P44" s="185"/>
      <c r="Q44" s="185"/>
      <c r="R44" s="232" t="str">
        <f>+UPPER(TRIM('INSCRIPCIONES NUEVOS'!$C44))</f>
        <v/>
      </c>
      <c r="S44" s="232" t="str">
        <f>+UPPER(TRIM('INSCRIPCIONES NUEVOS'!$D44))</f>
        <v/>
      </c>
      <c r="U44" s="232" t="str">
        <f>UPPER(TRIM('INSCRIPCIONES NUEVOS'!$L44))</f>
        <v/>
      </c>
    </row>
    <row r="45" spans="1:21" ht="21" x14ac:dyDescent="0.25">
      <c r="A45" s="120" t="str">
        <f>IF(C45&lt;&gt;"",SUBTOTAL(103,$C$7:C45),"")</f>
        <v/>
      </c>
      <c r="B45" s="227"/>
      <c r="C45" s="224"/>
      <c r="D45" s="224"/>
      <c r="E45" s="225"/>
      <c r="F45" s="226"/>
      <c r="G45" s="111" t="str">
        <f t="shared" ca="1" si="4"/>
        <v/>
      </c>
      <c r="H45" s="204"/>
      <c r="I45" s="112" t="str">
        <f t="shared" si="5"/>
        <v/>
      </c>
      <c r="J45" s="113" t="str">
        <f t="shared" si="6"/>
        <v>1900</v>
      </c>
      <c r="K45" s="114" t="str">
        <f t="shared" si="7"/>
        <v/>
      </c>
      <c r="L45" s="203"/>
      <c r="M45" s="115" t="str">
        <f>IF('INSCRIPCIONES NUEVOS'!$C45&lt;&gt;"",IF('INSCRIPCIONES NUEVOS'!$B45="",115000,105000),"")</f>
        <v/>
      </c>
      <c r="N45" s="202"/>
      <c r="O45" s="203"/>
      <c r="P45" s="185"/>
      <c r="Q45" s="185"/>
      <c r="R45" s="232" t="str">
        <f>+UPPER(TRIM('INSCRIPCIONES NUEVOS'!$C45))</f>
        <v/>
      </c>
      <c r="S45" s="232" t="str">
        <f>+UPPER(TRIM('INSCRIPCIONES NUEVOS'!$D45))</f>
        <v/>
      </c>
      <c r="U45" s="232" t="str">
        <f>UPPER(TRIM('INSCRIPCIONES NUEVOS'!$L45))</f>
        <v/>
      </c>
    </row>
    <row r="46" spans="1:21" ht="21" x14ac:dyDescent="0.25">
      <c r="A46" s="120" t="str">
        <f>IF(C46&lt;&gt;"",SUBTOTAL(103,$C$7:C46),"")</f>
        <v/>
      </c>
      <c r="B46" s="227"/>
      <c r="C46" s="224"/>
      <c r="D46" s="224"/>
      <c r="E46" s="225"/>
      <c r="F46" s="226"/>
      <c r="G46" s="111" t="str">
        <f t="shared" ca="1" si="4"/>
        <v/>
      </c>
      <c r="H46" s="204"/>
      <c r="I46" s="112" t="str">
        <f t="shared" si="5"/>
        <v/>
      </c>
      <c r="J46" s="113" t="str">
        <f t="shared" si="6"/>
        <v>1900</v>
      </c>
      <c r="K46" s="114" t="str">
        <f t="shared" si="7"/>
        <v/>
      </c>
      <c r="L46" s="203"/>
      <c r="M46" s="115" t="str">
        <f>IF('INSCRIPCIONES NUEVOS'!$C46&lt;&gt;"",IF('INSCRIPCIONES NUEVOS'!$B46="",115000,105000),"")</f>
        <v/>
      </c>
      <c r="N46" s="202"/>
      <c r="O46" s="203"/>
      <c r="P46" s="185"/>
      <c r="Q46" s="185"/>
      <c r="R46" s="232" t="str">
        <f>+UPPER(TRIM('INSCRIPCIONES NUEVOS'!$C46))</f>
        <v/>
      </c>
      <c r="S46" s="232" t="str">
        <f>+UPPER(TRIM('INSCRIPCIONES NUEVOS'!$D46))</f>
        <v/>
      </c>
      <c r="U46" s="232" t="str">
        <f>UPPER(TRIM('INSCRIPCIONES NUEVOS'!$L46))</f>
        <v/>
      </c>
    </row>
    <row r="47" spans="1:21" ht="21" x14ac:dyDescent="0.25">
      <c r="A47" s="120" t="str">
        <f>IF(C47&lt;&gt;"",SUBTOTAL(103,$C$7:C47),"")</f>
        <v/>
      </c>
      <c r="B47" s="227"/>
      <c r="C47" s="224"/>
      <c r="D47" s="224"/>
      <c r="E47" s="225"/>
      <c r="F47" s="226"/>
      <c r="G47" s="111" t="str">
        <f t="shared" ca="1" si="4"/>
        <v/>
      </c>
      <c r="H47" s="204"/>
      <c r="I47" s="112" t="str">
        <f t="shared" si="5"/>
        <v/>
      </c>
      <c r="J47" s="113" t="str">
        <f t="shared" si="6"/>
        <v>1900</v>
      </c>
      <c r="K47" s="114" t="str">
        <f t="shared" si="7"/>
        <v/>
      </c>
      <c r="L47" s="203"/>
      <c r="M47" s="115" t="str">
        <f>IF('INSCRIPCIONES NUEVOS'!$C47&lt;&gt;"",IF('INSCRIPCIONES NUEVOS'!$B47="",115000,105000),"")</f>
        <v/>
      </c>
      <c r="N47" s="202"/>
      <c r="O47" s="203" t="str">
        <f>_xlfn.IFNA(VLOOKUP('INSCRIPCIONES NUEVOS'!$B47,'BASE DE DATOS 2025'!$N$3:$R$652,4,FALSE),"")</f>
        <v/>
      </c>
      <c r="P47" s="185"/>
      <c r="Q47" s="185"/>
      <c r="R47" s="232" t="str">
        <f>+UPPER(TRIM('INSCRIPCIONES NUEVOS'!$C47))</f>
        <v/>
      </c>
      <c r="S47" s="232" t="str">
        <f>+UPPER(TRIM('INSCRIPCIONES NUEVOS'!$D47))</f>
        <v/>
      </c>
      <c r="U47" s="232" t="str">
        <f>UPPER(TRIM('INSCRIPCIONES NUEVOS'!$L47))</f>
        <v/>
      </c>
    </row>
    <row r="48" spans="1:21" ht="21" x14ac:dyDescent="0.25">
      <c r="A48" s="120" t="str">
        <f>IF(C48&lt;&gt;"",SUBTOTAL(103,$C$7:C48),"")</f>
        <v/>
      </c>
      <c r="B48" s="227"/>
      <c r="C48" s="224"/>
      <c r="D48" s="224"/>
      <c r="E48" s="225"/>
      <c r="F48" s="226"/>
      <c r="G48" s="111" t="str">
        <f t="shared" ca="1" si="4"/>
        <v/>
      </c>
      <c r="H48" s="204"/>
      <c r="I48" s="112" t="str">
        <f t="shared" si="5"/>
        <v/>
      </c>
      <c r="J48" s="113" t="str">
        <f t="shared" si="6"/>
        <v>1900</v>
      </c>
      <c r="K48" s="114" t="str">
        <f t="shared" si="7"/>
        <v/>
      </c>
      <c r="L48" s="203"/>
      <c r="M48" s="115" t="str">
        <f>IF('INSCRIPCIONES NUEVOS'!$C48&lt;&gt;"",IF('INSCRIPCIONES NUEVOS'!$B48="",115000,105000),"")</f>
        <v/>
      </c>
      <c r="N48" s="202"/>
      <c r="O48" s="203" t="str">
        <f>_xlfn.IFNA(VLOOKUP('INSCRIPCIONES NUEVOS'!$B48,'BASE DE DATOS 2025'!$N$3:$R$652,4,FALSE),"")</f>
        <v/>
      </c>
      <c r="P48" s="185"/>
      <c r="Q48" s="185"/>
      <c r="R48" s="232" t="str">
        <f>+UPPER(TRIM('INSCRIPCIONES NUEVOS'!$C48))</f>
        <v/>
      </c>
      <c r="S48" s="232" t="str">
        <f>+UPPER(TRIM('INSCRIPCIONES NUEVOS'!$D48))</f>
        <v/>
      </c>
      <c r="U48" s="232" t="str">
        <f>UPPER(TRIM('INSCRIPCIONES NUEVOS'!$L48))</f>
        <v/>
      </c>
    </row>
    <row r="49" spans="1:27" s="228" customFormat="1" ht="21" x14ac:dyDescent="0.25">
      <c r="A49" s="120" t="str">
        <f>IF(C49&lt;&gt;"",SUBTOTAL(103,$C$7:C49),"")</f>
        <v/>
      </c>
      <c r="B49" s="227"/>
      <c r="C49" s="224"/>
      <c r="D49" s="224"/>
      <c r="E49" s="225"/>
      <c r="F49" s="226"/>
      <c r="G49" s="111" t="str">
        <f t="shared" ca="1" si="4"/>
        <v/>
      </c>
      <c r="H49" s="204"/>
      <c r="I49" s="112" t="str">
        <f t="shared" si="5"/>
        <v/>
      </c>
      <c r="J49" s="113" t="str">
        <f t="shared" si="6"/>
        <v>1900</v>
      </c>
      <c r="K49" s="114" t="str">
        <f t="shared" si="7"/>
        <v/>
      </c>
      <c r="L49" s="203"/>
      <c r="M49" s="115" t="str">
        <f>IF('INSCRIPCIONES NUEVOS'!$C49&lt;&gt;"",IF('INSCRIPCIONES NUEVOS'!$B49="",115000,105000),"")</f>
        <v/>
      </c>
      <c r="N49" s="202"/>
      <c r="O49" s="203" t="str">
        <f>_xlfn.IFNA(VLOOKUP('INSCRIPCIONES NUEVOS'!$B49,'BASE DE DATOS 2025'!$N$3:$R$652,4,FALSE),"")</f>
        <v/>
      </c>
      <c r="P49" s="121"/>
      <c r="Q49" s="121"/>
      <c r="R49" s="228" t="str">
        <f>+UPPER(TRIM('INSCRIPCIONES NUEVOS'!$C49))</f>
        <v/>
      </c>
      <c r="S49" s="228" t="str">
        <f>+UPPER(TRIM('INSCRIPCIONES NUEVOS'!$D49))</f>
        <v/>
      </c>
      <c r="U49" s="228" t="str">
        <f>UPPER(TRIM('INSCRIPCIONES NUEVOS'!$L49))</f>
        <v/>
      </c>
    </row>
    <row r="50" spans="1:27" s="228" customFormat="1" ht="21" x14ac:dyDescent="0.25">
      <c r="A50" s="120" t="str">
        <f>IF(C50&lt;&gt;"",SUBTOTAL(103,$C$7:C50),"")</f>
        <v/>
      </c>
      <c r="B50" s="227"/>
      <c r="C50" s="224"/>
      <c r="D50" s="224"/>
      <c r="E50" s="225"/>
      <c r="F50" s="226"/>
      <c r="G50" s="111" t="str">
        <f t="shared" ca="1" si="4"/>
        <v/>
      </c>
      <c r="H50" s="204"/>
      <c r="I50" s="112" t="str">
        <f t="shared" si="5"/>
        <v/>
      </c>
      <c r="J50" s="113" t="str">
        <f t="shared" si="6"/>
        <v>1900</v>
      </c>
      <c r="K50" s="114" t="str">
        <f t="shared" si="7"/>
        <v/>
      </c>
      <c r="L50" s="203"/>
      <c r="M50" s="115" t="str">
        <f>IF('INSCRIPCIONES NUEVOS'!$C50&lt;&gt;"",IF('INSCRIPCIONES NUEVOS'!$B50="",115000,105000),"")</f>
        <v/>
      </c>
      <c r="N50" s="202"/>
      <c r="O50" s="203" t="str">
        <f>_xlfn.IFNA(VLOOKUP('INSCRIPCIONES NUEVOS'!$B50,'BASE DE DATOS 2025'!$N$3:$R$652,4,FALSE),"")</f>
        <v/>
      </c>
      <c r="P50" s="121"/>
      <c r="Q50" s="121"/>
      <c r="R50" s="228" t="str">
        <f>+UPPER(TRIM('INSCRIPCIONES NUEVOS'!$C50))</f>
        <v/>
      </c>
      <c r="S50" s="228" t="str">
        <f>+UPPER(TRIM('INSCRIPCIONES NUEVOS'!$D50))</f>
        <v/>
      </c>
      <c r="U50" s="228" t="str">
        <f>UPPER(TRIM('INSCRIPCIONES NUEVOS'!$L50))</f>
        <v/>
      </c>
    </row>
    <row r="51" spans="1:27" ht="21" x14ac:dyDescent="0.25">
      <c r="A51" s="120" t="str">
        <f>IF(C51&lt;&gt;"",SUBTOTAL(103,$C$7:C51),"")</f>
        <v/>
      </c>
      <c r="B51" s="227"/>
      <c r="C51" s="224"/>
      <c r="D51" s="224"/>
      <c r="E51" s="225"/>
      <c r="F51" s="226"/>
      <c r="G51" s="111" t="str">
        <f t="shared" ca="1" si="4"/>
        <v/>
      </c>
      <c r="H51" s="204"/>
      <c r="I51" s="112" t="str">
        <f t="shared" si="5"/>
        <v/>
      </c>
      <c r="J51" s="113" t="str">
        <f t="shared" si="6"/>
        <v>1900</v>
      </c>
      <c r="K51" s="114" t="str">
        <f t="shared" si="7"/>
        <v/>
      </c>
      <c r="L51" s="203"/>
      <c r="M51" s="115" t="str">
        <f>IF('INSCRIPCIONES NUEVOS'!$C51&lt;&gt;"",IF('INSCRIPCIONES NUEVOS'!$B51="",115000,105000),"")</f>
        <v/>
      </c>
      <c r="N51" s="202"/>
      <c r="O51" s="203" t="str">
        <f>_xlfn.IFNA(VLOOKUP('INSCRIPCIONES NUEVOS'!$B51,'BASE DE DATOS 2025'!$N$3:$R$652,4,FALSE),"")</f>
        <v/>
      </c>
      <c r="P51" s="185"/>
      <c r="Q51" s="185"/>
      <c r="R51" s="232" t="str">
        <f>+UPPER(TRIM('INSCRIPCIONES NUEVOS'!$C51))</f>
        <v/>
      </c>
      <c r="S51" s="232" t="str">
        <f>+UPPER(TRIM('INSCRIPCIONES NUEVOS'!$D51))</f>
        <v/>
      </c>
      <c r="U51" s="232" t="str">
        <f>UPPER(TRIM('INSCRIPCIONES NUEVOS'!$L51))</f>
        <v/>
      </c>
    </row>
    <row r="52" spans="1:27" s="228" customFormat="1" ht="21" x14ac:dyDescent="0.25">
      <c r="A52" s="120" t="str">
        <f>IF(C52&lt;&gt;"",SUBTOTAL(103,$C$7:C52),"")</f>
        <v/>
      </c>
      <c r="B52" s="227"/>
      <c r="C52" s="224"/>
      <c r="D52" s="224"/>
      <c r="E52" s="225"/>
      <c r="F52" s="226"/>
      <c r="G52" s="111" t="str">
        <f t="shared" ca="1" si="4"/>
        <v/>
      </c>
      <c r="H52" s="204"/>
      <c r="I52" s="112" t="str">
        <f t="shared" si="5"/>
        <v/>
      </c>
      <c r="J52" s="113" t="str">
        <f t="shared" si="6"/>
        <v>1900</v>
      </c>
      <c r="K52" s="114" t="str">
        <f t="shared" si="7"/>
        <v/>
      </c>
      <c r="L52" s="203"/>
      <c r="M52" s="115" t="str">
        <f>IF('INSCRIPCIONES NUEVOS'!$C52&lt;&gt;"",IF('INSCRIPCIONES NUEVOS'!$B52="",115000,105000),"")</f>
        <v/>
      </c>
      <c r="N52" s="202"/>
      <c r="O52" s="203" t="str">
        <f>_xlfn.IFNA(VLOOKUP('INSCRIPCIONES NUEVOS'!$B52,'BASE DE DATOS 2025'!$N$3:$R$652,4,FALSE),"")</f>
        <v/>
      </c>
      <c r="P52" s="121"/>
      <c r="Q52" s="121"/>
      <c r="R52" s="228" t="str">
        <f>+UPPER(TRIM('INSCRIPCIONES NUEVOS'!$C52))</f>
        <v/>
      </c>
      <c r="S52" s="228" t="str">
        <f>+UPPER(TRIM('INSCRIPCIONES NUEVOS'!$D52))</f>
        <v/>
      </c>
      <c r="U52" s="228" t="str">
        <f>UPPER(TRIM('INSCRIPCIONES NUEVOS'!$L52))</f>
        <v/>
      </c>
    </row>
    <row r="53" spans="1:27" s="228" customFormat="1" ht="21" x14ac:dyDescent="0.25">
      <c r="A53" s="120" t="str">
        <f>IF(C53&lt;&gt;"",SUBTOTAL(103,$C$7:C53),"")</f>
        <v/>
      </c>
      <c r="B53" s="227"/>
      <c r="C53" s="224"/>
      <c r="D53" s="224"/>
      <c r="E53" s="225"/>
      <c r="F53" s="226"/>
      <c r="G53" s="111" t="str">
        <f t="shared" ca="1" si="4"/>
        <v/>
      </c>
      <c r="H53" s="204"/>
      <c r="I53" s="112" t="str">
        <f t="shared" si="5"/>
        <v/>
      </c>
      <c r="J53" s="113" t="str">
        <f t="shared" si="6"/>
        <v>1900</v>
      </c>
      <c r="K53" s="114" t="str">
        <f t="shared" si="7"/>
        <v/>
      </c>
      <c r="L53" s="203"/>
      <c r="M53" s="115" t="str">
        <f>IF('INSCRIPCIONES NUEVOS'!$C53&lt;&gt;"",IF('INSCRIPCIONES NUEVOS'!$B53="",115000,105000),"")</f>
        <v/>
      </c>
      <c r="N53" s="202"/>
      <c r="O53" s="203" t="str">
        <f>_xlfn.IFNA(VLOOKUP('INSCRIPCIONES NUEVOS'!$B53,'BASE DE DATOS 2025'!$N$3:$R$652,4,FALSE),"")</f>
        <v/>
      </c>
      <c r="P53" s="121"/>
      <c r="Q53" s="121"/>
      <c r="R53" s="228" t="str">
        <f>+UPPER(TRIM('INSCRIPCIONES NUEVOS'!$C53))</f>
        <v/>
      </c>
      <c r="S53" s="228" t="str">
        <f>+UPPER(TRIM('INSCRIPCIONES NUEVOS'!$D53))</f>
        <v/>
      </c>
      <c r="U53" s="228" t="str">
        <f>UPPER(TRIM('INSCRIPCIONES NUEVOS'!$L53))</f>
        <v/>
      </c>
    </row>
    <row r="54" spans="1:27" ht="21" x14ac:dyDescent="0.25">
      <c r="A54" s="120" t="str">
        <f>IF(C54&lt;&gt;"",SUBTOTAL(103,$C$7:C54),"")</f>
        <v/>
      </c>
      <c r="B54" s="227"/>
      <c r="C54" s="224"/>
      <c r="D54" s="224"/>
      <c r="E54" s="225"/>
      <c r="F54" s="226"/>
      <c r="G54" s="111" t="str">
        <f t="shared" ca="1" si="4"/>
        <v/>
      </c>
      <c r="H54" s="204"/>
      <c r="I54" s="112" t="str">
        <f t="shared" si="5"/>
        <v/>
      </c>
      <c r="J54" s="113" t="str">
        <f t="shared" si="6"/>
        <v>1900</v>
      </c>
      <c r="K54" s="114" t="str">
        <f t="shared" si="7"/>
        <v/>
      </c>
      <c r="L54" s="203"/>
      <c r="M54" s="115" t="str">
        <f>IF('INSCRIPCIONES NUEVOS'!$C54&lt;&gt;"",IF('INSCRIPCIONES NUEVOS'!$B54="",115000,105000),"")</f>
        <v/>
      </c>
      <c r="N54" s="202"/>
      <c r="O54" s="203" t="str">
        <f>_xlfn.IFNA(VLOOKUP('INSCRIPCIONES NUEVOS'!$B54,'BASE DE DATOS 2025'!$N$3:$R$652,4,FALSE),"")</f>
        <v/>
      </c>
      <c r="P54" s="185"/>
      <c r="Q54" s="185"/>
      <c r="R54" s="232" t="str">
        <f>+UPPER(TRIM('INSCRIPCIONES NUEVOS'!$C54))</f>
        <v/>
      </c>
      <c r="S54" s="232" t="str">
        <f>+UPPER(TRIM('INSCRIPCIONES NUEVOS'!$D54))</f>
        <v/>
      </c>
      <c r="U54" s="232" t="str">
        <f>UPPER(TRIM('INSCRIPCIONES NUEVOS'!$L54))</f>
        <v/>
      </c>
    </row>
    <row r="55" spans="1:27" s="228" customFormat="1" ht="21" x14ac:dyDescent="0.25">
      <c r="A55" s="120" t="str">
        <f>IF(C55&lt;&gt;"",SUBTOTAL(103,$C$7:C55),"")</f>
        <v/>
      </c>
      <c r="B55" s="227"/>
      <c r="C55" s="224"/>
      <c r="D55" s="224"/>
      <c r="E55" s="225"/>
      <c r="F55" s="226"/>
      <c r="G55" s="111" t="str">
        <f t="shared" ca="1" si="4"/>
        <v/>
      </c>
      <c r="H55" s="204"/>
      <c r="I55" s="112" t="str">
        <f t="shared" si="5"/>
        <v/>
      </c>
      <c r="J55" s="113" t="str">
        <f t="shared" si="6"/>
        <v>1900</v>
      </c>
      <c r="K55" s="114" t="str">
        <f t="shared" si="7"/>
        <v/>
      </c>
      <c r="L55" s="203"/>
      <c r="M55" s="115" t="str">
        <f>IF('INSCRIPCIONES NUEVOS'!$C55&lt;&gt;"",IF('INSCRIPCIONES NUEVOS'!$B55="",115000,105000),"")</f>
        <v/>
      </c>
      <c r="N55" s="202"/>
      <c r="O55" s="203" t="str">
        <f>_xlfn.IFNA(VLOOKUP('INSCRIPCIONES NUEVOS'!$B55,'BASE DE DATOS 2025'!$N$3:$R$652,4,FALSE),"")</f>
        <v/>
      </c>
      <c r="P55" s="121"/>
      <c r="Q55" s="121"/>
      <c r="R55" s="228" t="str">
        <f>+UPPER(TRIM('INSCRIPCIONES NUEVOS'!$C55))</f>
        <v/>
      </c>
      <c r="S55" s="228" t="str">
        <f>+UPPER(TRIM('INSCRIPCIONES NUEVOS'!$D55))</f>
        <v/>
      </c>
      <c r="U55" s="228" t="str">
        <f>UPPER(TRIM('INSCRIPCIONES NUEVOS'!$L55))</f>
        <v/>
      </c>
    </row>
    <row r="56" spans="1:27" ht="21" x14ac:dyDescent="0.25">
      <c r="A56" s="120" t="str">
        <f>IF(C56&lt;&gt;"",SUBTOTAL(103,$C$7:C56),"")</f>
        <v/>
      </c>
      <c r="B56" s="227"/>
      <c r="C56" s="224"/>
      <c r="D56" s="224"/>
      <c r="E56" s="225"/>
      <c r="F56" s="226"/>
      <c r="G56" s="111" t="str">
        <f t="shared" ca="1" si="4"/>
        <v/>
      </c>
      <c r="H56" s="204"/>
      <c r="I56" s="112" t="str">
        <f t="shared" si="5"/>
        <v/>
      </c>
      <c r="J56" s="113" t="str">
        <f t="shared" si="6"/>
        <v>1900</v>
      </c>
      <c r="K56" s="114" t="str">
        <f t="shared" si="7"/>
        <v/>
      </c>
      <c r="L56" s="203"/>
      <c r="M56" s="115" t="str">
        <f>IF('INSCRIPCIONES NUEVOS'!$C56&lt;&gt;"",IF('INSCRIPCIONES NUEVOS'!$B56="",115000,105000),"")</f>
        <v/>
      </c>
      <c r="N56" s="202"/>
      <c r="O56" s="203" t="str">
        <f>_xlfn.IFNA(VLOOKUP('INSCRIPCIONES NUEVOS'!$B56,'BASE DE DATOS 2025'!$N$3:$R$652,4,FALSE),"")</f>
        <v/>
      </c>
      <c r="P56" s="185"/>
      <c r="Q56" s="185"/>
      <c r="R56" s="232" t="str">
        <f>+UPPER(TRIM('INSCRIPCIONES NUEVOS'!$C56))</f>
        <v/>
      </c>
      <c r="S56" s="232" t="str">
        <f>+UPPER(TRIM('INSCRIPCIONES NUEVOS'!$D56))</f>
        <v/>
      </c>
      <c r="U56" s="232" t="str">
        <f>UPPER(TRIM('INSCRIPCIONES NUEVOS'!$L56))</f>
        <v/>
      </c>
    </row>
    <row r="57" spans="1:27" ht="21" x14ac:dyDescent="0.25">
      <c r="A57" s="120" t="str">
        <f>IF(C57&lt;&gt;"",SUBTOTAL(103,$C$7:C57),"")</f>
        <v/>
      </c>
      <c r="B57" s="227"/>
      <c r="C57" s="224"/>
      <c r="D57" s="224"/>
      <c r="E57" s="225"/>
      <c r="F57" s="226"/>
      <c r="G57" s="111" t="str">
        <f t="shared" ca="1" si="4"/>
        <v/>
      </c>
      <c r="H57" s="204"/>
      <c r="I57" s="112" t="str">
        <f t="shared" si="5"/>
        <v/>
      </c>
      <c r="J57" s="113" t="str">
        <f t="shared" si="6"/>
        <v>1900</v>
      </c>
      <c r="K57" s="114" t="str">
        <f t="shared" si="7"/>
        <v/>
      </c>
      <c r="L57" s="203"/>
      <c r="M57" s="115" t="str">
        <f>IF('INSCRIPCIONES NUEVOS'!$C57&lt;&gt;"",IF('INSCRIPCIONES NUEVOS'!$B57="",115000,105000),"")</f>
        <v/>
      </c>
      <c r="N57" s="202"/>
      <c r="O57" s="203" t="str">
        <f>_xlfn.IFNA(VLOOKUP('INSCRIPCIONES NUEVOS'!$B57,'BASE DE DATOS 2025'!$N$3:$R$652,4,FALSE),"")</f>
        <v/>
      </c>
      <c r="P57" s="185"/>
      <c r="Q57" s="185"/>
      <c r="R57" s="232" t="str">
        <f>+UPPER(TRIM('INSCRIPCIONES NUEVOS'!$C57))</f>
        <v/>
      </c>
      <c r="S57" s="232" t="str">
        <f>+UPPER(TRIM('INSCRIPCIONES NUEVOS'!$D57))</f>
        <v/>
      </c>
      <c r="U57" s="232" t="str">
        <f>UPPER(TRIM('INSCRIPCIONES NUEVOS'!$L57))</f>
        <v/>
      </c>
    </row>
    <row r="58" spans="1:27" ht="21" x14ac:dyDescent="0.25">
      <c r="A58" s="120" t="str">
        <f>IF(C58&lt;&gt;"",SUBTOTAL(103,$C$7:C58),"")</f>
        <v/>
      </c>
      <c r="B58" s="227"/>
      <c r="C58" s="224"/>
      <c r="D58" s="224"/>
      <c r="E58" s="225"/>
      <c r="F58" s="226"/>
      <c r="G58" s="111" t="str">
        <f t="shared" ca="1" si="4"/>
        <v/>
      </c>
      <c r="H58" s="204"/>
      <c r="I58" s="112" t="str">
        <f t="shared" si="5"/>
        <v/>
      </c>
      <c r="J58" s="113" t="str">
        <f t="shared" si="6"/>
        <v>1900</v>
      </c>
      <c r="K58" s="114" t="str">
        <f t="shared" si="7"/>
        <v/>
      </c>
      <c r="L58" s="203"/>
      <c r="M58" s="115" t="str">
        <f>IF('INSCRIPCIONES NUEVOS'!$C58&lt;&gt;"",IF('INSCRIPCIONES NUEVOS'!$B58="",115000,105000),"")</f>
        <v/>
      </c>
      <c r="N58" s="202"/>
      <c r="O58" s="203" t="str">
        <f>_xlfn.IFNA(VLOOKUP('INSCRIPCIONES NUEVOS'!$B58,'BASE DE DATOS 2025'!$N$3:$R$652,4,FALSE),"")</f>
        <v/>
      </c>
      <c r="P58" s="185"/>
      <c r="Q58" s="185"/>
      <c r="R58" s="232" t="str">
        <f>+UPPER(TRIM('INSCRIPCIONES NUEVOS'!$C58))</f>
        <v/>
      </c>
      <c r="S58" s="232" t="str">
        <f>+UPPER(TRIM('INSCRIPCIONES NUEVOS'!$D58))</f>
        <v/>
      </c>
      <c r="U58" s="232" t="str">
        <f>UPPER(TRIM('INSCRIPCIONES NUEVOS'!$L58))</f>
        <v/>
      </c>
    </row>
    <row r="59" spans="1:27" ht="21" x14ac:dyDescent="0.25">
      <c r="A59" s="120" t="str">
        <f>IF(C59&lt;&gt;"",SUBTOTAL(103,$C$7:C59),"")</f>
        <v/>
      </c>
      <c r="B59" s="227"/>
      <c r="C59" s="224"/>
      <c r="D59" s="224"/>
      <c r="E59" s="225"/>
      <c r="F59" s="226"/>
      <c r="G59" s="111" t="str">
        <f t="shared" ca="1" si="4"/>
        <v/>
      </c>
      <c r="H59" s="204"/>
      <c r="I59" s="112" t="str">
        <f t="shared" si="5"/>
        <v/>
      </c>
      <c r="J59" s="113" t="str">
        <f t="shared" si="6"/>
        <v>1900</v>
      </c>
      <c r="K59" s="114" t="str">
        <f t="shared" si="7"/>
        <v/>
      </c>
      <c r="L59" s="203"/>
      <c r="M59" s="115" t="str">
        <f>IF('INSCRIPCIONES NUEVOS'!$C59&lt;&gt;"",IF('INSCRIPCIONES NUEVOS'!$B59="",115000,105000),"")</f>
        <v/>
      </c>
      <c r="N59" s="202"/>
      <c r="O59" s="203" t="str">
        <f>_xlfn.IFNA(VLOOKUP('INSCRIPCIONES NUEVOS'!$B59,'BASE DE DATOS 2025'!$N$3:$R$652,4,FALSE),"")</f>
        <v/>
      </c>
      <c r="P59" s="185"/>
      <c r="Q59" s="185"/>
      <c r="R59" s="232" t="str">
        <f>+UPPER(TRIM('INSCRIPCIONES NUEVOS'!$C59))</f>
        <v/>
      </c>
      <c r="S59" s="232" t="str">
        <f>+UPPER(TRIM('INSCRIPCIONES NUEVOS'!$D59))</f>
        <v/>
      </c>
      <c r="U59" s="232" t="str">
        <f>UPPER(TRIM('INSCRIPCIONES NUEVOS'!$L59))</f>
        <v/>
      </c>
    </row>
    <row r="60" spans="1:27" ht="21" x14ac:dyDescent="0.25">
      <c r="A60" s="120" t="str">
        <f>IF(C60&lt;&gt;"",SUBTOTAL(103,$C$7:C60),"")</f>
        <v/>
      </c>
      <c r="B60" s="227"/>
      <c r="C60" s="224"/>
      <c r="D60" s="224"/>
      <c r="E60" s="225"/>
      <c r="F60" s="226"/>
      <c r="G60" s="111" t="str">
        <f t="shared" ca="1" si="4"/>
        <v/>
      </c>
      <c r="H60" s="204"/>
      <c r="I60" s="112" t="str">
        <f t="shared" si="5"/>
        <v/>
      </c>
      <c r="J60" s="113" t="str">
        <f t="shared" si="6"/>
        <v>1900</v>
      </c>
      <c r="K60" s="114" t="str">
        <f t="shared" si="7"/>
        <v/>
      </c>
      <c r="L60" s="203"/>
      <c r="M60" s="115" t="str">
        <f>IF('INSCRIPCIONES NUEVOS'!$C60&lt;&gt;"",IF('INSCRIPCIONES NUEVOS'!$B60="",115000,105000),"")</f>
        <v/>
      </c>
      <c r="N60" s="202"/>
      <c r="O60" s="203" t="str">
        <f>_xlfn.IFNA(VLOOKUP('INSCRIPCIONES NUEVOS'!$B60,'BASE DE DATOS 2025'!$N$3:$R$652,4,FALSE),"")</f>
        <v/>
      </c>
      <c r="P60" s="185"/>
      <c r="Q60" s="185"/>
      <c r="R60" s="232" t="str">
        <f>+UPPER(TRIM('INSCRIPCIONES NUEVOS'!$C60))</f>
        <v/>
      </c>
      <c r="S60" s="232" t="str">
        <f>+UPPER(TRIM('INSCRIPCIONES NUEVOS'!$D60))</f>
        <v/>
      </c>
      <c r="U60" s="232" t="str">
        <f>UPPER(TRIM('INSCRIPCIONES NUEVOS'!$L60))</f>
        <v/>
      </c>
    </row>
    <row r="61" spans="1:27" ht="21" x14ac:dyDescent="0.25">
      <c r="A61" s="120" t="str">
        <f>IF(C61&lt;&gt;"",SUBTOTAL(103,$C$7:C61),"")</f>
        <v/>
      </c>
      <c r="B61" s="227"/>
      <c r="C61" s="224"/>
      <c r="D61" s="224"/>
      <c r="E61" s="225"/>
      <c r="F61" s="226"/>
      <c r="G61" s="111" t="str">
        <f t="shared" ca="1" si="4"/>
        <v/>
      </c>
      <c r="H61" s="204"/>
      <c r="I61" s="112" t="str">
        <f t="shared" si="5"/>
        <v/>
      </c>
      <c r="J61" s="113" t="str">
        <f t="shared" si="6"/>
        <v>1900</v>
      </c>
      <c r="K61" s="114" t="str">
        <f t="shared" si="7"/>
        <v/>
      </c>
      <c r="L61" s="203"/>
      <c r="M61" s="115" t="str">
        <f>IF('INSCRIPCIONES NUEVOS'!$C61&lt;&gt;"",IF('INSCRIPCIONES NUEVOS'!$B61="",115000,105000),"")</f>
        <v/>
      </c>
      <c r="N61" s="202"/>
      <c r="O61" s="203" t="str">
        <f>_xlfn.IFNA(VLOOKUP('INSCRIPCIONES NUEVOS'!$B61,'BASE DE DATOS 2025'!$N$3:$R$652,4,FALSE),"")</f>
        <v/>
      </c>
      <c r="P61" s="185"/>
      <c r="Q61" s="185"/>
      <c r="R61" s="232" t="str">
        <f>+UPPER(TRIM('INSCRIPCIONES NUEVOS'!$C61))</f>
        <v/>
      </c>
      <c r="S61" s="232" t="str">
        <f>+UPPER(TRIM('INSCRIPCIONES NUEVOS'!$D61))</f>
        <v/>
      </c>
      <c r="U61" s="232" t="str">
        <f>UPPER(TRIM('INSCRIPCIONES NUEVOS'!$L61))</f>
        <v/>
      </c>
    </row>
    <row r="62" spans="1:27" ht="21" x14ac:dyDescent="0.25">
      <c r="A62" s="120" t="str">
        <f>IF(C62&lt;&gt;"",SUBTOTAL(103,$C$7:C62),"")</f>
        <v/>
      </c>
      <c r="B62" s="227"/>
      <c r="C62" s="224"/>
      <c r="D62" s="224"/>
      <c r="E62" s="225"/>
      <c r="F62" s="226"/>
      <c r="G62" s="111" t="str">
        <f t="shared" ca="1" si="4"/>
        <v/>
      </c>
      <c r="H62" s="204"/>
      <c r="I62" s="112" t="str">
        <f t="shared" si="5"/>
        <v/>
      </c>
      <c r="J62" s="113" t="str">
        <f t="shared" si="6"/>
        <v>1900</v>
      </c>
      <c r="K62" s="114" t="str">
        <f t="shared" si="7"/>
        <v/>
      </c>
      <c r="L62" s="203"/>
      <c r="M62" s="115" t="str">
        <f>IF('INSCRIPCIONES NUEVOS'!$C62&lt;&gt;"",IF('INSCRIPCIONES NUEVOS'!$B62="",115000,105000),"")</f>
        <v/>
      </c>
      <c r="N62" s="202"/>
      <c r="O62" s="203" t="str">
        <f>_xlfn.IFNA(VLOOKUP('INSCRIPCIONES NUEVOS'!$B62,'BASE DE DATOS 2025'!$N$3:$R$652,4,FALSE),"")</f>
        <v/>
      </c>
      <c r="P62" s="185"/>
      <c r="Q62" s="185"/>
      <c r="R62" s="232" t="str">
        <f>+UPPER(TRIM('INSCRIPCIONES NUEVOS'!$C62))</f>
        <v/>
      </c>
      <c r="S62" s="232" t="str">
        <f>+UPPER(TRIM('INSCRIPCIONES NUEVOS'!$D62))</f>
        <v/>
      </c>
      <c r="U62" s="232" t="str">
        <f>UPPER(TRIM('INSCRIPCIONES NUEVOS'!$L62))</f>
        <v/>
      </c>
    </row>
    <row r="63" spans="1:27" ht="21" x14ac:dyDescent="0.25">
      <c r="A63" s="120" t="str">
        <f>IF(C63&lt;&gt;"",SUBTOTAL(103,$C$7:C63),"")</f>
        <v/>
      </c>
      <c r="B63" s="227"/>
      <c r="C63" s="224"/>
      <c r="D63" s="224"/>
      <c r="E63" s="225"/>
      <c r="F63" s="226"/>
      <c r="G63" s="111" t="str">
        <f t="shared" ca="1" si="4"/>
        <v/>
      </c>
      <c r="H63" s="204"/>
      <c r="I63" s="112" t="str">
        <f t="shared" si="5"/>
        <v/>
      </c>
      <c r="J63" s="113" t="str">
        <f t="shared" si="6"/>
        <v>1900</v>
      </c>
      <c r="K63" s="114" t="str">
        <f t="shared" si="7"/>
        <v/>
      </c>
      <c r="L63" s="203"/>
      <c r="M63" s="115" t="str">
        <f>IF('INSCRIPCIONES NUEVOS'!$C63&lt;&gt;"",IF('INSCRIPCIONES NUEVOS'!$B63="",115000,105000),"")</f>
        <v/>
      </c>
      <c r="N63" s="202"/>
      <c r="O63" s="203" t="str">
        <f>_xlfn.IFNA(VLOOKUP('INSCRIPCIONES NUEVOS'!$B63,'BASE DE DATOS 2025'!$N$3:$R$652,4,FALSE),"")</f>
        <v/>
      </c>
      <c r="P63" s="185"/>
      <c r="Q63" s="185"/>
      <c r="R63" s="232" t="str">
        <f>+UPPER(TRIM('INSCRIPCIONES NUEVOS'!$C63))</f>
        <v/>
      </c>
      <c r="S63" s="232" t="str">
        <f>+UPPER(TRIM('INSCRIPCIONES NUEVOS'!$D63))</f>
        <v/>
      </c>
      <c r="U63" s="232" t="str">
        <f>UPPER(TRIM('INSCRIPCIONES NUEVOS'!$L63))</f>
        <v/>
      </c>
    </row>
    <row r="64" spans="1:27" ht="21" x14ac:dyDescent="0.25">
      <c r="A64" s="120" t="str">
        <f>IF(C64&lt;&gt;"",SUBTOTAL(103,$C$7:C64),"")</f>
        <v/>
      </c>
      <c r="B64" s="227"/>
      <c r="C64" s="224"/>
      <c r="D64" s="224"/>
      <c r="E64" s="225"/>
      <c r="F64" s="226"/>
      <c r="G64" s="111" t="str">
        <f t="shared" ca="1" si="4"/>
        <v/>
      </c>
      <c r="H64" s="204"/>
      <c r="I64" s="112" t="str">
        <f t="shared" si="5"/>
        <v/>
      </c>
      <c r="J64" s="113" t="str">
        <f t="shared" si="6"/>
        <v>1900</v>
      </c>
      <c r="K64" s="114" t="str">
        <f t="shared" si="7"/>
        <v/>
      </c>
      <c r="L64" s="203"/>
      <c r="M64" s="115" t="str">
        <f>IF('INSCRIPCIONES NUEVOS'!$C64&lt;&gt;"",IF('INSCRIPCIONES NUEVOS'!$B64="",115000,105000),"")</f>
        <v/>
      </c>
      <c r="N64" s="202"/>
      <c r="O64" s="203"/>
      <c r="P64" s="189"/>
      <c r="Q64" s="189"/>
      <c r="R64" s="232" t="str">
        <f>+UPPER(TRIM('INSCRIPCIONES NUEVOS'!$C64))</f>
        <v/>
      </c>
      <c r="S64" s="232" t="str">
        <f>+UPPER(TRIM('INSCRIPCIONES NUEVOS'!$D64))</f>
        <v/>
      </c>
      <c r="T64" s="190"/>
      <c r="U64" s="191"/>
      <c r="V64" s="192"/>
      <c r="W64" s="193"/>
      <c r="X64" s="194"/>
      <c r="Y64" s="194"/>
      <c r="Z64" s="195"/>
      <c r="AA64" s="193"/>
    </row>
    <row r="65" spans="1:27" ht="21" x14ac:dyDescent="0.25">
      <c r="A65" s="120" t="str">
        <f>IF(C65&lt;&gt;"",SUBTOTAL(103,$C$7:C65),"")</f>
        <v/>
      </c>
      <c r="B65" s="227"/>
      <c r="C65" s="224"/>
      <c r="D65" s="224"/>
      <c r="E65" s="225"/>
      <c r="F65" s="226"/>
      <c r="G65" s="111" t="str">
        <f t="shared" ca="1" si="4"/>
        <v/>
      </c>
      <c r="H65" s="204"/>
      <c r="I65" s="112" t="str">
        <f t="shared" si="5"/>
        <v/>
      </c>
      <c r="J65" s="113" t="str">
        <f t="shared" si="6"/>
        <v>1900</v>
      </c>
      <c r="K65" s="114" t="str">
        <f t="shared" si="7"/>
        <v/>
      </c>
      <c r="L65" s="203"/>
      <c r="M65" s="115" t="str">
        <f>IF('INSCRIPCIONES NUEVOS'!$C65&lt;&gt;"",IF('INSCRIPCIONES NUEVOS'!$B65="",115000,105000),"")</f>
        <v/>
      </c>
      <c r="N65" s="202"/>
      <c r="O65" s="203"/>
      <c r="P65" s="189"/>
      <c r="Q65" s="189"/>
      <c r="R65" s="232" t="str">
        <f>+UPPER(TRIM('INSCRIPCIONES NUEVOS'!$C65))</f>
        <v/>
      </c>
      <c r="S65" s="232" t="str">
        <f>+UPPER(TRIM('INSCRIPCIONES NUEVOS'!$D65))</f>
        <v/>
      </c>
      <c r="T65" s="190"/>
      <c r="U65" s="191"/>
      <c r="V65" s="192"/>
      <c r="W65" s="193"/>
      <c r="X65" s="194"/>
      <c r="Y65" s="194"/>
      <c r="Z65" s="195"/>
      <c r="AA65" s="193"/>
    </row>
    <row r="66" spans="1:27" ht="21" x14ac:dyDescent="0.25">
      <c r="A66" s="120" t="str">
        <f>IF(C66&lt;&gt;"",SUBTOTAL(103,$C$7:C66),"")</f>
        <v/>
      </c>
      <c r="B66" s="227"/>
      <c r="C66" s="224"/>
      <c r="D66" s="224"/>
      <c r="E66" s="225"/>
      <c r="F66" s="226"/>
      <c r="G66" s="111" t="str">
        <f t="shared" ca="1" si="4"/>
        <v/>
      </c>
      <c r="H66" s="204"/>
      <c r="I66" s="112" t="str">
        <f t="shared" si="5"/>
        <v/>
      </c>
      <c r="J66" s="113" t="str">
        <f t="shared" si="6"/>
        <v>1900</v>
      </c>
      <c r="K66" s="114" t="str">
        <f t="shared" si="7"/>
        <v/>
      </c>
      <c r="L66" s="203"/>
      <c r="M66" s="115" t="str">
        <f>IF('INSCRIPCIONES NUEVOS'!$C66&lt;&gt;"",IF('INSCRIPCIONES NUEVOS'!$B66="",115000,105000),"")</f>
        <v/>
      </c>
      <c r="N66" s="202"/>
      <c r="O66" s="203"/>
      <c r="P66" s="189"/>
      <c r="Q66" s="189"/>
      <c r="R66" s="232" t="str">
        <f>+UPPER(TRIM('INSCRIPCIONES NUEVOS'!$C66))</f>
        <v/>
      </c>
      <c r="S66" s="232" t="str">
        <f>+UPPER(TRIM('INSCRIPCIONES NUEVOS'!$D66))</f>
        <v/>
      </c>
      <c r="T66" s="190"/>
      <c r="U66" s="191"/>
      <c r="V66" s="192"/>
      <c r="W66" s="193"/>
      <c r="X66" s="194"/>
      <c r="Y66" s="194"/>
      <c r="Z66" s="195"/>
      <c r="AA66" s="193"/>
    </row>
    <row r="67" spans="1:27" ht="21" x14ac:dyDescent="0.25">
      <c r="A67" s="120" t="str">
        <f>IF(C67&lt;&gt;"",SUBTOTAL(103,$C$7:C67),"")</f>
        <v/>
      </c>
      <c r="B67" s="227"/>
      <c r="C67" s="224"/>
      <c r="D67" s="224"/>
      <c r="E67" s="225"/>
      <c r="F67" s="226"/>
      <c r="G67" s="111" t="str">
        <f t="shared" ref="G67:G68" ca="1" si="8">IF(F67="","",YEAR(NOW())-YEAR(F67))</f>
        <v/>
      </c>
      <c r="H67" s="204"/>
      <c r="I67" s="112" t="str">
        <f t="shared" ref="I67:I68" si="9">IFERROR(VLOOKUP(H67,NIVELES,2,0),"")</f>
        <v/>
      </c>
      <c r="J67" s="113" t="str">
        <f t="shared" ref="J67:J68" si="10">YEAR(F67)&amp;I67</f>
        <v>1900</v>
      </c>
      <c r="K67" s="114" t="str">
        <f t="shared" ref="K67:K68" si="11">IFERROR(VLOOKUP(J67,CATEGORIAS,2,0),"")</f>
        <v/>
      </c>
      <c r="L67" s="203"/>
      <c r="M67" s="115" t="str">
        <f>IF('INSCRIPCIONES NUEVOS'!$C67&lt;&gt;"",IF('INSCRIPCIONES NUEVOS'!$B67="",115000,105000),"")</f>
        <v/>
      </c>
      <c r="N67" s="202"/>
      <c r="O67" s="203"/>
    </row>
    <row r="68" spans="1:27" ht="21" x14ac:dyDescent="0.25">
      <c r="A68" s="120" t="str">
        <f>IF(C68&lt;&gt;"",SUBTOTAL(103,$C$7:C68),"")</f>
        <v/>
      </c>
      <c r="B68" s="227"/>
      <c r="C68" s="224"/>
      <c r="D68" s="224"/>
      <c r="E68" s="225"/>
      <c r="F68" s="226"/>
      <c r="G68" s="111" t="str">
        <f t="shared" ca="1" si="8"/>
        <v/>
      </c>
      <c r="H68" s="204"/>
      <c r="I68" s="112" t="str">
        <f t="shared" si="9"/>
        <v/>
      </c>
      <c r="J68" s="113" t="str">
        <f t="shared" si="10"/>
        <v>1900</v>
      </c>
      <c r="K68" s="114" t="str">
        <f t="shared" si="11"/>
        <v/>
      </c>
      <c r="L68" s="203"/>
      <c r="M68" s="115"/>
      <c r="N68" s="202"/>
      <c r="O68" s="203"/>
    </row>
  </sheetData>
  <sheetProtection formatColumns="0" deleteRows="0" autoFilter="0"/>
  <sortState xmlns:xlrd2="http://schemas.microsoft.com/office/spreadsheetml/2017/richdata2" ref="A7:O68">
    <sortCondition ref="L24:L68"/>
  </sortState>
  <mergeCells count="4">
    <mergeCell ref="F4:H4"/>
    <mergeCell ref="D2:H2"/>
    <mergeCell ref="D3:H3"/>
    <mergeCell ref="C1:N1"/>
  </mergeCells>
  <phoneticPr fontId="3" type="noConversion"/>
  <conditionalFormatting sqref="B7:B63">
    <cfRule type="duplicateValues" dxfId="52" priority="5542"/>
  </conditionalFormatting>
  <conditionalFormatting sqref="B64:B66">
    <cfRule type="duplicateValues" dxfId="51" priority="6"/>
  </conditionalFormatting>
  <conditionalFormatting sqref="B67">
    <cfRule type="duplicateValues" dxfId="50" priority="3"/>
  </conditionalFormatting>
  <conditionalFormatting sqref="B68">
    <cfRule type="duplicateValues" dxfId="49" priority="1"/>
  </conditionalFormatting>
  <conditionalFormatting sqref="E7:E63">
    <cfRule type="duplicateValues" dxfId="48" priority="5544"/>
  </conditionalFormatting>
  <conditionalFormatting sqref="E64:E66">
    <cfRule type="duplicateValues" dxfId="47" priority="7"/>
  </conditionalFormatting>
  <conditionalFormatting sqref="E67">
    <cfRule type="duplicateValues" dxfId="46" priority="4"/>
  </conditionalFormatting>
  <conditionalFormatting sqref="E68">
    <cfRule type="duplicateValues" dxfId="45" priority="2"/>
  </conditionalFormatting>
  <dataValidations xWindow="839" yWindow="327" count="1">
    <dataValidation type="date" allowBlank="1" showInputMessage="1" showErrorMessage="1" error="Error de fecha... verifique" prompt="Ingrese fecha completa" sqref="F7:F63" xr:uid="{2EEE7B0A-B68D-4C28-A089-D07E2B6E2AF2}">
      <formula1>21916</formula1>
      <formula2>45657</formula2>
    </dataValidation>
  </dataValidations>
  <pageMargins left="0.70866141732283472" right="0.70866141732283472" top="0.74803149606299213" bottom="0.74803149606299213" header="0.31496062992125984" footer="0.31496062992125984"/>
  <pageSetup scale="66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839" yWindow="327" count="1">
        <x14:dataValidation type="list" allowBlank="1" showErrorMessage="1" prompt="STRIDERS_x000a_MINIRIDERS_x000a_PRINCIPIANTES_x000a_NOVATOS_x000a_DAMAS_x000a_MASTER_x000a_SENIOR MASTER_x000a_OPEN DAMAS_x000a_OPEN VARONES" xr:uid="{00000000-0002-0000-0200-000000000000}">
          <x14:formula1>
            <xm:f>CATEGORIAS!$H$3:$H$12</xm:f>
          </x14:formula1>
          <xm:sqref>H7:H63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DA6B6-B35D-4362-B3AC-FED3D16006CE}">
  <sheetPr codeName="Hoja7">
    <pageSetUpPr fitToPage="1"/>
  </sheetPr>
  <dimension ref="A1:AC333"/>
  <sheetViews>
    <sheetView zoomScale="70" zoomScaleNormal="70" workbookViewId="0">
      <selection activeCell="K1" sqref="K1:M60"/>
    </sheetView>
  </sheetViews>
  <sheetFormatPr baseColWidth="10" defaultColWidth="10.7109375" defaultRowHeight="15.75" x14ac:dyDescent="0.25"/>
  <cols>
    <col min="1" max="1" width="7.85546875" style="54" bestFit="1" customWidth="1"/>
    <col min="2" max="2" width="40.28515625" style="54" bestFit="1" customWidth="1"/>
    <col min="3" max="3" width="14.5703125" style="54" bestFit="1" customWidth="1"/>
    <col min="4" max="4" width="11.85546875" style="54" bestFit="1" customWidth="1"/>
    <col min="5" max="5" width="9.42578125" style="54" bestFit="1" customWidth="1"/>
    <col min="6" max="6" width="22.28515625" style="54" bestFit="1" customWidth="1"/>
    <col min="7" max="7" width="20.28515625" style="54" bestFit="1" customWidth="1"/>
    <col min="8" max="8" width="22.28515625" style="54" bestFit="1" customWidth="1"/>
    <col min="9" max="9" width="10.28515625" style="54" bestFit="1" customWidth="1"/>
    <col min="10" max="10" width="4.85546875" style="54" customWidth="1"/>
    <col min="11" max="11" width="42.5703125" style="54" bestFit="1" customWidth="1"/>
    <col min="12" max="12" width="19.5703125" style="54" bestFit="1" customWidth="1"/>
    <col min="13" max="13" width="16.42578125" style="54" bestFit="1" customWidth="1"/>
    <col min="14" max="14" width="6.42578125" style="54" customWidth="1"/>
    <col min="15" max="15" width="4.85546875" style="54" customWidth="1"/>
    <col min="16" max="16" width="34.7109375" style="54" bestFit="1" customWidth="1"/>
    <col min="17" max="17" width="12.5703125" style="55" bestFit="1" customWidth="1"/>
    <col min="18" max="18" width="10.140625" style="55" bestFit="1" customWidth="1"/>
    <col min="19" max="19" width="7.85546875" style="55" bestFit="1" customWidth="1"/>
    <col min="20" max="20" width="10.28515625" style="54" bestFit="1" customWidth="1"/>
    <col min="21" max="21" width="10.7109375" style="54"/>
    <col min="22" max="22" width="12.42578125" style="54" bestFit="1" customWidth="1"/>
    <col min="23" max="23" width="4.42578125" style="54" bestFit="1" customWidth="1"/>
    <col min="24" max="24" width="14.85546875" style="54" bestFit="1" customWidth="1"/>
    <col min="25" max="27" width="10.7109375" style="54"/>
    <col min="28" max="28" width="30.140625" style="54" bestFit="1" customWidth="1"/>
    <col min="29" max="29" width="6.5703125" style="54" bestFit="1" customWidth="1"/>
    <col min="30" max="16384" width="10.7109375" style="54"/>
  </cols>
  <sheetData>
    <row r="1" spans="1:29" ht="21" x14ac:dyDescent="0.25">
      <c r="A1" s="53" t="s">
        <v>93</v>
      </c>
      <c r="B1" s="53" t="s">
        <v>40</v>
      </c>
      <c r="C1" s="53" t="s">
        <v>90</v>
      </c>
      <c r="D1" s="53" t="s">
        <v>91</v>
      </c>
      <c r="E1" s="53" t="s">
        <v>92</v>
      </c>
      <c r="F1" s="53" t="s">
        <v>155</v>
      </c>
      <c r="G1" s="53" t="s">
        <v>156</v>
      </c>
      <c r="H1" s="53" t="s">
        <v>157</v>
      </c>
      <c r="I1" s="53" t="s">
        <v>1407</v>
      </c>
      <c r="K1" s="103" t="s">
        <v>40</v>
      </c>
      <c r="L1" s="103" t="s">
        <v>145</v>
      </c>
      <c r="M1" s="103" t="s">
        <v>232</v>
      </c>
    </row>
    <row r="2" spans="1:29" ht="21" x14ac:dyDescent="0.25">
      <c r="A2" s="66">
        <f>SUBTOTAL(103,$B$2:B2)</f>
        <v>1</v>
      </c>
      <c r="B2" s="67" t="s">
        <v>1232</v>
      </c>
      <c r="C2" s="56">
        <f>COUNTIF(INSCRIPCIONES!$G$7:$G$494,VALIDA!B2)</f>
        <v>0</v>
      </c>
      <c r="D2" s="56">
        <f>COUNTIF('INSCRIPCIONES NUEVOS'!$L$7:$L$200,VALIDA!B2)</f>
        <v>0</v>
      </c>
      <c r="E2" s="56">
        <f t="shared" ref="E2:E60" si="0">SUM(C2:D2)</f>
        <v>0</v>
      </c>
      <c r="F2" s="57">
        <f>SUMIF(INSCRIPCIONES!$G$7:$G$323,Tabla5[[#This Row],[CLUB]],INSCRIPCIONES!$J$7:$J$323)</f>
        <v>0</v>
      </c>
      <c r="G2" s="57">
        <f>SUMIF('INSCRIPCIONES NUEVOS'!$L$7:$L$95,Tabla5[[#This Row],[CLUB]],'INSCRIPCIONES NUEVOS'!$M$7:$M$95)</f>
        <v>0</v>
      </c>
      <c r="H2" s="57">
        <f>+Tabla5[[#This Row],[VR ANTIGUOS]]+Tabla5[[#This Row],[VR NUEVOS]]</f>
        <v>0</v>
      </c>
      <c r="I2" s="66" t="str">
        <f>VLOOKUP(Tabla5[[#This Row],[CLUB]],Tabla8[],2,FALSE)</f>
        <v>BCH</v>
      </c>
      <c r="K2" s="104" t="s">
        <v>1232</v>
      </c>
      <c r="L2" s="105" t="s">
        <v>1372</v>
      </c>
      <c r="M2" s="103"/>
      <c r="W2" s="54">
        <v>0</v>
      </c>
      <c r="X2" s="54" t="s">
        <v>149</v>
      </c>
      <c r="AB2" s="64" t="s">
        <v>1232</v>
      </c>
      <c r="AC2" s="54" t="s">
        <v>1372</v>
      </c>
    </row>
    <row r="3" spans="1:29" ht="21" x14ac:dyDescent="0.25">
      <c r="A3" s="59">
        <f>SUBTOTAL(103,$B$2:B3)</f>
        <v>2</v>
      </c>
      <c r="B3" s="67" t="s">
        <v>1542</v>
      </c>
      <c r="C3" s="56">
        <f>COUNTIF(INSCRIPCIONES!$G$7:$G$494,VALIDA!B3)</f>
        <v>0</v>
      </c>
      <c r="D3" s="56">
        <f>COUNTIF('INSCRIPCIONES NUEVOS'!$L$7:$L$200,VALIDA!B3)</f>
        <v>0</v>
      </c>
      <c r="E3" s="56">
        <f>SUM(C3:D3)</f>
        <v>0</v>
      </c>
      <c r="F3" s="172">
        <f>SUMIF(INSCRIPCIONES!$G$7:$G$323,Tabla5[[#This Row],[CLUB]],INSCRIPCIONES!$J$7:$J$323)</f>
        <v>0</v>
      </c>
      <c r="G3" s="57">
        <f>SUMIF('INSCRIPCIONES NUEVOS'!$L$7:$L$95,Tabla5[[#This Row],[CLUB]],'INSCRIPCIONES NUEVOS'!$M$7:$M$95)</f>
        <v>0</v>
      </c>
      <c r="H3" s="57">
        <f>+Tabla5[[#This Row],[VR ANTIGUOS]]+Tabla5[[#This Row],[VR NUEVOS]]</f>
        <v>0</v>
      </c>
      <c r="I3" s="85" t="str">
        <f>VLOOKUP(Tabla5[[#This Row],[CLUB]],Tabla8[],2,FALSE)</f>
        <v>BKR</v>
      </c>
      <c r="K3" s="104" t="s">
        <v>1542</v>
      </c>
      <c r="L3" s="105" t="s">
        <v>1631</v>
      </c>
      <c r="M3" s="104"/>
      <c r="W3" s="54">
        <v>1</v>
      </c>
      <c r="X3" s="54" t="s">
        <v>147</v>
      </c>
      <c r="AB3" s="64" t="s">
        <v>1231</v>
      </c>
      <c r="AC3" s="54" t="s">
        <v>1373</v>
      </c>
    </row>
    <row r="4" spans="1:29" ht="21" x14ac:dyDescent="0.25">
      <c r="A4" s="66">
        <f>SUBTOTAL(103,$B$2:B4)</f>
        <v>3</v>
      </c>
      <c r="B4" s="67" t="s">
        <v>1231</v>
      </c>
      <c r="C4" s="56">
        <f>COUNTIF(INSCRIPCIONES!$G$7:$G$494,VALIDA!B4)</f>
        <v>0</v>
      </c>
      <c r="D4" s="56">
        <f>COUNTIF('INSCRIPCIONES NUEVOS'!$L$7:$L$200,VALIDA!B4)</f>
        <v>0</v>
      </c>
      <c r="E4" s="56">
        <f t="shared" si="0"/>
        <v>0</v>
      </c>
      <c r="F4" s="172">
        <f>SUMIF(INSCRIPCIONES!$G$7:$G$323,Tabla5[[#This Row],[CLUB]],INSCRIPCIONES!$J$7:$J$323)</f>
        <v>0</v>
      </c>
      <c r="G4" s="57">
        <f>SUMIF('INSCRIPCIONES NUEVOS'!$L$7:$L$95,Tabla5[[#This Row],[CLUB]],'INSCRIPCIONES NUEVOS'!$M$7:$M$95)</f>
        <v>0</v>
      </c>
      <c r="H4" s="57">
        <f>+Tabla5[[#This Row],[VR ANTIGUOS]]+Tabla5[[#This Row],[VR NUEVOS]]</f>
        <v>0</v>
      </c>
      <c r="I4" s="85" t="str">
        <f>VLOOKUP(Tabla5[[#This Row],[CLUB]],Tabla8[],2,FALSE)</f>
        <v>BMAM</v>
      </c>
      <c r="K4" s="104" t="s">
        <v>1231</v>
      </c>
      <c r="L4" s="105" t="s">
        <v>1388</v>
      </c>
      <c r="M4" s="104"/>
      <c r="W4" s="54">
        <v>5</v>
      </c>
      <c r="X4" s="54" t="s">
        <v>148</v>
      </c>
      <c r="AB4" s="64" t="s">
        <v>44</v>
      </c>
      <c r="AC4" s="54" t="str">
        <f>VLOOKUP(AB4,Tabla8[[CLUB]:[ABREVIATURA]],2,FALSE)</f>
        <v>BMXA</v>
      </c>
    </row>
    <row r="5" spans="1:29" ht="21" x14ac:dyDescent="0.25">
      <c r="A5" s="66">
        <f>SUBTOTAL(103,$B$2:B5)</f>
        <v>4</v>
      </c>
      <c r="B5" s="67" t="s">
        <v>44</v>
      </c>
      <c r="C5" s="56">
        <f>COUNTIF(INSCRIPCIONES!$G$7:$G$494,VALIDA!B5)</f>
        <v>0</v>
      </c>
      <c r="D5" s="56">
        <f>COUNTIF('INSCRIPCIONES NUEVOS'!$L$7:$L$200,VALIDA!B5)</f>
        <v>0</v>
      </c>
      <c r="E5" s="56">
        <f t="shared" si="0"/>
        <v>0</v>
      </c>
      <c r="F5" s="172">
        <f>SUMIF(INSCRIPCIONES!$G$7:$G$323,Tabla5[[#This Row],[CLUB]],INSCRIPCIONES!$J$7:$J$323)</f>
        <v>0</v>
      </c>
      <c r="G5" s="57">
        <f>SUMIF('INSCRIPCIONES NUEVOS'!$L$7:$L$95,Tabla5[[#This Row],[CLUB]],'INSCRIPCIONES NUEVOS'!$M$7:$M$95)</f>
        <v>0</v>
      </c>
      <c r="H5" s="57">
        <f>+Tabla5[[#This Row],[VR ANTIGUOS]]+Tabla5[[#This Row],[VR NUEVOS]]</f>
        <v>0</v>
      </c>
      <c r="I5" s="85" t="str">
        <f>VLOOKUP(Tabla5[[#This Row],[CLUB]],Tabla8[],2,FALSE)</f>
        <v>BMXA</v>
      </c>
      <c r="K5" s="104" t="s">
        <v>44</v>
      </c>
      <c r="L5" s="105" t="s">
        <v>113</v>
      </c>
      <c r="M5" s="104" t="s">
        <v>231</v>
      </c>
      <c r="W5" s="54">
        <v>9</v>
      </c>
      <c r="X5" s="54" t="s">
        <v>148</v>
      </c>
      <c r="AB5" s="64" t="s">
        <v>50</v>
      </c>
      <c r="AC5" s="54" t="str">
        <f>VLOOKUP(AB5,Tabla8[[CLUB]:[ABREVIATURA]],2,FALSE)</f>
        <v>BMXC</v>
      </c>
    </row>
    <row r="6" spans="1:29" ht="21" x14ac:dyDescent="0.25">
      <c r="A6" s="66">
        <f>SUBTOTAL(103,$B$2:B6)</f>
        <v>5</v>
      </c>
      <c r="B6" s="67" t="s">
        <v>50</v>
      </c>
      <c r="C6" s="56">
        <f>COUNTIF(INSCRIPCIONES!$G$7:$G$494,VALIDA!B6)</f>
        <v>0</v>
      </c>
      <c r="D6" s="56">
        <f>COUNTIF('INSCRIPCIONES NUEVOS'!$L$7:$L$200,VALIDA!B6)</f>
        <v>0</v>
      </c>
      <c r="E6" s="56">
        <f t="shared" si="0"/>
        <v>0</v>
      </c>
      <c r="F6" s="172">
        <f>SUMIF(INSCRIPCIONES!$G$7:$G$323,Tabla5[[#This Row],[CLUB]],INSCRIPCIONES!$J$7:$J$323)</f>
        <v>0</v>
      </c>
      <c r="G6" s="57">
        <f>SUMIF('INSCRIPCIONES NUEVOS'!$L$7:$L$95,Tabla5[[#This Row],[CLUB]],'INSCRIPCIONES NUEVOS'!$M$7:$M$95)</f>
        <v>0</v>
      </c>
      <c r="H6" s="57">
        <f>+Tabla5[[#This Row],[VR ANTIGUOS]]+Tabla5[[#This Row],[VR NUEVOS]]</f>
        <v>0</v>
      </c>
      <c r="I6" s="85" t="str">
        <f>VLOOKUP(Tabla5[[#This Row],[CLUB]],Tabla8[],2,FALSE)</f>
        <v>BMXC</v>
      </c>
      <c r="K6" s="104" t="s">
        <v>50</v>
      </c>
      <c r="L6" s="105" t="s">
        <v>114</v>
      </c>
      <c r="M6" s="104" t="s">
        <v>231</v>
      </c>
      <c r="W6" s="54">
        <v>17</v>
      </c>
      <c r="X6" s="54" t="s">
        <v>150</v>
      </c>
      <c r="AB6" s="64" t="s">
        <v>1287</v>
      </c>
      <c r="AC6" s="54" t="s">
        <v>1374</v>
      </c>
    </row>
    <row r="7" spans="1:29" ht="21" x14ac:dyDescent="0.25">
      <c r="A7" s="66">
        <f>SUBTOTAL(103,$B$2:B7)</f>
        <v>6</v>
      </c>
      <c r="B7" s="67" t="s">
        <v>82</v>
      </c>
      <c r="C7" s="56">
        <f>COUNTIF(INSCRIPCIONES!$G$7:$G$494,VALIDA!B7)</f>
        <v>0</v>
      </c>
      <c r="D7" s="56">
        <f>COUNTIF('INSCRIPCIONES NUEVOS'!$L$7:$L$200,VALIDA!B7)</f>
        <v>0</v>
      </c>
      <c r="E7" s="56">
        <f t="shared" si="0"/>
        <v>0</v>
      </c>
      <c r="F7" s="172">
        <f>SUMIF(INSCRIPCIONES!$G$7:$G$323,Tabla5[[#This Row],[CLUB]],INSCRIPCIONES!$J$7:$J$323)</f>
        <v>0</v>
      </c>
      <c r="G7" s="57">
        <f>SUMIF('INSCRIPCIONES NUEVOS'!$L$7:$L$95,Tabla5[[#This Row],[CLUB]],'INSCRIPCIONES NUEVOS'!$M$7:$M$95)</f>
        <v>0</v>
      </c>
      <c r="H7" s="57">
        <f>+Tabla5[[#This Row],[VR ANTIGUOS]]+Tabla5[[#This Row],[VR NUEVOS]]</f>
        <v>0</v>
      </c>
      <c r="I7" s="85" t="str">
        <f>VLOOKUP(Tabla5[[#This Row],[CLUB]],Tabla8[],2,FALSE)</f>
        <v>BMXPA</v>
      </c>
      <c r="K7" s="104" t="s">
        <v>82</v>
      </c>
      <c r="L7" s="105" t="s">
        <v>115</v>
      </c>
      <c r="M7" s="104" t="s">
        <v>231</v>
      </c>
      <c r="W7" s="54">
        <v>33</v>
      </c>
      <c r="X7" s="54" t="s">
        <v>151</v>
      </c>
      <c r="AB7" s="64" t="s">
        <v>70</v>
      </c>
      <c r="AC7" s="54" t="str">
        <f>VLOOKUP(AB7,Tabla8[[CLUB]:[ABREVIATURA]],2,FALSE)</f>
        <v>CX</v>
      </c>
    </row>
    <row r="8" spans="1:29" ht="21" x14ac:dyDescent="0.25">
      <c r="A8" s="59">
        <f>SUBTOTAL(103,$B$2:B8)</f>
        <v>7</v>
      </c>
      <c r="B8" s="67" t="s">
        <v>1287</v>
      </c>
      <c r="C8" s="56">
        <f>COUNTIF(INSCRIPCIONES!$G$7:$G$494,VALIDA!B8)</f>
        <v>0</v>
      </c>
      <c r="D8" s="56">
        <f>COUNTIF('INSCRIPCIONES NUEVOS'!$L$7:$L$200,VALIDA!B8)</f>
        <v>0</v>
      </c>
      <c r="E8" s="56">
        <f t="shared" si="0"/>
        <v>0</v>
      </c>
      <c r="F8" s="172">
        <f>SUMIF(INSCRIPCIONES!$G$7:$G$323,Tabla5[[#This Row],[CLUB]],INSCRIPCIONES!$J$7:$J$323)</f>
        <v>0</v>
      </c>
      <c r="G8" s="57">
        <f>SUMIF('INSCRIPCIONES NUEVOS'!$L$7:$L$95,Tabla5[[#This Row],[CLUB]],'INSCRIPCIONES NUEVOS'!$M$7:$M$95)</f>
        <v>0</v>
      </c>
      <c r="H8" s="57">
        <f>+Tabla5[[#This Row],[VR ANTIGUOS]]+Tabla5[[#This Row],[VR NUEVOS]]</f>
        <v>0</v>
      </c>
      <c r="I8" s="85" t="str">
        <f>VLOOKUP(Tabla5[[#This Row],[CLUB]],Tabla8[],2,FALSE)</f>
        <v>BRR</v>
      </c>
      <c r="K8" s="104" t="s">
        <v>1287</v>
      </c>
      <c r="L8" s="105" t="s">
        <v>1374</v>
      </c>
      <c r="M8" s="104"/>
      <c r="W8" s="54">
        <v>65</v>
      </c>
      <c r="X8" s="54" t="s">
        <v>152</v>
      </c>
      <c r="AB8" s="64" t="s">
        <v>1330</v>
      </c>
      <c r="AC8" s="54" t="str">
        <f>VLOOKUP(AB8,Tabla8[[CLUB]:[ABREVIATURA]],2,FALSE)</f>
        <v>CHF</v>
      </c>
    </row>
    <row r="9" spans="1:29" ht="21" x14ac:dyDescent="0.25">
      <c r="A9" s="66">
        <f>SUBTOTAL(103,$B$2:B9)</f>
        <v>8</v>
      </c>
      <c r="B9" s="67" t="s">
        <v>85</v>
      </c>
      <c r="C9" s="56">
        <f>COUNTIF(INSCRIPCIONES!$G$7:$G$494,VALIDA!B9)</f>
        <v>0</v>
      </c>
      <c r="D9" s="56">
        <f>COUNTIF('INSCRIPCIONES NUEVOS'!$L$7:$L$200,VALIDA!B9)</f>
        <v>0</v>
      </c>
      <c r="E9" s="56">
        <f t="shared" si="0"/>
        <v>0</v>
      </c>
      <c r="F9" s="172">
        <f>SUMIF(INSCRIPCIONES!$G$7:$G$323,Tabla5[[#This Row],[CLUB]],INSCRIPCIONES!$J$7:$J$323)</f>
        <v>0</v>
      </c>
      <c r="G9" s="57">
        <f>SUMIF('INSCRIPCIONES NUEVOS'!$L$7:$L$95,Tabla5[[#This Row],[CLUB]],'INSCRIPCIONES NUEVOS'!$M$7:$M$95)</f>
        <v>0</v>
      </c>
      <c r="H9" s="57">
        <f>+Tabla5[[#This Row],[VR ANTIGUOS]]+Tabla5[[#This Row],[VR NUEVOS]]</f>
        <v>0</v>
      </c>
      <c r="I9" s="85" t="str">
        <f>VLOOKUP(Tabla5[[#This Row],[CLUB]],Tabla8[],2,FALSE)</f>
        <v>BRB</v>
      </c>
      <c r="K9" s="104" t="s">
        <v>85</v>
      </c>
      <c r="L9" s="105" t="s">
        <v>116</v>
      </c>
      <c r="M9" s="104" t="s">
        <v>231</v>
      </c>
      <c r="W9" s="54">
        <v>129</v>
      </c>
      <c r="X9" s="54" t="s">
        <v>153</v>
      </c>
      <c r="AB9" s="64" t="s">
        <v>112</v>
      </c>
      <c r="AC9" s="54" t="str">
        <f>VLOOKUP(AB9,Tabla8[[CLUB]:[ABREVIATURA]],2,FALSE)</f>
        <v>CICL</v>
      </c>
    </row>
    <row r="10" spans="1:29" ht="21" x14ac:dyDescent="0.25">
      <c r="A10" s="59">
        <f>SUBTOTAL(103,$B$2:B10)</f>
        <v>9</v>
      </c>
      <c r="B10" s="67" t="s">
        <v>1484</v>
      </c>
      <c r="C10" s="56">
        <f>COUNTIF(INSCRIPCIONES!$G$7:$G$494,VALIDA!B10)</f>
        <v>0</v>
      </c>
      <c r="D10" s="56">
        <f>COUNTIF('INSCRIPCIONES NUEVOS'!$L$7:$L$200,VALIDA!B10)</f>
        <v>0</v>
      </c>
      <c r="E10" s="56">
        <f>SUM(C10:D10)</f>
        <v>0</v>
      </c>
      <c r="F10" s="172">
        <f>SUMIF(INSCRIPCIONES!$G$7:$G$323,Tabla5[[#This Row],[CLUB]],INSCRIPCIONES!$J$7:$J$323)</f>
        <v>0</v>
      </c>
      <c r="G10" s="57">
        <f>SUMIF('INSCRIPCIONES NUEVOS'!$L$7:$L$95,Tabla5[[#This Row],[CLUB]],'INSCRIPCIONES NUEVOS'!$M$7:$M$95)</f>
        <v>0</v>
      </c>
      <c r="H10" s="57">
        <f>+Tabla5[[#This Row],[VR ANTIGUOS]]+Tabla5[[#This Row],[VR NUEVOS]]</f>
        <v>0</v>
      </c>
      <c r="I10" s="85" t="str">
        <f>VLOOKUP(Tabla5[[#This Row],[CLUB]],Tabla8[],2,FALSE)</f>
        <v>BSR</v>
      </c>
      <c r="K10" s="104" t="s">
        <v>1484</v>
      </c>
      <c r="L10" s="105" t="s">
        <v>1490</v>
      </c>
      <c r="M10" s="104" t="s">
        <v>1398</v>
      </c>
      <c r="AB10" s="64" t="s">
        <v>52</v>
      </c>
      <c r="AC10" s="54" t="str">
        <f>VLOOKUP(AB10,Tabla8[[CLUB]:[ABREVIATURA]],2,FALSE)</f>
        <v>DTC</v>
      </c>
    </row>
    <row r="11" spans="1:29" ht="21" x14ac:dyDescent="0.25">
      <c r="A11" s="66">
        <f>SUBTOTAL(103,$B$2:B11)</f>
        <v>10</v>
      </c>
      <c r="B11" s="67" t="s">
        <v>1465</v>
      </c>
      <c r="C11" s="56">
        <f>COUNTIF(INSCRIPCIONES!$G$7:$G$494,VALIDA!B11)</f>
        <v>0</v>
      </c>
      <c r="D11" s="56">
        <f>COUNTIF('INSCRIPCIONES NUEVOS'!$L$7:$L$200,VALIDA!B11)</f>
        <v>0</v>
      </c>
      <c r="E11" s="56">
        <f t="shared" si="0"/>
        <v>0</v>
      </c>
      <c r="F11" s="172">
        <f>SUMIF(INSCRIPCIONES!$G$7:$G$323,Tabla5[[#This Row],[CLUB]],INSCRIPCIONES!$J$7:$J$323)</f>
        <v>0</v>
      </c>
      <c r="G11" s="57">
        <f>SUMIF('INSCRIPCIONES NUEVOS'!$L$7:$L$95,Tabla5[[#This Row],[CLUB]],'INSCRIPCIONES NUEVOS'!$M$7:$M$95)</f>
        <v>0</v>
      </c>
      <c r="H11" s="57">
        <f>+Tabla5[[#This Row],[VR ANTIGUOS]]+Tabla5[[#This Row],[VR NUEVOS]]</f>
        <v>0</v>
      </c>
      <c r="I11" s="85" t="str">
        <f>VLOOKUP(Tabla5[[#This Row],[CLUB]],Tabla8[],2,FALSE)</f>
        <v>BMXY</v>
      </c>
      <c r="K11" s="104" t="s">
        <v>1465</v>
      </c>
      <c r="L11" s="105" t="s">
        <v>1466</v>
      </c>
      <c r="M11" s="104" t="s">
        <v>231</v>
      </c>
      <c r="AB11" s="54" t="s">
        <v>1384</v>
      </c>
      <c r="AC11" s="54" t="str">
        <f>VLOOKUP(AB11,Tabla8[[CLUB]:[ABREVIATURA]],2,FALSE)</f>
        <v>EP</v>
      </c>
    </row>
    <row r="12" spans="1:29" ht="21" x14ac:dyDescent="0.25">
      <c r="A12" s="66">
        <f>SUBTOTAL(103,$B$2:B12)</f>
        <v>11</v>
      </c>
      <c r="B12" s="67" t="s">
        <v>76</v>
      </c>
      <c r="C12" s="56">
        <f>COUNTIF(INSCRIPCIONES!$G$7:$G$494,VALIDA!B12)</f>
        <v>0</v>
      </c>
      <c r="D12" s="56">
        <f>COUNTIF('INSCRIPCIONES NUEVOS'!$L$7:$L$200,VALIDA!B12)</f>
        <v>0</v>
      </c>
      <c r="E12" s="56">
        <f t="shared" si="0"/>
        <v>0</v>
      </c>
      <c r="F12" s="172">
        <f>SUMIF(INSCRIPCIONES!$G$7:$G$323,Tabla5[[#This Row],[CLUB]],INSCRIPCIONES!$J$7:$J$323)</f>
        <v>0</v>
      </c>
      <c r="G12" s="57">
        <f>SUMIF('INSCRIPCIONES NUEVOS'!$L$7:$L$95,Tabla5[[#This Row],[CLUB]],'INSCRIPCIONES NUEVOS'!$M$7:$M$95)</f>
        <v>0</v>
      </c>
      <c r="H12" s="57">
        <f>+Tabla5[[#This Row],[VR ANTIGUOS]]+Tabla5[[#This Row],[VR NUEVOS]]</f>
        <v>0</v>
      </c>
      <c r="I12" s="85" t="str">
        <f>VLOOKUP(Tabla5[[#This Row],[CLUB]],Tabla8[],2,FALSE)</f>
        <v>BR</v>
      </c>
      <c r="K12" s="104" t="s">
        <v>76</v>
      </c>
      <c r="L12" s="105" t="s">
        <v>117</v>
      </c>
      <c r="M12" s="104" t="s">
        <v>231</v>
      </c>
      <c r="AB12" s="64" t="s">
        <v>46</v>
      </c>
      <c r="AC12" s="54" t="str">
        <f>VLOOKUP(AB12,Tabla8[[CLUB]:[ABREVIATURA]],2,FALSE)</f>
        <v>GUE</v>
      </c>
    </row>
    <row r="13" spans="1:29" ht="21" x14ac:dyDescent="0.25">
      <c r="A13" s="66">
        <f>SUBTOTAL(103,$B$2:B13)</f>
        <v>12</v>
      </c>
      <c r="B13" s="67" t="s">
        <v>70</v>
      </c>
      <c r="C13" s="56">
        <f>COUNTIF(INSCRIPCIONES!$G$7:$G$494,VALIDA!B13)</f>
        <v>0</v>
      </c>
      <c r="D13" s="56">
        <f>COUNTIF('INSCRIPCIONES NUEVOS'!$L$7:$L$200,VALIDA!B13)</f>
        <v>0</v>
      </c>
      <c r="E13" s="56">
        <f t="shared" si="0"/>
        <v>0</v>
      </c>
      <c r="F13" s="172">
        <f>SUMIF(INSCRIPCIONES!$G$7:$G$323,Tabla5[[#This Row],[CLUB]],INSCRIPCIONES!$J$7:$J$323)</f>
        <v>0</v>
      </c>
      <c r="G13" s="57">
        <f>SUMIF('INSCRIPCIONES NUEVOS'!$L$7:$L$95,Tabla5[[#This Row],[CLUB]],'INSCRIPCIONES NUEVOS'!$M$7:$M$95)</f>
        <v>0</v>
      </c>
      <c r="H13" s="57">
        <f>+Tabla5[[#This Row],[VR ANTIGUOS]]+Tabla5[[#This Row],[VR NUEVOS]]</f>
        <v>0</v>
      </c>
      <c r="I13" s="85" t="str">
        <f>VLOOKUP(Tabla5[[#This Row],[CLUB]],Tabla8[],2,FALSE)</f>
        <v>CX</v>
      </c>
      <c r="K13" s="104" t="s">
        <v>70</v>
      </c>
      <c r="L13" s="105" t="s">
        <v>182</v>
      </c>
      <c r="M13" s="104" t="s">
        <v>231</v>
      </c>
      <c r="AB13" s="64" t="s">
        <v>51</v>
      </c>
      <c r="AC13" s="54" t="s">
        <v>1375</v>
      </c>
    </row>
    <row r="14" spans="1:29" ht="21" x14ac:dyDescent="0.25">
      <c r="A14" s="66">
        <f>SUBTOTAL(103,$B$2:B14)</f>
        <v>13</v>
      </c>
      <c r="B14" s="67" t="s">
        <v>1330</v>
      </c>
      <c r="C14" s="56">
        <f>COUNTIF(INSCRIPCIONES!$G$7:$G$494,VALIDA!B14)</f>
        <v>0</v>
      </c>
      <c r="D14" s="56">
        <f>COUNTIF('INSCRIPCIONES NUEVOS'!$L$7:$L$200,VALIDA!B14)</f>
        <v>0</v>
      </c>
      <c r="E14" s="56">
        <f t="shared" si="0"/>
        <v>0</v>
      </c>
      <c r="F14" s="172">
        <f>SUMIF(INSCRIPCIONES!$G$7:$G$323,Tabla5[[#This Row],[CLUB]],INSCRIPCIONES!$J$7:$J$323)</f>
        <v>0</v>
      </c>
      <c r="G14" s="57">
        <f>SUMIF('INSCRIPCIONES NUEVOS'!$L$7:$L$95,Tabla5[[#This Row],[CLUB]],'INSCRIPCIONES NUEVOS'!$M$7:$M$95)</f>
        <v>0</v>
      </c>
      <c r="H14" s="57">
        <f>+Tabla5[[#This Row],[VR ANTIGUOS]]+Tabla5[[#This Row],[VR NUEVOS]]</f>
        <v>0</v>
      </c>
      <c r="I14" s="85" t="str">
        <f>VLOOKUP(Tabla5[[#This Row],[CLUB]],Tabla8[],2,FALSE)</f>
        <v>CHF</v>
      </c>
      <c r="K14" s="104" t="s">
        <v>1330</v>
      </c>
      <c r="L14" s="105" t="s">
        <v>118</v>
      </c>
      <c r="M14" s="104" t="s">
        <v>233</v>
      </c>
      <c r="AB14" s="64" t="s">
        <v>1344</v>
      </c>
      <c r="AC14" s="54" t="str">
        <f>VLOOKUP(AB14,Tabla8[[CLUB]:[ABREVIATURA]],2,FALSE)</f>
        <v>IBF</v>
      </c>
    </row>
    <row r="15" spans="1:29" ht="21" x14ac:dyDescent="0.25">
      <c r="A15" s="66">
        <f>SUBTOTAL(103,$B$2:B15)</f>
        <v>14</v>
      </c>
      <c r="B15" s="67" t="s">
        <v>112</v>
      </c>
      <c r="C15" s="56">
        <f>COUNTIF(INSCRIPCIONES!$G$7:$G$494,VALIDA!B15)</f>
        <v>0</v>
      </c>
      <c r="D15" s="56">
        <f>COUNTIF('INSCRIPCIONES NUEVOS'!$L$7:$L$200,VALIDA!B15)</f>
        <v>0</v>
      </c>
      <c r="E15" s="56">
        <f t="shared" si="0"/>
        <v>0</v>
      </c>
      <c r="F15" s="172">
        <f>SUMIF(INSCRIPCIONES!$G$7:$G$323,Tabla5[[#This Row],[CLUB]],INSCRIPCIONES!$J$7:$J$323)</f>
        <v>0</v>
      </c>
      <c r="G15" s="57">
        <f>SUMIF('INSCRIPCIONES NUEVOS'!$L$7:$L$95,Tabla5[[#This Row],[CLUB]],'INSCRIPCIONES NUEVOS'!$M$7:$M$95)</f>
        <v>0</v>
      </c>
      <c r="H15" s="57">
        <f>+Tabla5[[#This Row],[VR ANTIGUOS]]+Tabla5[[#This Row],[VR NUEVOS]]</f>
        <v>0</v>
      </c>
      <c r="I15" s="85" t="str">
        <f>VLOOKUP(Tabla5[[#This Row],[CLUB]],Tabla8[],2,FALSE)</f>
        <v>CICL</v>
      </c>
      <c r="K15" s="104" t="s">
        <v>112</v>
      </c>
      <c r="L15" s="105" t="s">
        <v>140</v>
      </c>
      <c r="M15" s="104" t="s">
        <v>231</v>
      </c>
      <c r="AB15" t="s">
        <v>79</v>
      </c>
      <c r="AC15" s="54" t="s">
        <v>1376</v>
      </c>
    </row>
    <row r="16" spans="1:29" ht="21" x14ac:dyDescent="0.25">
      <c r="A16" s="66">
        <f>SUBTOTAL(103,$B$2:B16)</f>
        <v>15</v>
      </c>
      <c r="B16" s="67" t="s">
        <v>137</v>
      </c>
      <c r="C16" s="56">
        <f>COUNTIF(INSCRIPCIONES!$G$7:$G$494,VALIDA!B16)</f>
        <v>0</v>
      </c>
      <c r="D16" s="56">
        <f>COUNTIF('INSCRIPCIONES NUEVOS'!$L$7:$L$200,VALIDA!B16)</f>
        <v>0</v>
      </c>
      <c r="E16" s="56">
        <f t="shared" si="0"/>
        <v>0</v>
      </c>
      <c r="F16" s="172">
        <f>SUMIF(INSCRIPCIONES!$G$7:$G$323,Tabla5[[#This Row],[CLUB]],INSCRIPCIONES!$J$7:$J$323)</f>
        <v>0</v>
      </c>
      <c r="G16" s="57">
        <f>SUMIF('INSCRIPCIONES NUEVOS'!$L$7:$L$95,Tabla5[[#This Row],[CLUB]],'INSCRIPCIONES NUEVOS'!$M$7:$M$95)</f>
        <v>0</v>
      </c>
      <c r="H16" s="57">
        <f>+Tabla5[[#This Row],[VR ANTIGUOS]]+Tabla5[[#This Row],[VR NUEVOS]]</f>
        <v>0</v>
      </c>
      <c r="I16" s="85" t="str">
        <f>VLOOKUP(Tabla5[[#This Row],[CLUB]],Tabla8[],2,FALSE)</f>
        <v>CNBN</v>
      </c>
      <c r="K16" s="104" t="s">
        <v>137</v>
      </c>
      <c r="L16" s="105" t="s">
        <v>138</v>
      </c>
      <c r="M16" s="104" t="s">
        <v>1387</v>
      </c>
      <c r="AB16" t="s">
        <v>1268</v>
      </c>
      <c r="AC16" s="54" t="str">
        <f>VLOOKUP(AB16,Tabla8[[CLUB]:[ABREVIATURA]],2,FALSE)</f>
        <v>LBC</v>
      </c>
    </row>
    <row r="17" spans="1:29" ht="21" x14ac:dyDescent="0.25">
      <c r="A17" s="66">
        <f>SUBTOTAL(103,$B$2:B17)</f>
        <v>16</v>
      </c>
      <c r="B17" s="67" t="s">
        <v>229</v>
      </c>
      <c r="C17" s="56">
        <f>COUNTIF(INSCRIPCIONES!$G$7:$G$494,VALIDA!B17)</f>
        <v>0</v>
      </c>
      <c r="D17" s="56">
        <f>COUNTIF('INSCRIPCIONES NUEVOS'!$L$7:$L$200,VALIDA!B17)</f>
        <v>0</v>
      </c>
      <c r="E17" s="56">
        <f t="shared" si="0"/>
        <v>0</v>
      </c>
      <c r="F17" s="172">
        <f>SUMIF(INSCRIPCIONES!$G$7:$G$323,Tabla5[[#This Row],[CLUB]],INSCRIPCIONES!$J$7:$J$323)</f>
        <v>0</v>
      </c>
      <c r="G17" s="57">
        <f>SUMIF('INSCRIPCIONES NUEVOS'!$L$7:$L$95,Tabla5[[#This Row],[CLUB]],'INSCRIPCIONES NUEVOS'!$M$7:$M$95)</f>
        <v>0</v>
      </c>
      <c r="H17" s="57">
        <f>+Tabla5[[#This Row],[VR ANTIGUOS]]+Tabla5[[#This Row],[VR NUEVOS]]</f>
        <v>0</v>
      </c>
      <c r="I17" s="85" t="str">
        <f>VLOOKUP(Tabla5[[#This Row],[CLUB]],Tabla8[],2,FALSE)</f>
        <v>CRC</v>
      </c>
      <c r="K17" s="104" t="s">
        <v>229</v>
      </c>
      <c r="L17" s="105" t="s">
        <v>230</v>
      </c>
      <c r="M17" s="104"/>
      <c r="AB17" t="s">
        <v>80</v>
      </c>
      <c r="AC17" s="54" t="s">
        <v>1377</v>
      </c>
    </row>
    <row r="18" spans="1:29" ht="21" x14ac:dyDescent="0.25">
      <c r="A18" s="66">
        <f>SUBTOTAL(103,$B$2:B18)</f>
        <v>17</v>
      </c>
      <c r="B18" s="67" t="s">
        <v>52</v>
      </c>
      <c r="C18" s="56">
        <f>COUNTIF(INSCRIPCIONES!$G$7:$G$494,VALIDA!B18)</f>
        <v>0</v>
      </c>
      <c r="D18" s="56">
        <f>COUNTIF('INSCRIPCIONES NUEVOS'!$L$7:$L$200,VALIDA!B18)</f>
        <v>0</v>
      </c>
      <c r="E18" s="56">
        <f t="shared" si="0"/>
        <v>0</v>
      </c>
      <c r="F18" s="172">
        <f>SUMIF(INSCRIPCIONES!$G$7:$G$323,Tabla5[[#This Row],[CLUB]],INSCRIPCIONES!$J$7:$J$323)</f>
        <v>0</v>
      </c>
      <c r="G18" s="57">
        <f>SUMIF('INSCRIPCIONES NUEVOS'!$L$7:$L$95,Tabla5[[#This Row],[CLUB]],'INSCRIPCIONES NUEVOS'!$M$7:$M$95)</f>
        <v>0</v>
      </c>
      <c r="H18" s="57">
        <f>+Tabla5[[#This Row],[VR ANTIGUOS]]+Tabla5[[#This Row],[VR NUEVOS]]</f>
        <v>0</v>
      </c>
      <c r="I18" s="85" t="str">
        <f>VLOOKUP(Tabla5[[#This Row],[CLUB]],Tabla8[],2,FALSE)</f>
        <v>DTC</v>
      </c>
      <c r="K18" s="104" t="s">
        <v>52</v>
      </c>
      <c r="L18" s="105" t="s">
        <v>119</v>
      </c>
      <c r="M18" s="104" t="s">
        <v>233</v>
      </c>
      <c r="AB18" s="64" t="s">
        <v>1283</v>
      </c>
      <c r="AC18" s="54" t="s">
        <v>1379</v>
      </c>
    </row>
    <row r="19" spans="1:29" ht="21" x14ac:dyDescent="0.25">
      <c r="A19" s="66">
        <f>SUBTOTAL(103,$B$2:B19)</f>
        <v>18</v>
      </c>
      <c r="B19" s="67" t="s">
        <v>1384</v>
      </c>
      <c r="C19" s="56">
        <f>COUNTIF(INSCRIPCIONES!$G$7:$G$494,VALIDA!B19)</f>
        <v>0</v>
      </c>
      <c r="D19" s="56">
        <f>COUNTIF('INSCRIPCIONES NUEVOS'!$L$7:$L$200,VALIDA!B19)</f>
        <v>0</v>
      </c>
      <c r="E19" s="56">
        <f t="shared" si="0"/>
        <v>0</v>
      </c>
      <c r="F19" s="172">
        <f>SUMIF(INSCRIPCIONES!$G$7:$G$323,Tabla5[[#This Row],[CLUB]],INSCRIPCIONES!$J$7:$J$323)</f>
        <v>0</v>
      </c>
      <c r="G19" s="57">
        <f>SUMIF('INSCRIPCIONES NUEVOS'!$L$7:$L$95,Tabla5[[#This Row],[CLUB]],'INSCRIPCIONES NUEVOS'!$M$7:$M$95)</f>
        <v>0</v>
      </c>
      <c r="H19" s="57">
        <f>+Tabla5[[#This Row],[VR ANTIGUOS]]+Tabla5[[#This Row],[VR NUEVOS]]</f>
        <v>0</v>
      </c>
      <c r="I19" s="85" t="str">
        <f>VLOOKUP(Tabla5[[#This Row],[CLUB]],Tabla8[],2,FALSE)</f>
        <v>EP</v>
      </c>
      <c r="K19" s="104" t="s">
        <v>1384</v>
      </c>
      <c r="L19" s="105" t="s">
        <v>1389</v>
      </c>
      <c r="M19" s="104"/>
      <c r="AB19" s="54" t="s">
        <v>1387</v>
      </c>
      <c r="AC19" s="54" t="s">
        <v>1378</v>
      </c>
    </row>
    <row r="20" spans="1:29" ht="21" x14ac:dyDescent="0.25">
      <c r="A20" s="66">
        <f>SUBTOTAL(103,$B$2:B20)</f>
        <v>19</v>
      </c>
      <c r="B20" s="67" t="s">
        <v>184</v>
      </c>
      <c r="C20" s="56">
        <f>COUNTIF(INSCRIPCIONES!$G$7:$G$494,VALIDA!B20)</f>
        <v>0</v>
      </c>
      <c r="D20" s="56">
        <f>COUNTIF('INSCRIPCIONES NUEVOS'!$L$7:$L$200,VALIDA!B20)</f>
        <v>0</v>
      </c>
      <c r="E20" s="56">
        <f t="shared" si="0"/>
        <v>0</v>
      </c>
      <c r="F20" s="172">
        <f>SUMIF(INSCRIPCIONES!$G$7:$G$323,Tabla5[[#This Row],[CLUB]],INSCRIPCIONES!$J$7:$J$323)</f>
        <v>0</v>
      </c>
      <c r="G20" s="57">
        <f>SUMIF('INSCRIPCIONES NUEVOS'!$L$7:$L$95,Tabla5[[#This Row],[CLUB]],'INSCRIPCIONES NUEVOS'!$M$7:$M$95)</f>
        <v>0</v>
      </c>
      <c r="H20" s="57">
        <f>+Tabla5[[#This Row],[VR ANTIGUOS]]+Tabla5[[#This Row],[VR NUEVOS]]</f>
        <v>0</v>
      </c>
      <c r="I20" s="85" t="str">
        <f>VLOOKUP(Tabla5[[#This Row],[CLUB]],Tabla8[],2,FALSE)</f>
        <v>FRH</v>
      </c>
      <c r="K20" s="104" t="s">
        <v>184</v>
      </c>
      <c r="L20" s="105" t="s">
        <v>185</v>
      </c>
      <c r="M20" s="104"/>
      <c r="AB20" t="s">
        <v>1177</v>
      </c>
      <c r="AC20" s="54" t="s">
        <v>1380</v>
      </c>
    </row>
    <row r="21" spans="1:29" ht="21" x14ac:dyDescent="0.25">
      <c r="A21" s="66">
        <f>SUBTOTAL(103,$B$2:B21)</f>
        <v>20</v>
      </c>
      <c r="B21" s="67" t="s">
        <v>41</v>
      </c>
      <c r="C21" s="56">
        <f>COUNTIF(INSCRIPCIONES!$G$7:$G$494,VALIDA!B21)</f>
        <v>0</v>
      </c>
      <c r="D21" s="56">
        <f>COUNTIF('INSCRIPCIONES NUEVOS'!$L$7:$L$200,VALIDA!B21)</f>
        <v>0</v>
      </c>
      <c r="E21" s="56">
        <f t="shared" si="0"/>
        <v>0</v>
      </c>
      <c r="F21" s="172">
        <f>SUMIF(INSCRIPCIONES!$G$7:$G$323,Tabla5[[#This Row],[CLUB]],INSCRIPCIONES!$J$7:$J$323)</f>
        <v>0</v>
      </c>
      <c r="G21" s="57">
        <f>SUMIF('INSCRIPCIONES NUEVOS'!$L$7:$L$95,Tabla5[[#This Row],[CLUB]],'INSCRIPCIONES NUEVOS'!$M$7:$M$95)</f>
        <v>0</v>
      </c>
      <c r="H21" s="57">
        <f>+Tabla5[[#This Row],[VR ANTIGUOS]]+Tabla5[[#This Row],[VR NUEVOS]]</f>
        <v>0</v>
      </c>
      <c r="I21" s="85" t="str">
        <f>VLOOKUP(Tabla5[[#This Row],[CLUB]],Tabla8[],2,FALSE)</f>
        <v>FTB</v>
      </c>
      <c r="K21" s="104" t="s">
        <v>41</v>
      </c>
      <c r="L21" s="105" t="s">
        <v>120</v>
      </c>
      <c r="M21" s="104" t="s">
        <v>231</v>
      </c>
      <c r="AB21" t="s">
        <v>1228</v>
      </c>
      <c r="AC21" s="54" t="str">
        <f>VLOOKUP(AB21,Tabla8[[CLUB]:[ABREVIATURA]],2,FALSE)</f>
        <v>PWB</v>
      </c>
    </row>
    <row r="22" spans="1:29" ht="21" x14ac:dyDescent="0.25">
      <c r="A22" s="66">
        <f>SUBTOTAL(103,$B$2:B22)</f>
        <v>21</v>
      </c>
      <c r="B22" s="67" t="s">
        <v>46</v>
      </c>
      <c r="C22" s="56">
        <f>COUNTIF(INSCRIPCIONES!$G$7:$G$494,VALIDA!B22)</f>
        <v>0</v>
      </c>
      <c r="D22" s="56">
        <f>COUNTIF('INSCRIPCIONES NUEVOS'!$L$7:$L$200,VALIDA!B22)</f>
        <v>0</v>
      </c>
      <c r="E22" s="56">
        <f t="shared" si="0"/>
        <v>0</v>
      </c>
      <c r="F22" s="172">
        <f>SUMIF(INSCRIPCIONES!$G$7:$G$323,Tabla5[[#This Row],[CLUB]],INSCRIPCIONES!$J$7:$J$323)</f>
        <v>0</v>
      </c>
      <c r="G22" s="57">
        <f>SUMIF('INSCRIPCIONES NUEVOS'!$L$7:$L$95,Tabla5[[#This Row],[CLUB]],'INSCRIPCIONES NUEVOS'!$M$7:$M$95)</f>
        <v>0</v>
      </c>
      <c r="H22" s="57">
        <f>+Tabla5[[#This Row],[VR ANTIGUOS]]+Tabla5[[#This Row],[VR NUEVOS]]</f>
        <v>0</v>
      </c>
      <c r="I22" s="85" t="str">
        <f>VLOOKUP(Tabla5[[#This Row],[CLUB]],Tabla8[],2,FALSE)</f>
        <v>GUE</v>
      </c>
      <c r="K22" s="104" t="s">
        <v>46</v>
      </c>
      <c r="L22" s="105" t="s">
        <v>121</v>
      </c>
      <c r="M22" s="104" t="s">
        <v>231</v>
      </c>
      <c r="AB22" t="s">
        <v>1198</v>
      </c>
      <c r="AC22" s="54" t="str">
        <f>VLOOKUP(AB22,Tabla8[[CLUB]:[ABREVIATURA]],2,FALSE)</f>
        <v>PRC</v>
      </c>
    </row>
    <row r="23" spans="1:29" ht="21" x14ac:dyDescent="0.25">
      <c r="A23" s="66">
        <f>SUBTOTAL(103,$B$2:B23)</f>
        <v>22</v>
      </c>
      <c r="B23" s="67" t="s">
        <v>51</v>
      </c>
      <c r="C23" s="56">
        <f>COUNTIF(INSCRIPCIONES!$G$7:$G$494,VALIDA!B23)</f>
        <v>0</v>
      </c>
      <c r="D23" s="56">
        <f>COUNTIF('INSCRIPCIONES NUEVOS'!$L$7:$L$200,VALIDA!B23)</f>
        <v>0</v>
      </c>
      <c r="E23" s="56">
        <f t="shared" si="0"/>
        <v>0</v>
      </c>
      <c r="F23" s="172">
        <f>SUMIF(INSCRIPCIONES!$G$7:$G$323,Tabla5[[#This Row],[CLUB]],INSCRIPCIONES!$J$7:$J$323)</f>
        <v>0</v>
      </c>
      <c r="G23" s="57">
        <f>SUMIF('INSCRIPCIONES NUEVOS'!$L$7:$L$95,Tabla5[[#This Row],[CLUB]],'INSCRIPCIONES NUEVOS'!$M$7:$M$95)</f>
        <v>0</v>
      </c>
      <c r="H23" s="57">
        <f>+Tabla5[[#This Row],[VR ANTIGUOS]]+Tabla5[[#This Row],[VR NUEVOS]]</f>
        <v>0</v>
      </c>
      <c r="I23" s="85" t="str">
        <f>VLOOKUP(Tabla5[[#This Row],[CLUB]],Tabla8[],2,FALSE)</f>
        <v>HC</v>
      </c>
      <c r="K23" s="104" t="s">
        <v>51</v>
      </c>
      <c r="L23" s="105" t="s">
        <v>122</v>
      </c>
      <c r="M23" s="104" t="s">
        <v>231</v>
      </c>
      <c r="AB23" t="s">
        <v>111</v>
      </c>
      <c r="AC23" s="54" t="str">
        <f>VLOOKUP(AB23,Tabla8[[CLUB]:[ABREVIATURA]],2,FALSE)</f>
        <v>RC</v>
      </c>
    </row>
    <row r="24" spans="1:29" ht="21" x14ac:dyDescent="0.25">
      <c r="A24" s="59">
        <f>SUBTOTAL(103,$B$2:B24)</f>
        <v>23</v>
      </c>
      <c r="B24" s="67" t="s">
        <v>1344</v>
      </c>
      <c r="C24" s="56">
        <f>COUNTIF(INSCRIPCIONES!$G$7:$G$494,VALIDA!B24)</f>
        <v>0</v>
      </c>
      <c r="D24" s="56">
        <f>COUNTIF('INSCRIPCIONES NUEVOS'!$L$7:$L$200,VALIDA!B24)</f>
        <v>0</v>
      </c>
      <c r="E24" s="56">
        <f t="shared" si="0"/>
        <v>0</v>
      </c>
      <c r="F24" s="172">
        <f>SUMIF(INSCRIPCIONES!$G$7:$G$323,Tabla5[[#This Row],[CLUB]],INSCRIPCIONES!$J$7:$J$323)</f>
        <v>0</v>
      </c>
      <c r="G24" s="57">
        <f>SUMIF('INSCRIPCIONES NUEVOS'!$L$7:$L$95,Tabla5[[#This Row],[CLUB]],'INSCRIPCIONES NUEVOS'!$M$7:$M$95)</f>
        <v>0</v>
      </c>
      <c r="H24" s="57">
        <f>+Tabla5[[#This Row],[VR ANTIGUOS]]+Tabla5[[#This Row],[VR NUEVOS]]</f>
        <v>0</v>
      </c>
      <c r="I24" s="85" t="str">
        <f>VLOOKUP(Tabla5[[#This Row],[CLUB]],Tabla8[],2,FALSE)</f>
        <v>IBF</v>
      </c>
      <c r="K24" s="104" t="s">
        <v>1344</v>
      </c>
      <c r="L24" s="105" t="s">
        <v>1375</v>
      </c>
      <c r="M24" s="104" t="s">
        <v>231</v>
      </c>
      <c r="AB24" t="s">
        <v>110</v>
      </c>
      <c r="AC24" s="54" t="str">
        <f>VLOOKUP(AB24,Tabla8[[CLUB]:[ABREVIATURA]],2,FALSE)</f>
        <v>RRP</v>
      </c>
    </row>
    <row r="25" spans="1:29" ht="21" x14ac:dyDescent="0.25">
      <c r="A25" s="66">
        <f>SUBTOTAL(103,$B$2:B25)</f>
        <v>24</v>
      </c>
      <c r="B25" s="67" t="s">
        <v>74</v>
      </c>
      <c r="C25" s="56">
        <f>COUNTIF(INSCRIPCIONES!$G$7:$G$494,VALIDA!B25)</f>
        <v>0</v>
      </c>
      <c r="D25" s="56">
        <f>COUNTIF('INSCRIPCIONES NUEVOS'!$L$7:$L$200,VALIDA!B25)</f>
        <v>0</v>
      </c>
      <c r="E25" s="56">
        <f t="shared" si="0"/>
        <v>0</v>
      </c>
      <c r="F25" s="172">
        <f>SUMIF(INSCRIPCIONES!$G$7:$G$323,Tabla5[[#This Row],[CLUB]],INSCRIPCIONES!$J$7:$J$323)</f>
        <v>0</v>
      </c>
      <c r="G25" s="57">
        <f>SUMIF('INSCRIPCIONES NUEVOS'!$L$7:$L$95,Tabla5[[#This Row],[CLUB]],'INSCRIPCIONES NUEVOS'!$M$7:$M$95)</f>
        <v>0</v>
      </c>
      <c r="H25" s="57">
        <f>+Tabla5[[#This Row],[VR ANTIGUOS]]+Tabla5[[#This Row],[VR NUEVOS]]</f>
        <v>0</v>
      </c>
      <c r="I25" s="85" t="str">
        <f>VLOOKUP(Tabla5[[#This Row],[CLUB]],Tabla8[],2,FALSE)</f>
        <v>IMD</v>
      </c>
      <c r="K25" s="104" t="s">
        <v>74</v>
      </c>
      <c r="L25" s="105" t="s">
        <v>123</v>
      </c>
      <c r="M25" s="104" t="s">
        <v>231</v>
      </c>
      <c r="AB25" t="s">
        <v>1382</v>
      </c>
      <c r="AC25" s="54" t="str">
        <f>VLOOKUP(AB25,Tabla8[[CLUB]:[ABREVIATURA]],2,FALSE)</f>
        <v>RS</v>
      </c>
    </row>
    <row r="26" spans="1:29" ht="21" x14ac:dyDescent="0.25">
      <c r="A26" s="66">
        <f>SUBTOTAL(103,$B$2:B26)</f>
        <v>25</v>
      </c>
      <c r="B26" s="67" t="s">
        <v>79</v>
      </c>
      <c r="C26" s="56">
        <f>COUNTIF(INSCRIPCIONES!$G$7:$G$494,VALIDA!B26)</f>
        <v>0</v>
      </c>
      <c r="D26" s="56">
        <f>COUNTIF('INSCRIPCIONES NUEVOS'!$L$7:$L$200,VALIDA!B26)</f>
        <v>0</v>
      </c>
      <c r="E26" s="56">
        <f t="shared" si="0"/>
        <v>0</v>
      </c>
      <c r="F26" s="172">
        <f>SUMIF(INSCRIPCIONES!$G$7:$G$323,Tabla5[[#This Row],[CLUB]],INSCRIPCIONES!$J$7:$J$323)</f>
        <v>0</v>
      </c>
      <c r="G26" s="57">
        <f>SUMIF('INSCRIPCIONES NUEVOS'!$L$7:$L$95,Tabla5[[#This Row],[CLUB]],'INSCRIPCIONES NUEVOS'!$M$7:$M$95)</f>
        <v>0</v>
      </c>
      <c r="H26" s="57">
        <f>+Tabla5[[#This Row],[VR ANTIGUOS]]+Tabla5[[#This Row],[VR NUEVOS]]</f>
        <v>0</v>
      </c>
      <c r="I26" s="85" t="str">
        <f>VLOOKUP(Tabla5[[#This Row],[CLUB]],Tabla8[],2,FALSE)</f>
        <v>---</v>
      </c>
      <c r="K26" s="104" t="s">
        <v>79</v>
      </c>
      <c r="L26" s="105" t="s">
        <v>124</v>
      </c>
      <c r="M26" s="104"/>
      <c r="AB26" t="s">
        <v>89</v>
      </c>
      <c r="AC26" s="54" t="str">
        <f>VLOOKUP(AB26,Tabla8[[CLUB]:[ABREVIATURA]],2,FALSE)</f>
        <v>SMR</v>
      </c>
    </row>
    <row r="27" spans="1:29" ht="21" x14ac:dyDescent="0.25">
      <c r="A27" s="66">
        <f>SUBTOTAL(103,$B$2:B27)</f>
        <v>26</v>
      </c>
      <c r="B27" s="67" t="s">
        <v>180</v>
      </c>
      <c r="C27" s="56">
        <f>COUNTIF(INSCRIPCIONES!$G$7:$G$494,VALIDA!B27)</f>
        <v>0</v>
      </c>
      <c r="D27" s="56">
        <f>COUNTIF('INSCRIPCIONES NUEVOS'!$L$7:$L$200,VALIDA!B27)</f>
        <v>0</v>
      </c>
      <c r="E27" s="56">
        <f t="shared" si="0"/>
        <v>0</v>
      </c>
      <c r="F27" s="172">
        <f>SUMIF(INSCRIPCIONES!$G$7:$G$323,Tabla5[[#This Row],[CLUB]],INSCRIPCIONES!$J$7:$J$323)</f>
        <v>0</v>
      </c>
      <c r="G27" s="57">
        <f>SUMIF('INSCRIPCIONES NUEVOS'!$L$7:$L$95,Tabla5[[#This Row],[CLUB]],'INSCRIPCIONES NUEVOS'!$M$7:$M$95)</f>
        <v>0</v>
      </c>
      <c r="H27" s="57">
        <f>+Tabla5[[#This Row],[VR ANTIGUOS]]+Tabla5[[#This Row],[VR NUEVOS]]</f>
        <v>0</v>
      </c>
      <c r="I27" s="85" t="str">
        <f>VLOOKUP(Tabla5[[#This Row],[CLUB]],Tabla8[],2,FALSE)</f>
        <v>JBMX</v>
      </c>
      <c r="K27" s="104" t="s">
        <v>180</v>
      </c>
      <c r="L27" s="105" t="s">
        <v>181</v>
      </c>
      <c r="M27" s="104"/>
      <c r="AB27" t="s">
        <v>75</v>
      </c>
      <c r="AC27" s="54" t="str">
        <f>VLOOKUP(AB27,Tabla8[[CLUB]:[ABREVIATURA]],2,FALSE)</f>
        <v>SHR</v>
      </c>
    </row>
    <row r="28" spans="1:29" ht="21" x14ac:dyDescent="0.25">
      <c r="A28" s="59">
        <f>SUBTOTAL(103,$B$2:B28)</f>
        <v>27</v>
      </c>
      <c r="B28" s="67" t="s">
        <v>1474</v>
      </c>
      <c r="C28" s="56">
        <f>COUNTIF(INSCRIPCIONES!$G$7:$G$494,VALIDA!B28)</f>
        <v>0</v>
      </c>
      <c r="D28" s="56">
        <f>COUNTIF('INSCRIPCIONES NUEVOS'!$L$7:$L$200,VALIDA!B28)</f>
        <v>0</v>
      </c>
      <c r="E28" s="56">
        <f t="shared" si="0"/>
        <v>0</v>
      </c>
      <c r="F28" s="172">
        <f>SUMIF(INSCRIPCIONES!$G$7:$G$323,Tabla5[[#This Row],[CLUB]],INSCRIPCIONES!$J$7:$J$323)</f>
        <v>0</v>
      </c>
      <c r="G28" s="57">
        <f>SUMIF('INSCRIPCIONES NUEVOS'!$L$7:$L$95,Tabla5[[#This Row],[CLUB]],'INSCRIPCIONES NUEVOS'!$M$7:$M$95)</f>
        <v>0</v>
      </c>
      <c r="H28" s="57">
        <f>+Tabla5[[#This Row],[VR ANTIGUOS]]+Tabla5[[#This Row],[VR NUEVOS]]</f>
        <v>0</v>
      </c>
      <c r="I28" s="85" t="str">
        <f>VLOOKUP(Tabla5[[#This Row],[CLUB]],Tabla8[],2,FALSE)</f>
        <v>KMK</v>
      </c>
      <c r="K28" s="104" t="s">
        <v>1474</v>
      </c>
      <c r="L28" s="105" t="s">
        <v>1477</v>
      </c>
      <c r="M28" s="104"/>
      <c r="AB28" t="s">
        <v>1328</v>
      </c>
      <c r="AC28" s="54" t="str">
        <f>VLOOKUP(AB28,Tabla8[[CLUB]:[ABREVIATURA]],2,FALSE)</f>
        <v>STRB</v>
      </c>
    </row>
    <row r="29" spans="1:29" ht="21" x14ac:dyDescent="0.25">
      <c r="A29" s="66">
        <f>SUBTOTAL(103,$B$2:B29)</f>
        <v>28</v>
      </c>
      <c r="B29" s="67" t="s">
        <v>1268</v>
      </c>
      <c r="C29" s="56">
        <f>COUNTIF(INSCRIPCIONES!$G$7:$G$494,VALIDA!B29)</f>
        <v>0</v>
      </c>
      <c r="D29" s="56">
        <f>COUNTIF('INSCRIPCIONES NUEVOS'!$L$7:$L$200,VALIDA!B29)</f>
        <v>0</v>
      </c>
      <c r="E29" s="56">
        <f t="shared" si="0"/>
        <v>0</v>
      </c>
      <c r="F29" s="172">
        <f>SUMIF(INSCRIPCIONES!$G$7:$G$323,Tabla5[[#This Row],[CLUB]],INSCRIPCIONES!$J$7:$J$323)</f>
        <v>0</v>
      </c>
      <c r="G29" s="57">
        <f>SUMIF('INSCRIPCIONES NUEVOS'!$L$7:$L$95,Tabla5[[#This Row],[CLUB]],'INSCRIPCIONES NUEVOS'!$M$7:$M$95)</f>
        <v>0</v>
      </c>
      <c r="H29" s="57">
        <f>+Tabla5[[#This Row],[VR ANTIGUOS]]+Tabla5[[#This Row],[VR NUEVOS]]</f>
        <v>0</v>
      </c>
      <c r="I29" s="85" t="str">
        <f>VLOOKUP(Tabla5[[#This Row],[CLUB]],Tabla8[],2,FALSE)</f>
        <v>LBC</v>
      </c>
      <c r="K29" s="104" t="s">
        <v>1268</v>
      </c>
      <c r="L29" s="105" t="s">
        <v>1390</v>
      </c>
      <c r="M29" s="104" t="s">
        <v>231</v>
      </c>
      <c r="AB29" t="s">
        <v>167</v>
      </c>
      <c r="AC29" s="54" t="str">
        <f>VLOOKUP(AB29,Tabla8[[CLUB]:[ABREVIATURA]],2,FALSE)</f>
        <v>SXB</v>
      </c>
    </row>
    <row r="30" spans="1:29" ht="21" x14ac:dyDescent="0.25">
      <c r="A30" s="66">
        <f>SUBTOTAL(103,$B$2:B30)</f>
        <v>29</v>
      </c>
      <c r="B30" s="67" t="s">
        <v>80</v>
      </c>
      <c r="C30" s="56">
        <f>COUNTIF(INSCRIPCIONES!$G$7:$G$494,VALIDA!B30)</f>
        <v>0</v>
      </c>
      <c r="D30" s="56">
        <f>COUNTIF('INSCRIPCIONES NUEVOS'!$L$7:$L$200,VALIDA!B30)</f>
        <v>0</v>
      </c>
      <c r="E30" s="56">
        <f t="shared" si="0"/>
        <v>0</v>
      </c>
      <c r="F30" s="172">
        <f>SUMIF(INSCRIPCIONES!$G$7:$G$323,Tabla5[[#This Row],[CLUB]],INSCRIPCIONES!$J$7:$J$323)</f>
        <v>0</v>
      </c>
      <c r="G30" s="57">
        <f>SUMIF('INSCRIPCIONES NUEVOS'!$L$7:$L$95,Tabla5[[#This Row],[CLUB]],'INSCRIPCIONES NUEVOS'!$M$7:$M$95)</f>
        <v>0</v>
      </c>
      <c r="H30" s="57">
        <f>+Tabla5[[#This Row],[VR ANTIGUOS]]+Tabla5[[#This Row],[VR NUEVOS]]</f>
        <v>0</v>
      </c>
      <c r="I30" s="85" t="str">
        <f>VLOOKUP(Tabla5[[#This Row],[CLUB]],Tabla8[],2,FALSE)</f>
        <v>MDO</v>
      </c>
      <c r="K30" s="104" t="s">
        <v>80</v>
      </c>
      <c r="L30" s="105" t="s">
        <v>125</v>
      </c>
      <c r="M30" s="104" t="s">
        <v>233</v>
      </c>
      <c r="AB30" t="s">
        <v>1352</v>
      </c>
      <c r="AC30" s="54" t="str">
        <f>VLOOKUP(AB30,Tabla8[[CLUB]:[ABREVIATURA]],2,FALSE)</f>
        <v>SBMX</v>
      </c>
    </row>
    <row r="31" spans="1:29" ht="21" x14ac:dyDescent="0.25">
      <c r="A31" s="66">
        <f>SUBTOTAL(103,$B$2:B31)</f>
        <v>30</v>
      </c>
      <c r="B31" s="67" t="s">
        <v>1283</v>
      </c>
      <c r="C31" s="56">
        <f>COUNTIF(INSCRIPCIONES!$G$7:$G$494,VALIDA!B31)</f>
        <v>0</v>
      </c>
      <c r="D31" s="56">
        <f>COUNTIF('INSCRIPCIONES NUEVOS'!$L$7:$L$200,VALIDA!B31)</f>
        <v>0</v>
      </c>
      <c r="E31" s="56">
        <f t="shared" si="0"/>
        <v>0</v>
      </c>
      <c r="F31" s="172">
        <f>SUMIF(INSCRIPCIONES!$G$7:$G$323,Tabla5[[#This Row],[CLUB]],INSCRIPCIONES!$J$7:$J$323)</f>
        <v>0</v>
      </c>
      <c r="G31" s="57">
        <f>SUMIF('INSCRIPCIONES NUEVOS'!$L$7:$L$95,Tabla5[[#This Row],[CLUB]],'INSCRIPCIONES NUEVOS'!$M$7:$M$95)</f>
        <v>0</v>
      </c>
      <c r="H31" s="57">
        <f>+Tabla5[[#This Row],[VR ANTIGUOS]]+Tabla5[[#This Row],[VR NUEVOS]]</f>
        <v>0</v>
      </c>
      <c r="I31" s="85" t="str">
        <f>VLOOKUP(Tabla5[[#This Row],[CLUB]],Tabla8[],2,FALSE)</f>
        <v>MAT</v>
      </c>
      <c r="K31" s="104" t="s">
        <v>1283</v>
      </c>
      <c r="L31" s="105" t="s">
        <v>188</v>
      </c>
      <c r="M31" s="104" t="s">
        <v>1398</v>
      </c>
      <c r="AB31" t="s">
        <v>1371</v>
      </c>
      <c r="AC31" s="54" t="str">
        <f>VLOOKUP(AB31,Tabla8[[CLUB]:[ABREVIATURA]],2,FALSE)</f>
        <v>TXBN</v>
      </c>
    </row>
    <row r="32" spans="1:29" ht="21" x14ac:dyDescent="0.25">
      <c r="A32" s="59">
        <f>SUBTOTAL(103,$B$2:B32)</f>
        <v>31</v>
      </c>
      <c r="B32" s="67" t="s">
        <v>1387</v>
      </c>
      <c r="C32" s="56">
        <f>COUNTIF(INSCRIPCIONES!$G$7:$G$494,VALIDA!B32)</f>
        <v>0</v>
      </c>
      <c r="D32" s="56">
        <f>COUNTIF('INSCRIPCIONES NUEVOS'!$L$7:$L$200,VALIDA!B32)</f>
        <v>0</v>
      </c>
      <c r="E32" s="56">
        <f t="shared" si="0"/>
        <v>0</v>
      </c>
      <c r="F32" s="172">
        <f>SUMIF(INSCRIPCIONES!$G$7:$G$323,Tabla5[[#This Row],[CLUB]],INSCRIPCIONES!$J$7:$J$323)</f>
        <v>0</v>
      </c>
      <c r="G32" s="57">
        <f>SUMIF('INSCRIPCIONES NUEVOS'!$L$7:$L$95,Tabla5[[#This Row],[CLUB]],'INSCRIPCIONES NUEVOS'!$M$7:$M$95)</f>
        <v>0</v>
      </c>
      <c r="H32" s="57">
        <f>+Tabla5[[#This Row],[VR ANTIGUOS]]+Tabla5[[#This Row],[VR NUEVOS]]</f>
        <v>0</v>
      </c>
      <c r="I32" s="85" t="str">
        <f>VLOOKUP(Tabla5[[#This Row],[CLUB]],Tabla8[],2,FALSE)</f>
        <v>NAR</v>
      </c>
      <c r="K32" s="104" t="s">
        <v>1387</v>
      </c>
      <c r="L32" s="105" t="s">
        <v>1408</v>
      </c>
      <c r="M32" s="104"/>
      <c r="AB32" t="s">
        <v>1227</v>
      </c>
      <c r="AC32" s="54" t="str">
        <f>VLOOKUP(AB32,Tabla8[[CLUB]:[ABREVIATURA]],2,FALSE)</f>
        <v>TRU</v>
      </c>
    </row>
    <row r="33" spans="1:29" ht="21" x14ac:dyDescent="0.25">
      <c r="A33" s="66">
        <f>SUBTOTAL(103,$B$2:B33)</f>
        <v>32</v>
      </c>
      <c r="B33" s="67" t="s">
        <v>174</v>
      </c>
      <c r="C33" s="56">
        <f>COUNTIF(INSCRIPCIONES!$G$7:$G$494,VALIDA!B33)</f>
        <v>0</v>
      </c>
      <c r="D33" s="56">
        <f>COUNTIF('INSCRIPCIONES NUEVOS'!$L$7:$L$200,VALIDA!B33)</f>
        <v>0</v>
      </c>
      <c r="E33" s="56">
        <f t="shared" si="0"/>
        <v>0</v>
      </c>
      <c r="F33" s="172">
        <f>SUMIF(INSCRIPCIONES!$G$7:$G$323,Tabla5[[#This Row],[CLUB]],INSCRIPCIONES!$J$7:$J$323)</f>
        <v>0</v>
      </c>
      <c r="G33" s="57">
        <f>SUMIF('INSCRIPCIONES NUEVOS'!$L$7:$L$95,Tabla5[[#This Row],[CLUB]],'INSCRIPCIONES NUEVOS'!$M$7:$M$95)</f>
        <v>0</v>
      </c>
      <c r="H33" s="57">
        <f>+Tabla5[[#This Row],[VR ANTIGUOS]]+Tabla5[[#This Row],[VR NUEVOS]]</f>
        <v>0</v>
      </c>
      <c r="I33" s="85" t="str">
        <f>VLOOKUP(Tabla5[[#This Row],[CLUB]],Tabla8[],2,FALSE)</f>
        <v>NSB</v>
      </c>
      <c r="K33" s="104" t="s">
        <v>174</v>
      </c>
      <c r="L33" s="105" t="s">
        <v>176</v>
      </c>
      <c r="M33" s="104"/>
      <c r="AB33" t="s">
        <v>139</v>
      </c>
      <c r="AC33" s="54" t="str">
        <f>VLOOKUP(AB33,Tabla8[[CLUB]:[ABREVIATURA]],2,FALSE)</f>
        <v>TSU</v>
      </c>
    </row>
    <row r="34" spans="1:29" ht="21" x14ac:dyDescent="0.25">
      <c r="A34" s="59">
        <f>SUBTOTAL(103,$B$2:B34)</f>
        <v>33</v>
      </c>
      <c r="B34" s="67" t="s">
        <v>1440</v>
      </c>
      <c r="C34" s="56">
        <f>COUNTIF(INSCRIPCIONES!$G$7:$G$494,VALIDA!B34)</f>
        <v>0</v>
      </c>
      <c r="D34" s="56">
        <f>COUNTIF('INSCRIPCIONES NUEVOS'!$L$7:$L$200,VALIDA!B34)</f>
        <v>0</v>
      </c>
      <c r="E34" s="56">
        <f t="shared" si="0"/>
        <v>0</v>
      </c>
      <c r="F34" s="172">
        <f>SUMIF(INSCRIPCIONES!$G$7:$G$323,Tabla5[[#This Row],[CLUB]],INSCRIPCIONES!$J$7:$J$323)</f>
        <v>0</v>
      </c>
      <c r="G34" s="57">
        <f>SUMIF('INSCRIPCIONES NUEVOS'!$L$7:$L$95,Tabla5[[#This Row],[CLUB]],'INSCRIPCIONES NUEVOS'!$M$7:$M$95)</f>
        <v>0</v>
      </c>
      <c r="H34" s="57">
        <f>+Tabla5[[#This Row],[VR ANTIGUOS]]+Tabla5[[#This Row],[VR NUEVOS]]</f>
        <v>0</v>
      </c>
      <c r="I34" s="85" t="str">
        <f>VLOOKUP(Tabla5[[#This Row],[CLUB]],Tabla8[],2,FALSE)</f>
        <v>NJR</v>
      </c>
      <c r="K34" s="104" t="s">
        <v>1440</v>
      </c>
      <c r="L34" s="105" t="s">
        <v>1454</v>
      </c>
      <c r="M34" s="104" t="s">
        <v>1619</v>
      </c>
      <c r="AB34" t="s">
        <v>78</v>
      </c>
      <c r="AC34" s="54" t="str">
        <f>VLOOKUP(AB34,Tabla8[[CLUB]:[ABREVIATURA]],2,FALSE)</f>
        <v>VRY</v>
      </c>
    </row>
    <row r="35" spans="1:29" ht="21" x14ac:dyDescent="0.25">
      <c r="A35" s="59">
        <f>SUBTOTAL(103,$B$2:B35)</f>
        <v>34</v>
      </c>
      <c r="B35" s="67" t="s">
        <v>1177</v>
      </c>
      <c r="C35" s="56">
        <f>COUNTIF(INSCRIPCIONES!$G$7:$G$494,VALIDA!B35)</f>
        <v>0</v>
      </c>
      <c r="D35" s="56">
        <f>COUNTIF('INSCRIPCIONES NUEVOS'!$L$7:$L$200,VALIDA!B35)</f>
        <v>0</v>
      </c>
      <c r="E35" s="56">
        <f t="shared" si="0"/>
        <v>0</v>
      </c>
      <c r="F35" s="172">
        <f>SUMIF(INSCRIPCIONES!$G$7:$G$323,Tabla5[[#This Row],[CLUB]],INSCRIPCIONES!$J$7:$J$323)</f>
        <v>0</v>
      </c>
      <c r="G35" s="57">
        <f>SUMIF('INSCRIPCIONES NUEVOS'!$L$7:$L$95,Tabla5[[#This Row],[CLUB]],'INSCRIPCIONES NUEVOS'!$M$7:$M$95)</f>
        <v>0</v>
      </c>
      <c r="H35" s="57">
        <f>+Tabla5[[#This Row],[VR ANTIGUOS]]+Tabla5[[#This Row],[VR NUEVOS]]</f>
        <v>0</v>
      </c>
      <c r="I35" s="85" t="str">
        <f>VLOOKUP(Tabla5[[#This Row],[CLUB]],Tabla8[],2,FALSE)</f>
        <v>PBMX</v>
      </c>
      <c r="K35" s="104" t="s">
        <v>1177</v>
      </c>
      <c r="L35" s="105" t="s">
        <v>1379</v>
      </c>
      <c r="M35" s="104"/>
      <c r="AB35" t="s">
        <v>1329</v>
      </c>
      <c r="AC35" s="54" t="str">
        <f>VLOOKUP(AB35,Tabla8[[CLUB]:[ABREVIATURA]],2,FALSE)</f>
        <v>VBN</v>
      </c>
    </row>
    <row r="36" spans="1:29" ht="21" x14ac:dyDescent="0.25">
      <c r="A36" s="59">
        <f>SUBTOTAL(103,$B$2:B36)</f>
        <v>35</v>
      </c>
      <c r="B36" s="67" t="s">
        <v>43</v>
      </c>
      <c r="C36" s="56">
        <f>COUNTIF(INSCRIPCIONES!$G$7:$G$494,VALIDA!B36)</f>
        <v>0</v>
      </c>
      <c r="D36" s="56">
        <f>COUNTIF('INSCRIPCIONES NUEVOS'!$L$7:$L$200,VALIDA!B36)</f>
        <v>0</v>
      </c>
      <c r="E36" s="56">
        <f t="shared" si="0"/>
        <v>0</v>
      </c>
      <c r="F36" s="172">
        <f>SUMIF(INSCRIPCIONES!$G$7:$G$323,Tabla5[[#This Row],[CLUB]],INSCRIPCIONES!$J$7:$J$323)</f>
        <v>0</v>
      </c>
      <c r="G36" s="57">
        <f>SUMIF('INSCRIPCIONES NUEVOS'!$L$7:$L$95,Tabla5[[#This Row],[CLUB]],'INSCRIPCIONES NUEVOS'!$M$7:$M$95)</f>
        <v>0</v>
      </c>
      <c r="H36" s="57">
        <f>+Tabla5[[#This Row],[VR ANTIGUOS]]+Tabla5[[#This Row],[VR NUEVOS]]</f>
        <v>0</v>
      </c>
      <c r="I36" s="85" t="str">
        <f>VLOOKUP(Tabla5[[#This Row],[CLUB]],Tabla8[],2,FALSE)</f>
        <v>PIL</v>
      </c>
      <c r="K36" s="104" t="s">
        <v>43</v>
      </c>
      <c r="L36" s="105" t="s">
        <v>158</v>
      </c>
      <c r="M36" s="104" t="s">
        <v>231</v>
      </c>
      <c r="AB36" t="s">
        <v>53</v>
      </c>
      <c r="AC36" s="54" t="str">
        <f>VLOOKUP(AB36,Tabla8[[CLUB]:[ABREVIATURA]],2,FALSE)</f>
        <v>XRA</v>
      </c>
    </row>
    <row r="37" spans="1:29" ht="21" x14ac:dyDescent="0.25">
      <c r="A37" s="59">
        <f>SUBTOTAL(103,$B$2:B37)</f>
        <v>36</v>
      </c>
      <c r="B37" s="67" t="s">
        <v>1228</v>
      </c>
      <c r="C37" s="56">
        <f>COUNTIF(INSCRIPCIONES!$G$7:$G$494,VALIDA!B37)</f>
        <v>0</v>
      </c>
      <c r="D37" s="56">
        <f>COUNTIF('INSCRIPCIONES NUEVOS'!$L$7:$L$200,VALIDA!B37)</f>
        <v>0</v>
      </c>
      <c r="E37" s="56">
        <f t="shared" si="0"/>
        <v>0</v>
      </c>
      <c r="F37" s="172">
        <f>SUMIF(INSCRIPCIONES!$G$7:$G$323,Tabla5[[#This Row],[CLUB]],INSCRIPCIONES!$J$7:$J$323)</f>
        <v>0</v>
      </c>
      <c r="G37" s="57">
        <f>SUMIF('INSCRIPCIONES NUEVOS'!$L$7:$L$95,Tabla5[[#This Row],[CLUB]],'INSCRIPCIONES NUEVOS'!$M$7:$M$95)</f>
        <v>0</v>
      </c>
      <c r="H37" s="57">
        <f>+Tabla5[[#This Row],[VR ANTIGUOS]]+Tabla5[[#This Row],[VR NUEVOS]]</f>
        <v>0</v>
      </c>
      <c r="I37" s="85" t="str">
        <f>VLOOKUP(Tabla5[[#This Row],[CLUB]],Tabla8[],2,FALSE)</f>
        <v>PWB</v>
      </c>
      <c r="K37" s="104" t="s">
        <v>1228</v>
      </c>
      <c r="L37" s="105" t="s">
        <v>1394</v>
      </c>
      <c r="M37" s="104"/>
      <c r="AB37" s="64" t="s">
        <v>45</v>
      </c>
      <c r="AC37" s="54" t="str">
        <f>VLOOKUP(AB37,Tabla8[[CLUB]:[ABREVIATURA]],2,FALSE)</f>
        <v>XTRB</v>
      </c>
    </row>
    <row r="38" spans="1:29" ht="21" x14ac:dyDescent="0.25">
      <c r="A38" s="59">
        <f>SUBTOTAL(103,$B$2:B38)</f>
        <v>37</v>
      </c>
      <c r="B38" s="67" t="s">
        <v>55</v>
      </c>
      <c r="C38" s="56">
        <f>COUNTIF(INSCRIPCIONES!$G$7:$G$494,VALIDA!B38)</f>
        <v>0</v>
      </c>
      <c r="D38" s="56">
        <f>COUNTIF('INSCRIPCIONES NUEVOS'!$L$7:$L$200,VALIDA!B38)</f>
        <v>0</v>
      </c>
      <c r="E38" s="56">
        <f t="shared" si="0"/>
        <v>0</v>
      </c>
      <c r="F38" s="172">
        <f>SUMIF(INSCRIPCIONES!$G$7:$G$323,Tabla5[[#This Row],[CLUB]],INSCRIPCIONES!$J$7:$J$323)</f>
        <v>0</v>
      </c>
      <c r="G38" s="57">
        <f>SUMIF('INSCRIPCIONES NUEVOS'!$L$7:$L$95,Tabla5[[#This Row],[CLUB]],'INSCRIPCIONES NUEVOS'!$M$7:$M$95)</f>
        <v>0</v>
      </c>
      <c r="H38" s="57">
        <f>+Tabla5[[#This Row],[VR ANTIGUOS]]+Tabla5[[#This Row],[VR NUEVOS]]</f>
        <v>0</v>
      </c>
      <c r="I38" s="85" t="str">
        <f>VLOOKUP(Tabla5[[#This Row],[CLUB]],Tabla8[],2,FALSE)</f>
        <v>PR</v>
      </c>
      <c r="K38" s="104" t="s">
        <v>55</v>
      </c>
      <c r="L38" s="105" t="s">
        <v>126</v>
      </c>
      <c r="M38" s="104" t="s">
        <v>231</v>
      </c>
      <c r="AB38" s="64" t="s">
        <v>49</v>
      </c>
      <c r="AC38" s="54" t="str">
        <f>VLOOKUP(AB38,Tabla8[[CLUB]:[ABREVIATURA]],2,FALSE)</f>
        <v>YB</v>
      </c>
    </row>
    <row r="39" spans="1:29" ht="21" x14ac:dyDescent="0.25">
      <c r="A39" s="59">
        <f>SUBTOTAL(103,$B$2:B39)</f>
        <v>38</v>
      </c>
      <c r="B39" s="67" t="s">
        <v>1198</v>
      </c>
      <c r="C39" s="56">
        <f>COUNTIF(INSCRIPCIONES!$G$7:$G$494,VALIDA!B39)</f>
        <v>0</v>
      </c>
      <c r="D39" s="56">
        <f>COUNTIF('INSCRIPCIONES NUEVOS'!$L$7:$L$200,VALIDA!B39)</f>
        <v>0</v>
      </c>
      <c r="E39" s="56">
        <f t="shared" si="0"/>
        <v>0</v>
      </c>
      <c r="F39" s="172">
        <f>SUMIF(INSCRIPCIONES!$G$7:$G$323,Tabla5[[#This Row],[CLUB]],INSCRIPCIONES!$J$7:$J$323)</f>
        <v>0</v>
      </c>
      <c r="G39" s="57">
        <f>SUMIF('INSCRIPCIONES NUEVOS'!$L$7:$L$95,Tabla5[[#This Row],[CLUB]],'INSCRIPCIONES NUEVOS'!$M$7:$M$95)</f>
        <v>0</v>
      </c>
      <c r="H39" s="57">
        <f>+Tabla5[[#This Row],[VR ANTIGUOS]]+Tabla5[[#This Row],[VR NUEVOS]]</f>
        <v>0</v>
      </c>
      <c r="I39" s="85" t="str">
        <f>VLOOKUP(Tabla5[[#This Row],[CLUB]],Tabla8[],2,FALSE)</f>
        <v>PRC</v>
      </c>
      <c r="K39" s="104" t="s">
        <v>1198</v>
      </c>
      <c r="L39" s="105" t="s">
        <v>1380</v>
      </c>
      <c r="M39" s="104"/>
    </row>
    <row r="40" spans="1:29" ht="21" x14ac:dyDescent="0.25">
      <c r="A40" s="59">
        <f>SUBTOTAL(103,$B$2:B40)</f>
        <v>39</v>
      </c>
      <c r="B40" s="67" t="s">
        <v>111</v>
      </c>
      <c r="C40" s="56">
        <f>COUNTIF(INSCRIPCIONES!$G$7:$G$494,VALIDA!B40)</f>
        <v>0</v>
      </c>
      <c r="D40" s="56">
        <f>COUNTIF('INSCRIPCIONES NUEVOS'!$L$7:$L$200,VALIDA!B40)</f>
        <v>0</v>
      </c>
      <c r="E40" s="56">
        <f t="shared" si="0"/>
        <v>0</v>
      </c>
      <c r="F40" s="172">
        <f>SUMIF(INSCRIPCIONES!$G$7:$G$323,Tabla5[[#This Row],[CLUB]],INSCRIPCIONES!$J$7:$J$323)</f>
        <v>0</v>
      </c>
      <c r="G40" s="57">
        <f>SUMIF('INSCRIPCIONES NUEVOS'!$L$7:$L$95,Tabla5[[#This Row],[CLUB]],'INSCRIPCIONES NUEVOS'!$M$7:$M$95)</f>
        <v>0</v>
      </c>
      <c r="H40" s="57">
        <f>+Tabla5[[#This Row],[VR ANTIGUOS]]+Tabla5[[#This Row],[VR NUEVOS]]</f>
        <v>0</v>
      </c>
      <c r="I40" s="85" t="str">
        <f>VLOOKUP(Tabla5[[#This Row],[CLUB]],Tabla8[],2,FALSE)</f>
        <v>RC</v>
      </c>
      <c r="K40" s="104" t="s">
        <v>111</v>
      </c>
      <c r="L40" s="105" t="s">
        <v>127</v>
      </c>
      <c r="M40" s="104" t="s">
        <v>233</v>
      </c>
      <c r="AB40"/>
    </row>
    <row r="41" spans="1:29" ht="21" x14ac:dyDescent="0.25">
      <c r="A41" s="59">
        <f>SUBTOTAL(103,$B$2:B41)</f>
        <v>40</v>
      </c>
      <c r="B41" s="67" t="s">
        <v>110</v>
      </c>
      <c r="C41" s="56">
        <f>COUNTIF(INSCRIPCIONES!$G$7:$G$494,VALIDA!B41)</f>
        <v>0</v>
      </c>
      <c r="D41" s="56">
        <f>COUNTIF('INSCRIPCIONES NUEVOS'!$L$7:$L$200,VALIDA!B41)</f>
        <v>0</v>
      </c>
      <c r="E41" s="56">
        <f t="shared" si="0"/>
        <v>0</v>
      </c>
      <c r="F41" s="172">
        <f>SUMIF(INSCRIPCIONES!$G$7:$G$323,Tabla5[[#This Row],[CLUB]],INSCRIPCIONES!$J$7:$J$323)</f>
        <v>0</v>
      </c>
      <c r="G41" s="57">
        <f>SUMIF('INSCRIPCIONES NUEVOS'!$L$7:$L$95,Tabla5[[#This Row],[CLUB]],'INSCRIPCIONES NUEVOS'!$M$7:$M$95)</f>
        <v>0</v>
      </c>
      <c r="H41" s="57">
        <f>+Tabla5[[#This Row],[VR ANTIGUOS]]+Tabla5[[#This Row],[VR NUEVOS]]</f>
        <v>0</v>
      </c>
      <c r="I41" s="85" t="str">
        <f>VLOOKUP(Tabla5[[#This Row],[CLUB]],Tabla8[],2,FALSE)</f>
        <v>RRP</v>
      </c>
      <c r="K41" s="104" t="s">
        <v>110</v>
      </c>
      <c r="L41" s="105" t="s">
        <v>128</v>
      </c>
      <c r="M41" s="104" t="s">
        <v>233</v>
      </c>
      <c r="AB41"/>
    </row>
    <row r="42" spans="1:29" ht="21" x14ac:dyDescent="0.25">
      <c r="A42" s="59">
        <f>SUBTOTAL(103,$B$2:B42)</f>
        <v>41</v>
      </c>
      <c r="B42" s="67" t="s">
        <v>1382</v>
      </c>
      <c r="C42" s="56">
        <f>COUNTIF(INSCRIPCIONES!$G$7:$G$494,VALIDA!B42)</f>
        <v>0</v>
      </c>
      <c r="D42" s="56">
        <f>COUNTIF('INSCRIPCIONES NUEVOS'!$L$7:$L$200,VALIDA!B42)</f>
        <v>0</v>
      </c>
      <c r="E42" s="56">
        <f t="shared" si="0"/>
        <v>0</v>
      </c>
      <c r="F42" s="172">
        <f>SUMIF(INSCRIPCIONES!$G$7:$G$323,Tabla5[[#This Row],[CLUB]],INSCRIPCIONES!$J$7:$J$323)</f>
        <v>0</v>
      </c>
      <c r="G42" s="57">
        <f>SUMIF('INSCRIPCIONES NUEVOS'!$L$7:$L$95,Tabla5[[#This Row],[CLUB]],'INSCRIPCIONES NUEVOS'!$M$7:$M$95)</f>
        <v>0</v>
      </c>
      <c r="H42" s="57">
        <f>+Tabla5[[#This Row],[VR ANTIGUOS]]+Tabla5[[#This Row],[VR NUEVOS]]</f>
        <v>0</v>
      </c>
      <c r="I42" s="85" t="str">
        <f>VLOOKUP(Tabla5[[#This Row],[CLUB]],Tabla8[],2,FALSE)</f>
        <v>RS</v>
      </c>
      <c r="K42" s="104" t="s">
        <v>1382</v>
      </c>
      <c r="L42" s="105" t="s">
        <v>1395</v>
      </c>
      <c r="M42" s="104" t="s">
        <v>1396</v>
      </c>
      <c r="AB42"/>
    </row>
    <row r="43" spans="1:29" ht="21" x14ac:dyDescent="0.25">
      <c r="A43" s="59">
        <f>SUBTOTAL(103,$B$2:B43)</f>
        <v>42</v>
      </c>
      <c r="B43" s="67" t="s">
        <v>89</v>
      </c>
      <c r="C43" s="56">
        <f>COUNTIF(INSCRIPCIONES!$G$7:$G$494,VALIDA!B43)</f>
        <v>0</v>
      </c>
      <c r="D43" s="56">
        <f>COUNTIF('INSCRIPCIONES NUEVOS'!$L$7:$L$200,VALIDA!B43)</f>
        <v>0</v>
      </c>
      <c r="E43" s="56">
        <f t="shared" si="0"/>
        <v>0</v>
      </c>
      <c r="F43" s="172">
        <f>SUMIF(INSCRIPCIONES!$G$7:$G$323,Tabla5[[#This Row],[CLUB]],INSCRIPCIONES!$J$7:$J$323)</f>
        <v>0</v>
      </c>
      <c r="G43" s="57">
        <f>SUMIF('INSCRIPCIONES NUEVOS'!$L$7:$L$95,Tabla5[[#This Row],[CLUB]],'INSCRIPCIONES NUEVOS'!$M$7:$M$95)</f>
        <v>0</v>
      </c>
      <c r="H43" s="57">
        <f>+Tabla5[[#This Row],[VR ANTIGUOS]]+Tabla5[[#This Row],[VR NUEVOS]]</f>
        <v>0</v>
      </c>
      <c r="I43" s="85" t="str">
        <f>VLOOKUP(Tabla5[[#This Row],[CLUB]],Tabla8[],2,FALSE)</f>
        <v>SMR</v>
      </c>
      <c r="K43" s="104" t="s">
        <v>89</v>
      </c>
      <c r="L43" s="105" t="s">
        <v>129</v>
      </c>
      <c r="M43" s="104" t="s">
        <v>231</v>
      </c>
      <c r="AB43"/>
    </row>
    <row r="44" spans="1:29" ht="21" x14ac:dyDescent="0.25">
      <c r="A44" s="59">
        <f>SUBTOTAL(103,$B$2:B44)</f>
        <v>43</v>
      </c>
      <c r="B44" s="67" t="s">
        <v>75</v>
      </c>
      <c r="C44" s="56">
        <f>COUNTIF(INSCRIPCIONES!$G$7:$G$494,VALIDA!B44)</f>
        <v>0</v>
      </c>
      <c r="D44" s="56">
        <f>COUNTIF('INSCRIPCIONES NUEVOS'!$L$7:$L$200,VALIDA!B44)</f>
        <v>0</v>
      </c>
      <c r="E44" s="56">
        <f t="shared" si="0"/>
        <v>0</v>
      </c>
      <c r="F44" s="172">
        <f>SUMIF(INSCRIPCIONES!$G$7:$G$323,Tabla5[[#This Row],[CLUB]],INSCRIPCIONES!$J$7:$J$323)</f>
        <v>0</v>
      </c>
      <c r="G44" s="57">
        <f>SUMIF('INSCRIPCIONES NUEVOS'!$L$7:$L$95,Tabla5[[#This Row],[CLUB]],'INSCRIPCIONES NUEVOS'!$M$7:$M$95)</f>
        <v>0</v>
      </c>
      <c r="H44" s="57">
        <f>+Tabla5[[#This Row],[VR ANTIGUOS]]+Tabla5[[#This Row],[VR NUEVOS]]</f>
        <v>0</v>
      </c>
      <c r="I44" s="85" t="str">
        <f>VLOOKUP(Tabla5[[#This Row],[CLUB]],Tabla8[],2,FALSE)</f>
        <v>SHR</v>
      </c>
      <c r="K44" s="104" t="s">
        <v>75</v>
      </c>
      <c r="L44" s="105" t="s">
        <v>130</v>
      </c>
      <c r="M44" s="104" t="s">
        <v>231</v>
      </c>
      <c r="AB44"/>
    </row>
    <row r="45" spans="1:29" ht="21" x14ac:dyDescent="0.25">
      <c r="A45" s="59">
        <f>SUBTOTAL(103,$B$2:B45)</f>
        <v>44</v>
      </c>
      <c r="B45" s="67" t="s">
        <v>1437</v>
      </c>
      <c r="C45" s="56">
        <f>COUNTIF(INSCRIPCIONES!$G$7:$G$494,VALIDA!B45)</f>
        <v>0</v>
      </c>
      <c r="D45" s="56">
        <f>COUNTIF('INSCRIPCIONES NUEVOS'!$L$7:$L$200,VALIDA!B45)</f>
        <v>0</v>
      </c>
      <c r="E45" s="56">
        <f t="shared" si="0"/>
        <v>0</v>
      </c>
      <c r="F45" s="172">
        <f>SUMIF(INSCRIPCIONES!$G$7:$G$323,Tabla5[[#This Row],[CLUB]],INSCRIPCIONES!$J$7:$J$323)</f>
        <v>0</v>
      </c>
      <c r="G45" s="57">
        <f>SUMIF('INSCRIPCIONES NUEVOS'!$L$7:$L$95,Tabla5[[#This Row],[CLUB]],'INSCRIPCIONES NUEVOS'!$M$7:$M$95)</f>
        <v>0</v>
      </c>
      <c r="H45" s="57">
        <f>+Tabla5[[#This Row],[VR ANTIGUOS]]+Tabla5[[#This Row],[VR NUEVOS]]</f>
        <v>0</v>
      </c>
      <c r="I45" s="85" t="str">
        <f>VLOOKUP(Tabla5[[#This Row],[CLUB]],Tabla8[],2,FALSE)</f>
        <v>SPB</v>
      </c>
      <c r="K45" s="104" t="s">
        <v>1437</v>
      </c>
      <c r="L45" s="105" t="s">
        <v>1442</v>
      </c>
      <c r="M45" s="104"/>
      <c r="AB45"/>
    </row>
    <row r="46" spans="1:29" ht="21" x14ac:dyDescent="0.25">
      <c r="A46" s="59">
        <f>SUBTOTAL(103,$B$2:B46)</f>
        <v>45</v>
      </c>
      <c r="B46" s="67" t="s">
        <v>1467</v>
      </c>
      <c r="C46" s="56">
        <f>COUNTIF(INSCRIPCIONES!$G$7:$G$494,VALIDA!B46)</f>
        <v>0</v>
      </c>
      <c r="D46" s="56">
        <f>COUNTIF('INSCRIPCIONES NUEVOS'!$L$7:$L$200,VALIDA!B46)</f>
        <v>0</v>
      </c>
      <c r="E46" s="56">
        <f t="shared" si="0"/>
        <v>0</v>
      </c>
      <c r="F46" s="172">
        <f>SUMIF(INSCRIPCIONES!$G$7:$G$323,Tabla5[[#This Row],[CLUB]],INSCRIPCIONES!$J$7:$J$323)</f>
        <v>0</v>
      </c>
      <c r="G46" s="57">
        <f>SUMIF('INSCRIPCIONES NUEVOS'!$L$7:$L$95,Tabla5[[#This Row],[CLUB]],'INSCRIPCIONES NUEVOS'!$M$7:$M$95)</f>
        <v>0</v>
      </c>
      <c r="H46" s="57">
        <f>+Tabla5[[#This Row],[VR ANTIGUOS]]+Tabla5[[#This Row],[VR NUEVOS]]</f>
        <v>0</v>
      </c>
      <c r="I46" s="85" t="str">
        <f>VLOOKUP(Tabla5[[#This Row],[CLUB]],Tabla8[],2,FALSE)</f>
        <v>STB</v>
      </c>
      <c r="K46" s="104" t="s">
        <v>1467</v>
      </c>
      <c r="L46" s="105" t="s">
        <v>1472</v>
      </c>
      <c r="M46" s="104"/>
      <c r="AB46"/>
    </row>
    <row r="47" spans="1:29" ht="21" x14ac:dyDescent="0.25">
      <c r="A47" s="59">
        <f>SUBTOTAL(103,$B$2:B47)</f>
        <v>46</v>
      </c>
      <c r="B47" s="67" t="s">
        <v>1328</v>
      </c>
      <c r="C47" s="56">
        <f>COUNTIF(INSCRIPCIONES!$G$7:$G$494,VALIDA!B47)</f>
        <v>0</v>
      </c>
      <c r="D47" s="56">
        <f>COUNTIF('INSCRIPCIONES NUEVOS'!$L$7:$L$200,VALIDA!B47)</f>
        <v>0</v>
      </c>
      <c r="E47" s="56">
        <f t="shared" si="0"/>
        <v>0</v>
      </c>
      <c r="F47" s="172">
        <f>SUMIF(INSCRIPCIONES!$G$7:$G$323,Tabla5[[#This Row],[CLUB]],INSCRIPCIONES!$J$7:$J$323)</f>
        <v>0</v>
      </c>
      <c r="G47" s="57">
        <f>SUMIF('INSCRIPCIONES NUEVOS'!$L$7:$L$95,Tabla5[[#This Row],[CLUB]],'INSCRIPCIONES NUEVOS'!$M$7:$M$95)</f>
        <v>0</v>
      </c>
      <c r="H47" s="57">
        <f>+Tabla5[[#This Row],[VR ANTIGUOS]]+Tabla5[[#This Row],[VR NUEVOS]]</f>
        <v>0</v>
      </c>
      <c r="I47" s="85" t="str">
        <f>VLOOKUP(Tabla5[[#This Row],[CLUB]],Tabla8[],2,FALSE)</f>
        <v>STRB</v>
      </c>
      <c r="K47" s="104" t="s">
        <v>1328</v>
      </c>
      <c r="L47" s="105" t="s">
        <v>1441</v>
      </c>
      <c r="M47" s="104" t="s">
        <v>1397</v>
      </c>
      <c r="AB47"/>
    </row>
    <row r="48" spans="1:29" ht="21" x14ac:dyDescent="0.25">
      <c r="A48" s="59">
        <f>SUBTOTAL(103,$B$2:B48)</f>
        <v>47</v>
      </c>
      <c r="B48" s="67" t="s">
        <v>167</v>
      </c>
      <c r="C48" s="56">
        <f>COUNTIF(INSCRIPCIONES!$G$7:$G$494,VALIDA!B48)</f>
        <v>0</v>
      </c>
      <c r="D48" s="56">
        <f>COUNTIF('INSCRIPCIONES NUEVOS'!$L$7:$L$200,VALIDA!B48)</f>
        <v>0</v>
      </c>
      <c r="E48" s="56">
        <f t="shared" si="0"/>
        <v>0</v>
      </c>
      <c r="F48" s="172">
        <f>SUMIF(INSCRIPCIONES!$G$7:$G$323,Tabla5[[#This Row],[CLUB]],INSCRIPCIONES!$J$7:$J$323)</f>
        <v>0</v>
      </c>
      <c r="G48" s="57">
        <f>SUMIF('INSCRIPCIONES NUEVOS'!$L$7:$L$95,Tabla5[[#This Row],[CLUB]],'INSCRIPCIONES NUEVOS'!$M$7:$M$95)</f>
        <v>0</v>
      </c>
      <c r="H48" s="57">
        <f>+Tabla5[[#This Row],[VR ANTIGUOS]]+Tabla5[[#This Row],[VR NUEVOS]]</f>
        <v>0</v>
      </c>
      <c r="I48" s="85" t="str">
        <f>VLOOKUP(Tabla5[[#This Row],[CLUB]],Tabla8[],2,FALSE)</f>
        <v>SXB</v>
      </c>
      <c r="K48" s="104" t="s">
        <v>167</v>
      </c>
      <c r="L48" s="105" t="s">
        <v>131</v>
      </c>
      <c r="M48" s="104" t="s">
        <v>231</v>
      </c>
      <c r="AB48"/>
    </row>
    <row r="49" spans="1:28" ht="21" x14ac:dyDescent="0.25">
      <c r="A49" s="59">
        <f>SUBTOTAL(103,$B$2:B49)</f>
        <v>48</v>
      </c>
      <c r="B49" s="67" t="s">
        <v>1352</v>
      </c>
      <c r="C49" s="56">
        <f>COUNTIF(INSCRIPCIONES!$G$7:$G$494,VALIDA!B49)</f>
        <v>0</v>
      </c>
      <c r="D49" s="56">
        <f>COUNTIF('INSCRIPCIONES NUEVOS'!$L$7:$L$200,VALIDA!B49)</f>
        <v>0</v>
      </c>
      <c r="E49" s="56">
        <f t="shared" si="0"/>
        <v>0</v>
      </c>
      <c r="F49" s="172">
        <f>SUMIF(INSCRIPCIONES!$G$7:$G$323,Tabla5[[#This Row],[CLUB]],INSCRIPCIONES!$J$7:$J$323)</f>
        <v>0</v>
      </c>
      <c r="G49" s="57">
        <f>SUMIF('INSCRIPCIONES NUEVOS'!$L$7:$L$95,Tabla5[[#This Row],[CLUB]],'INSCRIPCIONES NUEVOS'!$M$7:$M$95)</f>
        <v>0</v>
      </c>
      <c r="H49" s="57">
        <f>+Tabla5[[#This Row],[VR ANTIGUOS]]+Tabla5[[#This Row],[VR NUEVOS]]</f>
        <v>0</v>
      </c>
      <c r="I49" s="85" t="str">
        <f>VLOOKUP(Tabla5[[#This Row],[CLUB]],Tabla8[],2,FALSE)</f>
        <v>SBMX</v>
      </c>
      <c r="K49" s="104" t="s">
        <v>1352</v>
      </c>
      <c r="L49" s="105" t="s">
        <v>1393</v>
      </c>
      <c r="M49" s="104" t="s">
        <v>1387</v>
      </c>
      <c r="AB49"/>
    </row>
    <row r="50" spans="1:28" ht="21" x14ac:dyDescent="0.25">
      <c r="A50" s="59">
        <f>SUBTOTAL(103,$B$2:B50)</f>
        <v>49</v>
      </c>
      <c r="B50" s="67" t="s">
        <v>1371</v>
      </c>
      <c r="C50" s="56">
        <f>COUNTIF(INSCRIPCIONES!$G$7:$G$494,VALIDA!B50)</f>
        <v>0</v>
      </c>
      <c r="D50" s="56">
        <f>COUNTIF('INSCRIPCIONES NUEVOS'!$L$7:$L$200,VALIDA!B50)</f>
        <v>0</v>
      </c>
      <c r="E50" s="56">
        <f t="shared" si="0"/>
        <v>0</v>
      </c>
      <c r="F50" s="172">
        <f>SUMIF(INSCRIPCIONES!$G$7:$G$323,Tabla5[[#This Row],[CLUB]],INSCRIPCIONES!$J$7:$J$323)</f>
        <v>0</v>
      </c>
      <c r="G50" s="57">
        <f>SUMIF('INSCRIPCIONES NUEVOS'!$L$7:$L$95,Tabla5[[#This Row],[CLUB]],'INSCRIPCIONES NUEVOS'!$M$7:$M$95)</f>
        <v>0</v>
      </c>
      <c r="H50" s="57">
        <f>+Tabla5[[#This Row],[VR ANTIGUOS]]+Tabla5[[#This Row],[VR NUEVOS]]</f>
        <v>0</v>
      </c>
      <c r="I50" s="85" t="str">
        <f>VLOOKUP(Tabla5[[#This Row],[CLUB]],Tabla8[],2,FALSE)</f>
        <v>TXBN</v>
      </c>
      <c r="K50" s="104" t="s">
        <v>1371</v>
      </c>
      <c r="L50" s="105" t="s">
        <v>1392</v>
      </c>
      <c r="M50" s="104" t="s">
        <v>1387</v>
      </c>
      <c r="AB50"/>
    </row>
    <row r="51" spans="1:28" ht="21" x14ac:dyDescent="0.25">
      <c r="A51" s="59">
        <f>SUBTOTAL(103,$B$2:B51)</f>
        <v>50</v>
      </c>
      <c r="B51" s="67" t="s">
        <v>168</v>
      </c>
      <c r="C51" s="56">
        <f>COUNTIF(INSCRIPCIONES!$G$7:$G$494,VALIDA!B51)</f>
        <v>0</v>
      </c>
      <c r="D51" s="56">
        <f>COUNTIF('INSCRIPCIONES NUEVOS'!$L$7:$L$200,VALIDA!B51)</f>
        <v>0</v>
      </c>
      <c r="E51" s="56">
        <f t="shared" si="0"/>
        <v>0</v>
      </c>
      <c r="F51" s="172">
        <f>SUMIF(INSCRIPCIONES!$G$7:$G$323,Tabla5[[#This Row],[CLUB]],INSCRIPCIONES!$J$7:$J$323)</f>
        <v>0</v>
      </c>
      <c r="G51" s="57">
        <f>SUMIF('INSCRIPCIONES NUEVOS'!$L$7:$L$95,Tabla5[[#This Row],[CLUB]],'INSCRIPCIONES NUEVOS'!$M$7:$M$95)</f>
        <v>0</v>
      </c>
      <c r="H51" s="57">
        <f>+Tabla5[[#This Row],[VR ANTIGUOS]]+Tabla5[[#This Row],[VR NUEVOS]]</f>
        <v>0</v>
      </c>
      <c r="I51" s="85" t="str">
        <f>VLOOKUP(Tabla5[[#This Row],[CLUB]],Tabla8[],2,FALSE)</f>
        <v>TCB</v>
      </c>
      <c r="K51" s="104" t="s">
        <v>168</v>
      </c>
      <c r="L51" s="105" t="s">
        <v>169</v>
      </c>
      <c r="M51" s="104" t="s">
        <v>231</v>
      </c>
      <c r="AB51"/>
    </row>
    <row r="52" spans="1:28" ht="21" x14ac:dyDescent="0.25">
      <c r="A52" s="59">
        <f>SUBTOTAL(103,$B$2:B52)</f>
        <v>51</v>
      </c>
      <c r="B52" s="67" t="s">
        <v>108</v>
      </c>
      <c r="C52" s="56">
        <f>COUNTIF(INSCRIPCIONES!$G$7:$G$494,VALIDA!B52)</f>
        <v>0</v>
      </c>
      <c r="D52" s="56">
        <f>COUNTIF('INSCRIPCIONES NUEVOS'!$L$7:$L$200,VALIDA!B52)</f>
        <v>0</v>
      </c>
      <c r="E52" s="56">
        <f t="shared" si="0"/>
        <v>0</v>
      </c>
      <c r="F52" s="172">
        <f>SUMIF(INSCRIPCIONES!$G$7:$G$323,Tabla5[[#This Row],[CLUB]],INSCRIPCIONES!$J$7:$J$323)</f>
        <v>0</v>
      </c>
      <c r="G52" s="57">
        <f>SUMIF('INSCRIPCIONES NUEVOS'!$L$7:$L$95,Tabla5[[#This Row],[CLUB]],'INSCRIPCIONES NUEVOS'!$M$7:$M$95)</f>
        <v>0</v>
      </c>
      <c r="H52" s="57">
        <f>+Tabla5[[#This Row],[VR ANTIGUOS]]+Tabla5[[#This Row],[VR NUEVOS]]</f>
        <v>0</v>
      </c>
      <c r="I52" s="85" t="str">
        <f>VLOOKUP(Tabla5[[#This Row],[CLUB]],Tabla8[],2,FALSE)</f>
        <v>TC</v>
      </c>
      <c r="K52" s="104" t="s">
        <v>108</v>
      </c>
      <c r="L52" s="105" t="s">
        <v>1479</v>
      </c>
      <c r="M52" s="104"/>
      <c r="AB52"/>
    </row>
    <row r="53" spans="1:28" ht="21" x14ac:dyDescent="0.25">
      <c r="A53" s="59">
        <f>SUBTOTAL(103,$B$2:B53)</f>
        <v>52</v>
      </c>
      <c r="B53" s="67" t="s">
        <v>77</v>
      </c>
      <c r="C53" s="56">
        <f>COUNTIF(INSCRIPCIONES!$G$7:$G$494,VALIDA!B53)</f>
        <v>0</v>
      </c>
      <c r="D53" s="56">
        <f>COUNTIF('INSCRIPCIONES NUEVOS'!$L$7:$L$200,VALIDA!B53)</f>
        <v>0</v>
      </c>
      <c r="E53" s="56">
        <f t="shared" si="0"/>
        <v>0</v>
      </c>
      <c r="F53" s="172">
        <f>SUMIF(INSCRIPCIONES!$G$7:$G$323,Tabla5[[#This Row],[CLUB]],INSCRIPCIONES!$J$7:$J$323)</f>
        <v>0</v>
      </c>
      <c r="G53" s="57">
        <f>SUMIF('INSCRIPCIONES NUEVOS'!$L$7:$L$95,Tabla5[[#This Row],[CLUB]],'INSCRIPCIONES NUEVOS'!$M$7:$M$95)</f>
        <v>0</v>
      </c>
      <c r="H53" s="57">
        <f>+Tabla5[[#This Row],[VR ANTIGUOS]]+Tabla5[[#This Row],[VR NUEVOS]]</f>
        <v>0</v>
      </c>
      <c r="I53" s="85" t="str">
        <f>VLOOKUP(Tabla5[[#This Row],[CLUB]],Tabla8[],2,FALSE)</f>
        <v>TIG</v>
      </c>
      <c r="K53" s="104" t="s">
        <v>77</v>
      </c>
      <c r="L53" s="105" t="s">
        <v>132</v>
      </c>
      <c r="M53" s="104" t="s">
        <v>231</v>
      </c>
      <c r="AB53"/>
    </row>
    <row r="54" spans="1:28" ht="21" x14ac:dyDescent="0.25">
      <c r="A54" s="59">
        <f>SUBTOTAL(103,$B$2:B54)</f>
        <v>53</v>
      </c>
      <c r="B54" s="67" t="s">
        <v>1227</v>
      </c>
      <c r="C54" s="56">
        <f>COUNTIF(INSCRIPCIONES!$G$7:$G$494,VALIDA!B54)</f>
        <v>0</v>
      </c>
      <c r="D54" s="56">
        <f>COUNTIF('INSCRIPCIONES NUEVOS'!$L$7:$L$200,VALIDA!B54)</f>
        <v>0</v>
      </c>
      <c r="E54" s="56">
        <f t="shared" si="0"/>
        <v>0</v>
      </c>
      <c r="F54" s="172">
        <f>SUMIF(INSCRIPCIONES!$G$7:$G$323,Tabla5[[#This Row],[CLUB]],INSCRIPCIONES!$J$7:$J$323)</f>
        <v>0</v>
      </c>
      <c r="G54" s="57">
        <f>SUMIF('INSCRIPCIONES NUEVOS'!$L$7:$L$95,Tabla5[[#This Row],[CLUB]],'INSCRIPCIONES NUEVOS'!$M$7:$M$95)</f>
        <v>0</v>
      </c>
      <c r="H54" s="57">
        <f>+Tabla5[[#This Row],[VR ANTIGUOS]]+Tabla5[[#This Row],[VR NUEVOS]]</f>
        <v>0</v>
      </c>
      <c r="I54" s="85" t="str">
        <f>VLOOKUP(Tabla5[[#This Row],[CLUB]],Tabla8[],2,FALSE)</f>
        <v>TRU</v>
      </c>
      <c r="K54" s="104" t="s">
        <v>1227</v>
      </c>
      <c r="L54" s="105" t="s">
        <v>141</v>
      </c>
      <c r="M54" s="104" t="s">
        <v>86</v>
      </c>
      <c r="AB54"/>
    </row>
    <row r="55" spans="1:28" ht="21" x14ac:dyDescent="0.25">
      <c r="A55" s="59">
        <f>SUBTOTAL(103,$B$2:B55)</f>
        <v>54</v>
      </c>
      <c r="B55" s="67" t="s">
        <v>139</v>
      </c>
      <c r="C55" s="56">
        <f>COUNTIF(INSCRIPCIONES!$G$7:$G$494,VALIDA!B55)</f>
        <v>0</v>
      </c>
      <c r="D55" s="56">
        <f>COUNTIF('INSCRIPCIONES NUEVOS'!$L$7:$L$200,VALIDA!B55)</f>
        <v>0</v>
      </c>
      <c r="E55" s="56">
        <f t="shared" si="0"/>
        <v>0</v>
      </c>
      <c r="F55" s="172">
        <f>SUMIF(INSCRIPCIONES!$G$7:$G$323,Tabla5[[#This Row],[CLUB]],INSCRIPCIONES!$J$7:$J$323)</f>
        <v>0</v>
      </c>
      <c r="G55" s="57">
        <f>SUMIF('INSCRIPCIONES NUEVOS'!$L$7:$L$95,Tabla5[[#This Row],[CLUB]],'INSCRIPCIONES NUEVOS'!$M$7:$M$95)</f>
        <v>0</v>
      </c>
      <c r="H55" s="57">
        <f>+Tabla5[[#This Row],[VR ANTIGUOS]]+Tabla5[[#This Row],[VR NUEVOS]]</f>
        <v>0</v>
      </c>
      <c r="I55" s="85" t="str">
        <f>VLOOKUP(Tabla5[[#This Row],[CLUB]],Tabla8[],2,FALSE)</f>
        <v>TSU</v>
      </c>
      <c r="K55" s="104" t="s">
        <v>139</v>
      </c>
      <c r="L55" s="105" t="s">
        <v>142</v>
      </c>
      <c r="M55" s="104" t="s">
        <v>233</v>
      </c>
      <c r="AB55"/>
    </row>
    <row r="56" spans="1:28" ht="21" x14ac:dyDescent="0.25">
      <c r="A56" s="59">
        <f>SUBTOTAL(103,$B$2:B56)</f>
        <v>55</v>
      </c>
      <c r="B56" s="67" t="s">
        <v>78</v>
      </c>
      <c r="C56" s="56">
        <f>COUNTIF(INSCRIPCIONES!$G$7:$G$494,VALIDA!B56)</f>
        <v>0</v>
      </c>
      <c r="D56" s="56">
        <f>COUNTIF('INSCRIPCIONES NUEVOS'!$L$7:$L$200,VALIDA!B56)</f>
        <v>0</v>
      </c>
      <c r="E56" s="56">
        <f t="shared" si="0"/>
        <v>0</v>
      </c>
      <c r="F56" s="172">
        <f>SUMIF(INSCRIPCIONES!$G$7:$G$323,Tabla5[[#This Row],[CLUB]],INSCRIPCIONES!$J$7:$J$323)</f>
        <v>0</v>
      </c>
      <c r="G56" s="57">
        <f>SUMIF('INSCRIPCIONES NUEVOS'!$L$7:$L$95,Tabla5[[#This Row],[CLUB]],'INSCRIPCIONES NUEVOS'!$M$7:$M$95)</f>
        <v>0</v>
      </c>
      <c r="H56" s="57">
        <f>+Tabla5[[#This Row],[VR ANTIGUOS]]+Tabla5[[#This Row],[VR NUEVOS]]</f>
        <v>0</v>
      </c>
      <c r="I56" s="85" t="str">
        <f>VLOOKUP(Tabla5[[#This Row],[CLUB]],Tabla8[],2,FALSE)</f>
        <v>VRY</v>
      </c>
      <c r="K56" s="104" t="s">
        <v>78</v>
      </c>
      <c r="L56" s="105" t="s">
        <v>133</v>
      </c>
      <c r="M56" s="104"/>
      <c r="AB56"/>
    </row>
    <row r="57" spans="1:28" ht="21" x14ac:dyDescent="0.25">
      <c r="A57" s="59">
        <f>SUBTOTAL(103,$B$2:B57)</f>
        <v>56</v>
      </c>
      <c r="B57" s="67" t="s">
        <v>1329</v>
      </c>
      <c r="C57" s="56">
        <f>COUNTIF(INSCRIPCIONES!$G$7:$G$494,VALIDA!B57)</f>
        <v>0</v>
      </c>
      <c r="D57" s="56">
        <f>COUNTIF('INSCRIPCIONES NUEVOS'!$L$7:$L$200,VALIDA!B57)</f>
        <v>0</v>
      </c>
      <c r="E57" s="56">
        <f t="shared" si="0"/>
        <v>0</v>
      </c>
      <c r="F57" s="172">
        <f>SUMIF(INSCRIPCIONES!$G$7:$G$323,Tabla5[[#This Row],[CLUB]],INSCRIPCIONES!$J$7:$J$323)</f>
        <v>0</v>
      </c>
      <c r="G57" s="57">
        <f>SUMIF('INSCRIPCIONES NUEVOS'!$L$7:$L$95,Tabla5[[#This Row],[CLUB]],'INSCRIPCIONES NUEVOS'!$M$7:$M$95)</f>
        <v>0</v>
      </c>
      <c r="H57" s="57">
        <f>+Tabla5[[#This Row],[VR ANTIGUOS]]+Tabla5[[#This Row],[VR NUEVOS]]</f>
        <v>0</v>
      </c>
      <c r="I57" s="85" t="str">
        <f>VLOOKUP(Tabla5[[#This Row],[CLUB]],Tabla8[],2,FALSE)</f>
        <v>VBN</v>
      </c>
      <c r="K57" s="104" t="s">
        <v>1329</v>
      </c>
      <c r="L57" s="105" t="s">
        <v>1391</v>
      </c>
      <c r="M57" s="104" t="s">
        <v>1387</v>
      </c>
      <c r="AB57"/>
    </row>
    <row r="58" spans="1:28" ht="21" x14ac:dyDescent="0.25">
      <c r="A58" s="59">
        <f>SUBTOTAL(103,$B$2:B58)</f>
        <v>57</v>
      </c>
      <c r="B58" s="67" t="s">
        <v>53</v>
      </c>
      <c r="C58" s="56">
        <f>COUNTIF(INSCRIPCIONES!$G$7:$G$494,VALIDA!B58)</f>
        <v>0</v>
      </c>
      <c r="D58" s="56">
        <f>COUNTIF('INSCRIPCIONES NUEVOS'!$L$7:$L$200,VALIDA!B58)</f>
        <v>0</v>
      </c>
      <c r="E58" s="56">
        <f t="shared" si="0"/>
        <v>0</v>
      </c>
      <c r="F58" s="172">
        <f>SUMIF(INSCRIPCIONES!$G$7:$G$323,Tabla5[[#This Row],[CLUB]],INSCRIPCIONES!$J$7:$J$323)</f>
        <v>0</v>
      </c>
      <c r="G58" s="57">
        <f>SUMIF('INSCRIPCIONES NUEVOS'!$L$7:$L$95,Tabla5[[#This Row],[CLUB]],'INSCRIPCIONES NUEVOS'!$M$7:$M$95)</f>
        <v>0</v>
      </c>
      <c r="H58" s="57">
        <f>+Tabla5[[#This Row],[VR ANTIGUOS]]+Tabla5[[#This Row],[VR NUEVOS]]</f>
        <v>0</v>
      </c>
      <c r="I58" s="85" t="str">
        <f>VLOOKUP(Tabla5[[#This Row],[CLUB]],Tabla8[],2,FALSE)</f>
        <v>XRA</v>
      </c>
      <c r="K58" s="104" t="s">
        <v>53</v>
      </c>
      <c r="L58" s="105" t="s">
        <v>134</v>
      </c>
      <c r="M58" s="104" t="s">
        <v>231</v>
      </c>
      <c r="AB58"/>
    </row>
    <row r="59" spans="1:28" ht="21" x14ac:dyDescent="0.25">
      <c r="A59" s="59">
        <f>SUBTOTAL(103,$B$2:B59)</f>
        <v>58</v>
      </c>
      <c r="B59" s="67" t="s">
        <v>45</v>
      </c>
      <c r="C59" s="56">
        <f>COUNTIF(INSCRIPCIONES!$G$7:$G$494,VALIDA!B59)</f>
        <v>0</v>
      </c>
      <c r="D59" s="56">
        <f>COUNTIF('INSCRIPCIONES NUEVOS'!$L$7:$L$200,VALIDA!B59)</f>
        <v>0</v>
      </c>
      <c r="E59" s="56">
        <f t="shared" si="0"/>
        <v>0</v>
      </c>
      <c r="F59" s="172">
        <f>SUMIF(INSCRIPCIONES!$G$7:$G$323,Tabla5[[#This Row],[CLUB]],INSCRIPCIONES!$J$7:$J$323)</f>
        <v>0</v>
      </c>
      <c r="G59" s="57">
        <f>SUMIF('INSCRIPCIONES NUEVOS'!$L$7:$L$95,Tabla5[[#This Row],[CLUB]],'INSCRIPCIONES NUEVOS'!$M$7:$M$95)</f>
        <v>0</v>
      </c>
      <c r="H59" s="57">
        <f>+Tabla5[[#This Row],[VR ANTIGUOS]]+Tabla5[[#This Row],[VR NUEVOS]]</f>
        <v>0</v>
      </c>
      <c r="I59" s="85" t="str">
        <f>VLOOKUP(Tabla5[[#This Row],[CLUB]],Tabla8[],2,FALSE)</f>
        <v>XTRB</v>
      </c>
      <c r="K59" s="104" t="s">
        <v>45</v>
      </c>
      <c r="L59" s="105" t="s">
        <v>135</v>
      </c>
      <c r="M59" s="104" t="s">
        <v>231</v>
      </c>
      <c r="AB59"/>
    </row>
    <row r="60" spans="1:28" ht="21" x14ac:dyDescent="0.25">
      <c r="A60" s="59">
        <f>SUBTOTAL(103,$B$2:B60)</f>
        <v>59</v>
      </c>
      <c r="B60" s="67" t="s">
        <v>49</v>
      </c>
      <c r="C60" s="56">
        <f>COUNTIF(INSCRIPCIONES!$G$7:$G$494,VALIDA!B60)</f>
        <v>0</v>
      </c>
      <c r="D60" s="56">
        <f>COUNTIF('INSCRIPCIONES NUEVOS'!$L$7:$L$200,VALIDA!B60)</f>
        <v>0</v>
      </c>
      <c r="E60" s="56">
        <f t="shared" si="0"/>
        <v>0</v>
      </c>
      <c r="F60" s="172">
        <f>SUMIF(INSCRIPCIONES!$G$7:$G$323,Tabla5[[#This Row],[CLUB]],INSCRIPCIONES!$J$7:$J$323)</f>
        <v>0</v>
      </c>
      <c r="G60" s="57">
        <f>SUMIF('INSCRIPCIONES NUEVOS'!$L$7:$L$95,Tabla5[[#This Row],[CLUB]],'INSCRIPCIONES NUEVOS'!$M$7:$M$95)</f>
        <v>0</v>
      </c>
      <c r="H60" s="57">
        <f>+Tabla5[[#This Row],[VR ANTIGUOS]]+Tabla5[[#This Row],[VR NUEVOS]]</f>
        <v>0</v>
      </c>
      <c r="I60" s="85" t="str">
        <f>VLOOKUP(Tabla5[[#This Row],[CLUB]],Tabla8[],2,FALSE)</f>
        <v>YB</v>
      </c>
      <c r="K60" s="104" t="s">
        <v>49</v>
      </c>
      <c r="L60" s="105" t="s">
        <v>136</v>
      </c>
      <c r="M60" s="104" t="s">
        <v>231</v>
      </c>
      <c r="AB60"/>
    </row>
    <row r="61" spans="1:28" ht="16.5" x14ac:dyDescent="0.25">
      <c r="A61" s="66" t="s">
        <v>107</v>
      </c>
      <c r="B61" s="66"/>
      <c r="C61" s="59">
        <f>SUBTOTAL(109,Tabla5[ANTIGUOS])</f>
        <v>0</v>
      </c>
      <c r="D61" s="59">
        <f>SUBTOTAL(109,Tabla5[NUEVOS])</f>
        <v>0</v>
      </c>
      <c r="E61" s="59">
        <f>SUBTOTAL(109,Tabla5[TOTAL])</f>
        <v>0</v>
      </c>
      <c r="F61" s="60">
        <f>SUBTOTAL(109,Tabla5[VR ANTIGUOS])</f>
        <v>0</v>
      </c>
      <c r="G61" s="60">
        <f>SUBTOTAL(109,Tabla5[VR NUEVOS])</f>
        <v>0</v>
      </c>
      <c r="H61" s="60">
        <f>SUBTOTAL(109,Tabla5[VR TOTAL])</f>
        <v>0</v>
      </c>
      <c r="I61" s="66"/>
      <c r="AB61"/>
    </row>
    <row r="62" spans="1:28" ht="16.5" x14ac:dyDescent="0.3">
      <c r="P62" s="58" t="s">
        <v>18</v>
      </c>
      <c r="Q62" s="58" t="s">
        <v>90</v>
      </c>
      <c r="R62" s="58" t="s">
        <v>91</v>
      </c>
      <c r="S62" s="58" t="s">
        <v>92</v>
      </c>
      <c r="T62" s="61" t="s">
        <v>146</v>
      </c>
      <c r="AB62"/>
    </row>
    <row r="63" spans="1:28" ht="16.5" x14ac:dyDescent="0.25">
      <c r="P63" s="62" t="s">
        <v>73</v>
      </c>
      <c r="Q63" s="58">
        <f>COUNTIF(INSCRIPCIONES!$H$7:$H$323,VALIDA!P63)</f>
        <v>0</v>
      </c>
      <c r="R63" s="58">
        <f>COUNTIF('INSCRIPCIONES NUEVOS'!$K$7:$K$63,VALIDA!P63)</f>
        <v>0</v>
      </c>
      <c r="S63" s="58">
        <f>+Q63+R63</f>
        <v>0</v>
      </c>
      <c r="T63" s="58" t="str">
        <f t="shared" ref="T63:T91" si="1">VLOOKUP(S63,$W$2:$X$9,2)</f>
        <v xml:space="preserve"> </v>
      </c>
      <c r="AB63"/>
    </row>
    <row r="64" spans="1:28" ht="16.5" x14ac:dyDescent="0.25">
      <c r="P64" s="62" t="s">
        <v>173</v>
      </c>
      <c r="Q64" s="58">
        <f>COUNTIF(INSCRIPCIONES!$H$7:$H$323,VALIDA!P64)</f>
        <v>0</v>
      </c>
      <c r="R64" s="58">
        <f>COUNTIF('INSCRIPCIONES NUEVOS'!$K$7:$K$63,VALIDA!P64)</f>
        <v>0</v>
      </c>
      <c r="S64" s="58">
        <f>+Q64+R64</f>
        <v>0</v>
      </c>
      <c r="T64" s="58" t="str">
        <f>VLOOKUP(S64,$W$2:$X$9,2)</f>
        <v xml:space="preserve"> </v>
      </c>
      <c r="AB64"/>
    </row>
    <row r="65" spans="16:28" ht="16.5" x14ac:dyDescent="0.25">
      <c r="P65" s="62" t="s">
        <v>171</v>
      </c>
      <c r="Q65" s="58">
        <f>COUNTIF(INSCRIPCIONES!$H$7:$H$323,VALIDA!P65)</f>
        <v>0</v>
      </c>
      <c r="R65" s="58">
        <f>COUNTIF('INSCRIPCIONES NUEVOS'!$K$7:$K$63,VALIDA!P65)</f>
        <v>0</v>
      </c>
      <c r="S65" s="58">
        <f t="shared" ref="S65:S91" si="2">+Q65+R65</f>
        <v>0</v>
      </c>
      <c r="T65" s="58" t="str">
        <f t="shared" si="1"/>
        <v xml:space="preserve"> </v>
      </c>
      <c r="AB65"/>
    </row>
    <row r="66" spans="16:28" ht="16.5" x14ac:dyDescent="0.25">
      <c r="P66" s="62" t="s">
        <v>101</v>
      </c>
      <c r="Q66" s="58">
        <f>COUNTIF(INSCRIPCIONES!$H$7:$H$323,VALIDA!P66)</f>
        <v>0</v>
      </c>
      <c r="R66" s="58">
        <f>COUNTIF('INSCRIPCIONES NUEVOS'!$K$7:$K$63,VALIDA!P66)</f>
        <v>0</v>
      </c>
      <c r="S66" s="58">
        <f t="shared" si="2"/>
        <v>0</v>
      </c>
      <c r="T66" s="58" t="str">
        <f t="shared" si="1"/>
        <v xml:space="preserve"> </v>
      </c>
      <c r="AB66"/>
    </row>
    <row r="67" spans="16:28" ht="16.5" x14ac:dyDescent="0.25">
      <c r="P67" s="62" t="s">
        <v>102</v>
      </c>
      <c r="Q67" s="58">
        <f>COUNTIF(INSCRIPCIONES!$H$7:$H$323,VALIDA!P67)</f>
        <v>0</v>
      </c>
      <c r="R67" s="58">
        <f>COUNTIF('INSCRIPCIONES NUEVOS'!$K$7:$K$63,VALIDA!P67)</f>
        <v>0</v>
      </c>
      <c r="S67" s="58">
        <f t="shared" si="2"/>
        <v>0</v>
      </c>
      <c r="T67" s="58" t="str">
        <f t="shared" si="1"/>
        <v xml:space="preserve"> </v>
      </c>
      <c r="AB67"/>
    </row>
    <row r="68" spans="16:28" ht="16.5" x14ac:dyDescent="0.25">
      <c r="P68" s="62" t="s">
        <v>98</v>
      </c>
      <c r="Q68" s="58">
        <f>COUNTIF(INSCRIPCIONES!$H$7:$H$323,VALIDA!P68)</f>
        <v>0</v>
      </c>
      <c r="R68" s="58">
        <f>COUNTIF('INSCRIPCIONES NUEVOS'!$K$7:$K$63,VALIDA!P68)</f>
        <v>0</v>
      </c>
      <c r="S68" s="58">
        <f t="shared" si="2"/>
        <v>0</v>
      </c>
      <c r="T68" s="58" t="str">
        <f t="shared" si="1"/>
        <v xml:space="preserve"> </v>
      </c>
      <c r="AB68"/>
    </row>
    <row r="69" spans="16:28" ht="16.5" x14ac:dyDescent="0.25">
      <c r="P69" s="62" t="s">
        <v>99</v>
      </c>
      <c r="Q69" s="58">
        <f>COUNTIF(INSCRIPCIONES!$H$7:$H$323,VALIDA!P69)</f>
        <v>0</v>
      </c>
      <c r="R69" s="58">
        <f>COUNTIF('INSCRIPCIONES NUEVOS'!$K$7:$K$63,VALIDA!P69)</f>
        <v>0</v>
      </c>
      <c r="S69" s="58">
        <f t="shared" si="2"/>
        <v>0</v>
      </c>
      <c r="T69" s="58" t="str">
        <f t="shared" si="1"/>
        <v xml:space="preserve"> </v>
      </c>
      <c r="AB69"/>
    </row>
    <row r="70" spans="16:28" ht="16.5" x14ac:dyDescent="0.25">
      <c r="P70" s="62" t="s">
        <v>60</v>
      </c>
      <c r="Q70" s="58">
        <f>COUNTIF(INSCRIPCIONES!$H$7:$H$323,VALIDA!P70)</f>
        <v>0</v>
      </c>
      <c r="R70" s="58">
        <f>COUNTIF('INSCRIPCIONES NUEVOS'!$K$7:$K$63,VALIDA!P70)</f>
        <v>0</v>
      </c>
      <c r="S70" s="58">
        <f t="shared" si="2"/>
        <v>0</v>
      </c>
      <c r="T70" s="58" t="str">
        <f t="shared" si="1"/>
        <v xml:space="preserve"> </v>
      </c>
      <c r="AB70"/>
    </row>
    <row r="71" spans="16:28" ht="16.5" x14ac:dyDescent="0.25">
      <c r="P71" s="62" t="s">
        <v>61</v>
      </c>
      <c r="Q71" s="58">
        <f>COUNTIF(INSCRIPCIONES!$H$7:$H$323,VALIDA!P71)</f>
        <v>0</v>
      </c>
      <c r="R71" s="58">
        <f>COUNTIF('INSCRIPCIONES NUEVOS'!$K$7:$K$63,VALIDA!P71)</f>
        <v>0</v>
      </c>
      <c r="S71" s="58">
        <f t="shared" si="2"/>
        <v>0</v>
      </c>
      <c r="T71" s="58" t="str">
        <f t="shared" si="1"/>
        <v xml:space="preserve"> </v>
      </c>
      <c r="AB71"/>
    </row>
    <row r="72" spans="16:28" ht="16.5" x14ac:dyDescent="0.25">
      <c r="P72" s="62" t="s">
        <v>62</v>
      </c>
      <c r="Q72" s="58">
        <f>COUNTIF(INSCRIPCIONES!$H$7:$H$323,VALIDA!P72)</f>
        <v>0</v>
      </c>
      <c r="R72" s="58">
        <f>COUNTIF('INSCRIPCIONES NUEVOS'!$K$7:$K$63,VALIDA!P72)</f>
        <v>0</v>
      </c>
      <c r="S72" s="58">
        <f t="shared" si="2"/>
        <v>0</v>
      </c>
      <c r="T72" s="58" t="str">
        <f t="shared" si="1"/>
        <v xml:space="preserve"> </v>
      </c>
      <c r="AB72"/>
    </row>
    <row r="73" spans="16:28" ht="16.5" x14ac:dyDescent="0.25">
      <c r="P73" s="62" t="s">
        <v>63</v>
      </c>
      <c r="Q73" s="58">
        <f>COUNTIF(INSCRIPCIONES!$H$7:$H$323,VALIDA!P73)</f>
        <v>0</v>
      </c>
      <c r="R73" s="58">
        <f>COUNTIF('INSCRIPCIONES NUEVOS'!$K$7:$K$63,VALIDA!P73)</f>
        <v>0</v>
      </c>
      <c r="S73" s="58">
        <f t="shared" si="2"/>
        <v>0</v>
      </c>
      <c r="T73" s="58" t="str">
        <f t="shared" si="1"/>
        <v xml:space="preserve"> </v>
      </c>
      <c r="AB73"/>
    </row>
    <row r="74" spans="16:28" ht="16.5" x14ac:dyDescent="0.25">
      <c r="P74" s="62" t="s">
        <v>64</v>
      </c>
      <c r="Q74" s="58">
        <f>COUNTIF(INSCRIPCIONES!$H$7:$H$323,VALIDA!P74)</f>
        <v>0</v>
      </c>
      <c r="R74" s="58">
        <f>COUNTIF('INSCRIPCIONES NUEVOS'!$K$7:$K$63,VALIDA!P74)</f>
        <v>0</v>
      </c>
      <c r="S74" s="58">
        <f t="shared" si="2"/>
        <v>0</v>
      </c>
      <c r="T74" s="58" t="str">
        <f t="shared" si="1"/>
        <v xml:space="preserve"> </v>
      </c>
      <c r="AB74"/>
    </row>
    <row r="75" spans="16:28" ht="16.5" x14ac:dyDescent="0.25">
      <c r="P75" s="62" t="s">
        <v>144</v>
      </c>
      <c r="Q75" s="58">
        <f>COUNTIF(INSCRIPCIONES!$H$7:$H$323,VALIDA!P75)</f>
        <v>0</v>
      </c>
      <c r="R75" s="58">
        <f>COUNTIF('INSCRIPCIONES NUEVOS'!$K$7:$K$63,VALIDA!P75)</f>
        <v>0</v>
      </c>
      <c r="S75" s="58">
        <f t="shared" si="2"/>
        <v>0</v>
      </c>
      <c r="T75" s="58" t="str">
        <f t="shared" si="1"/>
        <v xml:space="preserve"> </v>
      </c>
      <c r="AB75"/>
    </row>
    <row r="76" spans="16:28" ht="16.5" x14ac:dyDescent="0.25">
      <c r="P76" s="62" t="s">
        <v>0</v>
      </c>
      <c r="Q76" s="58">
        <f>COUNTIF(INSCRIPCIONES!$H$7:$H$323,VALIDA!P76)</f>
        <v>0</v>
      </c>
      <c r="R76" s="58">
        <f>COUNTIF('INSCRIPCIONES NUEVOS'!$K$7:$K$63,VALIDA!P76)</f>
        <v>0</v>
      </c>
      <c r="S76" s="58">
        <f t="shared" si="2"/>
        <v>0</v>
      </c>
      <c r="T76" s="58" t="str">
        <f t="shared" si="1"/>
        <v xml:space="preserve"> </v>
      </c>
      <c r="AB76"/>
    </row>
    <row r="77" spans="16:28" ht="16.5" x14ac:dyDescent="0.25">
      <c r="P77" s="62" t="s">
        <v>1</v>
      </c>
      <c r="Q77" s="58">
        <f>COUNTIF(INSCRIPCIONES!$H$7:$H$323,VALIDA!P77)</f>
        <v>0</v>
      </c>
      <c r="R77" s="58">
        <f>COUNTIF('INSCRIPCIONES NUEVOS'!$K$7:$K$63,VALIDA!P77)</f>
        <v>0</v>
      </c>
      <c r="S77" s="58">
        <f t="shared" si="2"/>
        <v>0</v>
      </c>
      <c r="T77" s="58" t="str">
        <f t="shared" si="1"/>
        <v xml:space="preserve"> </v>
      </c>
      <c r="AB77"/>
    </row>
    <row r="78" spans="16:28" ht="16.5" x14ac:dyDescent="0.25">
      <c r="P78" s="62" t="s">
        <v>2</v>
      </c>
      <c r="Q78" s="58">
        <f>COUNTIF(INSCRIPCIONES!$H$7:$H$323,VALIDA!P78)</f>
        <v>0</v>
      </c>
      <c r="R78" s="58">
        <f>COUNTIF('INSCRIPCIONES NUEVOS'!$K$7:$K$63,VALIDA!P78)</f>
        <v>0</v>
      </c>
      <c r="S78" s="58">
        <f t="shared" si="2"/>
        <v>0</v>
      </c>
      <c r="T78" s="58" t="str">
        <f t="shared" si="1"/>
        <v xml:space="preserve"> </v>
      </c>
      <c r="AB78"/>
    </row>
    <row r="79" spans="16:28" ht="16.5" x14ac:dyDescent="0.25">
      <c r="P79" s="62" t="s">
        <v>3</v>
      </c>
      <c r="Q79" s="58">
        <f>COUNTIF(INSCRIPCIONES!$H$7:$H$323,VALIDA!P79)</f>
        <v>0</v>
      </c>
      <c r="R79" s="58">
        <f>COUNTIF('INSCRIPCIONES NUEVOS'!$K$7:$K$63,VALIDA!P79)</f>
        <v>0</v>
      </c>
      <c r="S79" s="58">
        <f t="shared" si="2"/>
        <v>0</v>
      </c>
      <c r="T79" s="58" t="str">
        <f t="shared" si="1"/>
        <v xml:space="preserve"> </v>
      </c>
      <c r="AB79"/>
    </row>
    <row r="80" spans="16:28" ht="16.5" x14ac:dyDescent="0.25">
      <c r="P80" s="62" t="s">
        <v>4</v>
      </c>
      <c r="Q80" s="58">
        <f>COUNTIF(INSCRIPCIONES!$H$7:$H$323,VALIDA!P80)</f>
        <v>0</v>
      </c>
      <c r="R80" s="58">
        <f>COUNTIF('INSCRIPCIONES NUEVOS'!$K$7:$K$63,VALIDA!P80)</f>
        <v>0</v>
      </c>
      <c r="S80" s="58">
        <f t="shared" si="2"/>
        <v>0</v>
      </c>
      <c r="T80" s="58" t="str">
        <f t="shared" si="1"/>
        <v xml:space="preserve"> </v>
      </c>
      <c r="AB80"/>
    </row>
    <row r="81" spans="16:28" ht="16.5" x14ac:dyDescent="0.25">
      <c r="P81" s="62" t="s">
        <v>163</v>
      </c>
      <c r="Q81" s="58">
        <f>COUNTIF(INSCRIPCIONES!$H$7:$H$323,VALIDA!P81)</f>
        <v>0</v>
      </c>
      <c r="R81" s="58">
        <f>COUNTIF('INSCRIPCIONES NUEVOS'!$K$7:$K$63,VALIDA!P81)</f>
        <v>0</v>
      </c>
      <c r="S81" s="58">
        <f t="shared" si="2"/>
        <v>0</v>
      </c>
      <c r="T81" s="58" t="str">
        <f t="shared" si="1"/>
        <v xml:space="preserve"> </v>
      </c>
      <c r="AB81"/>
    </row>
    <row r="82" spans="16:28" ht="16.5" x14ac:dyDescent="0.25">
      <c r="P82" s="62" t="s">
        <v>164</v>
      </c>
      <c r="Q82" s="58">
        <f>COUNTIF(INSCRIPCIONES!$H$7:$H$323,VALIDA!P82)</f>
        <v>0</v>
      </c>
      <c r="R82" s="58">
        <f>COUNTIF('INSCRIPCIONES NUEVOS'!$K$7:$K$63,VALIDA!P82)</f>
        <v>0</v>
      </c>
      <c r="S82" s="58">
        <f t="shared" si="2"/>
        <v>0</v>
      </c>
      <c r="T82" s="58" t="str">
        <f t="shared" si="1"/>
        <v xml:space="preserve"> </v>
      </c>
      <c r="AB82"/>
    </row>
    <row r="83" spans="16:28" ht="16.5" x14ac:dyDescent="0.25">
      <c r="P83" s="62" t="s">
        <v>161</v>
      </c>
      <c r="Q83" s="58">
        <f>COUNTIF(INSCRIPCIONES!$H$7:$H$323,VALIDA!P83)</f>
        <v>0</v>
      </c>
      <c r="R83" s="58">
        <f>COUNTIF('INSCRIPCIONES NUEVOS'!$K$7:$K$63,VALIDA!P83)</f>
        <v>0</v>
      </c>
      <c r="S83" s="58">
        <f t="shared" si="2"/>
        <v>0</v>
      </c>
      <c r="T83" s="58" t="str">
        <f t="shared" si="1"/>
        <v xml:space="preserve"> </v>
      </c>
      <c r="AB83"/>
    </row>
    <row r="84" spans="16:28" ht="16.5" x14ac:dyDescent="0.25">
      <c r="P84" s="62" t="s">
        <v>162</v>
      </c>
      <c r="Q84" s="58">
        <f>COUNTIF(INSCRIPCIONES!$H$7:$H$323,VALIDA!P84)</f>
        <v>0</v>
      </c>
      <c r="R84" s="58">
        <f>COUNTIF('INSCRIPCIONES NUEVOS'!$K$7:$K$63,VALIDA!P84)</f>
        <v>0</v>
      </c>
      <c r="S84" s="58">
        <f t="shared" si="2"/>
        <v>0</v>
      </c>
      <c r="T84" s="58" t="str">
        <f t="shared" si="1"/>
        <v xml:space="preserve"> </v>
      </c>
      <c r="AB84"/>
    </row>
    <row r="85" spans="16:28" ht="16.5" x14ac:dyDescent="0.25">
      <c r="P85" s="62" t="s">
        <v>105</v>
      </c>
      <c r="Q85" s="58">
        <f>COUNTIF(INSCRIPCIONES!$H$7:$H$323,VALIDA!P85)</f>
        <v>0</v>
      </c>
      <c r="R85" s="58">
        <f>COUNTIF('INSCRIPCIONES NUEVOS'!$K$7:$K$63,VALIDA!P85)</f>
        <v>0</v>
      </c>
      <c r="S85" s="58">
        <f t="shared" si="2"/>
        <v>0</v>
      </c>
      <c r="T85" s="58" t="str">
        <f t="shared" si="1"/>
        <v xml:space="preserve"> </v>
      </c>
      <c r="AB85"/>
    </row>
    <row r="86" spans="16:28" ht="16.5" x14ac:dyDescent="0.25">
      <c r="P86" s="62" t="s">
        <v>5</v>
      </c>
      <c r="Q86" s="58">
        <f>COUNTIF(INSCRIPCIONES!$H$7:$H$323,VALIDA!P86)</f>
        <v>0</v>
      </c>
      <c r="R86" s="58">
        <f>COUNTIF('INSCRIPCIONES NUEVOS'!$K$7:$K$63,VALIDA!P86)</f>
        <v>0</v>
      </c>
      <c r="S86" s="58">
        <f t="shared" si="2"/>
        <v>0</v>
      </c>
      <c r="T86" s="58" t="str">
        <f t="shared" si="1"/>
        <v xml:space="preserve"> </v>
      </c>
      <c r="AB86"/>
    </row>
    <row r="87" spans="16:28" ht="16.5" x14ac:dyDescent="0.25">
      <c r="P87" s="62" t="s">
        <v>6</v>
      </c>
      <c r="Q87" s="58">
        <f>COUNTIF(INSCRIPCIONES!$H$7:$H$323,VALIDA!P87)</f>
        <v>0</v>
      </c>
      <c r="R87" s="58">
        <f>COUNTIF('INSCRIPCIONES NUEVOS'!$K$7:$K$63,VALIDA!P87)</f>
        <v>0</v>
      </c>
      <c r="S87" s="58">
        <f t="shared" si="2"/>
        <v>0</v>
      </c>
      <c r="T87" s="58" t="str">
        <f t="shared" si="1"/>
        <v xml:space="preserve"> </v>
      </c>
      <c r="AB87"/>
    </row>
    <row r="88" spans="16:28" ht="16.5" x14ac:dyDescent="0.25">
      <c r="P88" s="62" t="s">
        <v>7</v>
      </c>
      <c r="Q88" s="58">
        <f>COUNTIF(INSCRIPCIONES!$H$7:$H$323,VALIDA!P88)</f>
        <v>0</v>
      </c>
      <c r="R88" s="58">
        <f>COUNTIF('INSCRIPCIONES NUEVOS'!$K$7:$K$63,VALIDA!P88)</f>
        <v>0</v>
      </c>
      <c r="S88" s="58">
        <f t="shared" si="2"/>
        <v>0</v>
      </c>
      <c r="T88" s="58" t="str">
        <f t="shared" si="1"/>
        <v xml:space="preserve"> </v>
      </c>
      <c r="AB88"/>
    </row>
    <row r="89" spans="16:28" ht="16.5" x14ac:dyDescent="0.25">
      <c r="P89" s="62" t="s">
        <v>65</v>
      </c>
      <c r="Q89" s="58">
        <f>COUNTIF(INSCRIPCIONES!$H$7:$H$323,VALIDA!P89)</f>
        <v>0</v>
      </c>
      <c r="R89" s="58">
        <f>COUNTIF('INSCRIPCIONES NUEVOS'!$K$7:$K$63,VALIDA!P89)</f>
        <v>0</v>
      </c>
      <c r="S89" s="58">
        <f t="shared" si="2"/>
        <v>0</v>
      </c>
      <c r="T89" s="58" t="str">
        <f t="shared" si="1"/>
        <v xml:space="preserve"> </v>
      </c>
      <c r="AB89"/>
    </row>
    <row r="90" spans="16:28" ht="16.5" x14ac:dyDescent="0.25">
      <c r="P90" s="62" t="s">
        <v>66</v>
      </c>
      <c r="Q90" s="58">
        <f>COUNTIF(INSCRIPCIONES!$H$7:$H$323,VALIDA!P90)</f>
        <v>0</v>
      </c>
      <c r="R90" s="58">
        <f>COUNTIF('INSCRIPCIONES NUEVOS'!$K$7:$K$63,VALIDA!P90)</f>
        <v>0</v>
      </c>
      <c r="S90" s="58">
        <f t="shared" si="2"/>
        <v>0</v>
      </c>
      <c r="T90" s="58" t="str">
        <f t="shared" si="1"/>
        <v xml:space="preserve"> </v>
      </c>
      <c r="AB90"/>
    </row>
    <row r="91" spans="16:28" ht="16.5" x14ac:dyDescent="0.25">
      <c r="P91" s="62" t="s">
        <v>72</v>
      </c>
      <c r="Q91" s="58">
        <f>COUNTIF(INSCRIPCIONES!$H$7:$H$323,VALIDA!P91)</f>
        <v>0</v>
      </c>
      <c r="R91" s="58">
        <f>COUNTIF('INSCRIPCIONES NUEVOS'!$K$7:$K$63,VALIDA!P91)</f>
        <v>0</v>
      </c>
      <c r="S91" s="58">
        <f t="shared" si="2"/>
        <v>0</v>
      </c>
      <c r="T91" s="58" t="str">
        <f t="shared" si="1"/>
        <v xml:space="preserve"> </v>
      </c>
      <c r="AB91"/>
    </row>
    <row r="92" spans="16:28" ht="16.5" x14ac:dyDescent="0.25">
      <c r="P92" s="62" t="s">
        <v>9</v>
      </c>
      <c r="Q92" s="58">
        <f>COUNTIF(INSCRIPCIONES!$H$7:$H$323,VALIDA!P92)</f>
        <v>0</v>
      </c>
      <c r="R92" s="58">
        <f>COUNTIF('INSCRIPCIONES NUEVOS'!$K$7:$K$63,VALIDA!P92)</f>
        <v>0</v>
      </c>
      <c r="S92" s="58">
        <f>+Q92+R92</f>
        <v>0</v>
      </c>
      <c r="T92" s="63" t="str">
        <f>VLOOKUP(S92,$W$2:$X$9,2)</f>
        <v xml:space="preserve"> </v>
      </c>
      <c r="AB92"/>
    </row>
    <row r="93" spans="16:28" ht="16.5" x14ac:dyDescent="0.25">
      <c r="P93" s="62" t="s">
        <v>10</v>
      </c>
      <c r="Q93" s="58">
        <f>COUNTIF(INSCRIPCIONES!$H$7:$H$323,VALIDA!P93)</f>
        <v>0</v>
      </c>
      <c r="R93" s="58">
        <f>COUNTIF('INSCRIPCIONES NUEVOS'!$K$7:$K$63,VALIDA!P93)</f>
        <v>0</v>
      </c>
      <c r="S93" s="58">
        <f>+Q93+R93</f>
        <v>0</v>
      </c>
      <c r="T93" s="63" t="str">
        <f>VLOOKUP(S93,$W$2:$X$9,2)</f>
        <v xml:space="preserve"> </v>
      </c>
      <c r="AB93"/>
    </row>
    <row r="94" spans="16:28" ht="16.5" x14ac:dyDescent="0.25">
      <c r="P94" s="62" t="s">
        <v>1173</v>
      </c>
      <c r="Q94" s="58">
        <f>COUNTIF(INSCRIPCIONES!$H$7:$H$323,VALIDA!P94)</f>
        <v>0</v>
      </c>
      <c r="R94" s="58">
        <f>COUNTIF('INSCRIPCIONES NUEVOS'!$K$7:$K$63,VALIDA!P94)</f>
        <v>0</v>
      </c>
      <c r="S94" s="58">
        <f>+Q94+R94</f>
        <v>0</v>
      </c>
      <c r="T94" s="63" t="str">
        <f>VLOOKUP(S94,$W$2:$X$9,2)</f>
        <v xml:space="preserve"> </v>
      </c>
      <c r="AB94"/>
    </row>
    <row r="95" spans="16:28" ht="16.5" x14ac:dyDescent="0.25">
      <c r="P95" s="62" t="s">
        <v>107</v>
      </c>
      <c r="Q95" s="58">
        <f>SUBTOTAL(109,Tabla6[ANTIGUOS])</f>
        <v>0</v>
      </c>
      <c r="R95" s="58">
        <f>SUBTOTAL(109,Tabla6[NUEVOS])</f>
        <v>0</v>
      </c>
      <c r="S95" s="58">
        <f>SUBTOTAL(109,Tabla6[TOTAL])</f>
        <v>0</v>
      </c>
      <c r="T95" s="58"/>
      <c r="AB95"/>
    </row>
    <row r="96" spans="16:28" x14ac:dyDescent="0.25">
      <c r="AB96"/>
    </row>
    <row r="97" spans="28:28" x14ac:dyDescent="0.25">
      <c r="AB97"/>
    </row>
    <row r="98" spans="28:28" x14ac:dyDescent="0.25">
      <c r="AB98"/>
    </row>
    <row r="99" spans="28:28" x14ac:dyDescent="0.25">
      <c r="AB99"/>
    </row>
    <row r="100" spans="28:28" x14ac:dyDescent="0.25">
      <c r="AB100"/>
    </row>
    <row r="101" spans="28:28" x14ac:dyDescent="0.25">
      <c r="AB101"/>
    </row>
    <row r="102" spans="28:28" x14ac:dyDescent="0.25">
      <c r="AB102"/>
    </row>
    <row r="103" spans="28:28" x14ac:dyDescent="0.25">
      <c r="AB103"/>
    </row>
    <row r="104" spans="28:28" x14ac:dyDescent="0.25">
      <c r="AB104"/>
    </row>
    <row r="105" spans="28:28" x14ac:dyDescent="0.25">
      <c r="AB105"/>
    </row>
    <row r="106" spans="28:28" x14ac:dyDescent="0.25">
      <c r="AB106"/>
    </row>
    <row r="107" spans="28:28" x14ac:dyDescent="0.25">
      <c r="AB107"/>
    </row>
    <row r="108" spans="28:28" x14ac:dyDescent="0.25">
      <c r="AB108"/>
    </row>
    <row r="109" spans="28:28" x14ac:dyDescent="0.25">
      <c r="AB109"/>
    </row>
    <row r="110" spans="28:28" x14ac:dyDescent="0.25">
      <c r="AB110"/>
    </row>
    <row r="111" spans="28:28" x14ac:dyDescent="0.25">
      <c r="AB111"/>
    </row>
    <row r="112" spans="28:28" x14ac:dyDescent="0.25">
      <c r="AB112"/>
    </row>
    <row r="113" spans="28:28" x14ac:dyDescent="0.25">
      <c r="AB113"/>
    </row>
    <row r="114" spans="28:28" x14ac:dyDescent="0.25">
      <c r="AB114"/>
    </row>
    <row r="115" spans="28:28" x14ac:dyDescent="0.25">
      <c r="AB115"/>
    </row>
    <row r="116" spans="28:28" x14ac:dyDescent="0.25">
      <c r="AB116"/>
    </row>
    <row r="117" spans="28:28" x14ac:dyDescent="0.25">
      <c r="AB117"/>
    </row>
    <row r="118" spans="28:28" x14ac:dyDescent="0.25">
      <c r="AB118"/>
    </row>
    <row r="119" spans="28:28" x14ac:dyDescent="0.25">
      <c r="AB119"/>
    </row>
    <row r="120" spans="28:28" x14ac:dyDescent="0.25">
      <c r="AB120"/>
    </row>
    <row r="121" spans="28:28" x14ac:dyDescent="0.25">
      <c r="AB121"/>
    </row>
    <row r="122" spans="28:28" x14ac:dyDescent="0.25">
      <c r="AB122"/>
    </row>
    <row r="123" spans="28:28" x14ac:dyDescent="0.25">
      <c r="AB123"/>
    </row>
    <row r="124" spans="28:28" x14ac:dyDescent="0.25">
      <c r="AB124"/>
    </row>
    <row r="125" spans="28:28" x14ac:dyDescent="0.25">
      <c r="AB125"/>
    </row>
    <row r="126" spans="28:28" x14ac:dyDescent="0.25">
      <c r="AB126"/>
    </row>
    <row r="127" spans="28:28" x14ac:dyDescent="0.25">
      <c r="AB127"/>
    </row>
    <row r="128" spans="28:28" x14ac:dyDescent="0.25">
      <c r="AB128"/>
    </row>
    <row r="129" spans="28:28" x14ac:dyDescent="0.25">
      <c r="AB129"/>
    </row>
    <row r="130" spans="28:28" x14ac:dyDescent="0.25">
      <c r="AB130"/>
    </row>
    <row r="131" spans="28:28" x14ac:dyDescent="0.25">
      <c r="AB131"/>
    </row>
    <row r="132" spans="28:28" x14ac:dyDescent="0.25">
      <c r="AB132"/>
    </row>
    <row r="133" spans="28:28" x14ac:dyDescent="0.25">
      <c r="AB133"/>
    </row>
    <row r="134" spans="28:28" x14ac:dyDescent="0.25">
      <c r="AB134"/>
    </row>
    <row r="135" spans="28:28" x14ac:dyDescent="0.25">
      <c r="AB135"/>
    </row>
    <row r="136" spans="28:28" x14ac:dyDescent="0.25">
      <c r="AB136"/>
    </row>
    <row r="137" spans="28:28" x14ac:dyDescent="0.25">
      <c r="AB137"/>
    </row>
    <row r="138" spans="28:28" x14ac:dyDescent="0.25">
      <c r="AB138"/>
    </row>
    <row r="139" spans="28:28" x14ac:dyDescent="0.25">
      <c r="AB139"/>
    </row>
    <row r="140" spans="28:28" x14ac:dyDescent="0.25">
      <c r="AB140"/>
    </row>
    <row r="141" spans="28:28" x14ac:dyDescent="0.25">
      <c r="AB141"/>
    </row>
    <row r="142" spans="28:28" x14ac:dyDescent="0.25">
      <c r="AB142"/>
    </row>
    <row r="143" spans="28:28" x14ac:dyDescent="0.25">
      <c r="AB143"/>
    </row>
    <row r="144" spans="28:28" x14ac:dyDescent="0.25">
      <c r="AB144"/>
    </row>
    <row r="145" spans="28:28" x14ac:dyDescent="0.25">
      <c r="AB145"/>
    </row>
    <row r="146" spans="28:28" x14ac:dyDescent="0.25">
      <c r="AB146"/>
    </row>
    <row r="147" spans="28:28" x14ac:dyDescent="0.25">
      <c r="AB147"/>
    </row>
    <row r="148" spans="28:28" x14ac:dyDescent="0.25">
      <c r="AB148"/>
    </row>
    <row r="149" spans="28:28" x14ac:dyDescent="0.25">
      <c r="AB149"/>
    </row>
    <row r="150" spans="28:28" x14ac:dyDescent="0.25">
      <c r="AB150"/>
    </row>
    <row r="151" spans="28:28" x14ac:dyDescent="0.25">
      <c r="AB151"/>
    </row>
    <row r="152" spans="28:28" x14ac:dyDescent="0.25">
      <c r="AB152"/>
    </row>
    <row r="153" spans="28:28" x14ac:dyDescent="0.25">
      <c r="AB153"/>
    </row>
    <row r="154" spans="28:28" x14ac:dyDescent="0.25">
      <c r="AB154"/>
    </row>
    <row r="155" spans="28:28" x14ac:dyDescent="0.25">
      <c r="AB155"/>
    </row>
    <row r="156" spans="28:28" x14ac:dyDescent="0.25">
      <c r="AB156"/>
    </row>
    <row r="157" spans="28:28" x14ac:dyDescent="0.25">
      <c r="AB157"/>
    </row>
    <row r="158" spans="28:28" x14ac:dyDescent="0.25">
      <c r="AB158"/>
    </row>
    <row r="159" spans="28:28" x14ac:dyDescent="0.25">
      <c r="AB159"/>
    </row>
    <row r="160" spans="28:28" x14ac:dyDescent="0.25">
      <c r="AB160"/>
    </row>
    <row r="161" spans="28:28" x14ac:dyDescent="0.25">
      <c r="AB161"/>
    </row>
    <row r="162" spans="28:28" x14ac:dyDescent="0.25">
      <c r="AB162"/>
    </row>
    <row r="163" spans="28:28" x14ac:dyDescent="0.25">
      <c r="AB163"/>
    </row>
    <row r="164" spans="28:28" x14ac:dyDescent="0.25">
      <c r="AB164"/>
    </row>
    <row r="165" spans="28:28" x14ac:dyDescent="0.25">
      <c r="AB165"/>
    </row>
    <row r="166" spans="28:28" x14ac:dyDescent="0.25">
      <c r="AB166"/>
    </row>
    <row r="167" spans="28:28" x14ac:dyDescent="0.25">
      <c r="AB167"/>
    </row>
    <row r="168" spans="28:28" x14ac:dyDescent="0.25">
      <c r="AB168"/>
    </row>
    <row r="169" spans="28:28" x14ac:dyDescent="0.25">
      <c r="AB169"/>
    </row>
    <row r="170" spans="28:28" x14ac:dyDescent="0.25">
      <c r="AB170"/>
    </row>
    <row r="171" spans="28:28" x14ac:dyDescent="0.25">
      <c r="AB171"/>
    </row>
    <row r="172" spans="28:28" x14ac:dyDescent="0.25">
      <c r="AB172"/>
    </row>
    <row r="173" spans="28:28" x14ac:dyDescent="0.25">
      <c r="AB173"/>
    </row>
    <row r="174" spans="28:28" x14ac:dyDescent="0.25">
      <c r="AB174"/>
    </row>
    <row r="175" spans="28:28" x14ac:dyDescent="0.25">
      <c r="AB175"/>
    </row>
    <row r="176" spans="28:28" x14ac:dyDescent="0.25">
      <c r="AB176"/>
    </row>
    <row r="177" spans="28:28" x14ac:dyDescent="0.25">
      <c r="AB177"/>
    </row>
    <row r="178" spans="28:28" x14ac:dyDescent="0.25">
      <c r="AB178"/>
    </row>
    <row r="179" spans="28:28" x14ac:dyDescent="0.25">
      <c r="AB179"/>
    </row>
    <row r="180" spans="28:28" x14ac:dyDescent="0.25">
      <c r="AB180"/>
    </row>
    <row r="181" spans="28:28" x14ac:dyDescent="0.25">
      <c r="AB181"/>
    </row>
    <row r="182" spans="28:28" x14ac:dyDescent="0.25">
      <c r="AB182"/>
    </row>
    <row r="183" spans="28:28" x14ac:dyDescent="0.25">
      <c r="AB183"/>
    </row>
    <row r="184" spans="28:28" x14ac:dyDescent="0.25">
      <c r="AB184"/>
    </row>
    <row r="185" spans="28:28" x14ac:dyDescent="0.25">
      <c r="AB185"/>
    </row>
    <row r="186" spans="28:28" x14ac:dyDescent="0.25">
      <c r="AB186"/>
    </row>
    <row r="187" spans="28:28" x14ac:dyDescent="0.25">
      <c r="AB187"/>
    </row>
    <row r="188" spans="28:28" x14ac:dyDescent="0.25">
      <c r="AB188"/>
    </row>
    <row r="189" spans="28:28" x14ac:dyDescent="0.25">
      <c r="AB189"/>
    </row>
    <row r="190" spans="28:28" x14ac:dyDescent="0.25">
      <c r="AB190"/>
    </row>
    <row r="191" spans="28:28" x14ac:dyDescent="0.25">
      <c r="AB191"/>
    </row>
    <row r="192" spans="28:28" x14ac:dyDescent="0.25">
      <c r="AB192"/>
    </row>
    <row r="193" spans="28:28" x14ac:dyDescent="0.25">
      <c r="AB193"/>
    </row>
    <row r="194" spans="28:28" x14ac:dyDescent="0.25">
      <c r="AB194"/>
    </row>
    <row r="195" spans="28:28" x14ac:dyDescent="0.25">
      <c r="AB195"/>
    </row>
    <row r="196" spans="28:28" x14ac:dyDescent="0.25">
      <c r="AB196"/>
    </row>
    <row r="197" spans="28:28" x14ac:dyDescent="0.25">
      <c r="AB197"/>
    </row>
    <row r="198" spans="28:28" x14ac:dyDescent="0.25">
      <c r="AB198"/>
    </row>
    <row r="199" spans="28:28" x14ac:dyDescent="0.25">
      <c r="AB199"/>
    </row>
    <row r="200" spans="28:28" x14ac:dyDescent="0.25">
      <c r="AB200"/>
    </row>
    <row r="201" spans="28:28" x14ac:dyDescent="0.25">
      <c r="AB201"/>
    </row>
    <row r="202" spans="28:28" x14ac:dyDescent="0.25">
      <c r="AB202"/>
    </row>
    <row r="203" spans="28:28" x14ac:dyDescent="0.25">
      <c r="AB203"/>
    </row>
    <row r="204" spans="28:28" x14ac:dyDescent="0.25">
      <c r="AB204"/>
    </row>
    <row r="205" spans="28:28" x14ac:dyDescent="0.25">
      <c r="AB205"/>
    </row>
    <row r="206" spans="28:28" x14ac:dyDescent="0.25">
      <c r="AB206"/>
    </row>
    <row r="207" spans="28:28" x14ac:dyDescent="0.25">
      <c r="AB207"/>
    </row>
    <row r="208" spans="28:28" x14ac:dyDescent="0.25">
      <c r="AB208"/>
    </row>
    <row r="209" spans="28:28" x14ac:dyDescent="0.25">
      <c r="AB209"/>
    </row>
    <row r="210" spans="28:28" x14ac:dyDescent="0.25">
      <c r="AB210"/>
    </row>
    <row r="211" spans="28:28" x14ac:dyDescent="0.25">
      <c r="AB211"/>
    </row>
    <row r="212" spans="28:28" x14ac:dyDescent="0.25">
      <c r="AB212"/>
    </row>
    <row r="213" spans="28:28" x14ac:dyDescent="0.25">
      <c r="AB213"/>
    </row>
    <row r="214" spans="28:28" x14ac:dyDescent="0.25">
      <c r="AB214"/>
    </row>
    <row r="215" spans="28:28" x14ac:dyDescent="0.25">
      <c r="AB215"/>
    </row>
    <row r="216" spans="28:28" x14ac:dyDescent="0.25">
      <c r="AB216"/>
    </row>
    <row r="217" spans="28:28" x14ac:dyDescent="0.25">
      <c r="AB217"/>
    </row>
    <row r="218" spans="28:28" x14ac:dyDescent="0.25">
      <c r="AB218"/>
    </row>
    <row r="219" spans="28:28" x14ac:dyDescent="0.25">
      <c r="AB219"/>
    </row>
    <row r="220" spans="28:28" x14ac:dyDescent="0.25">
      <c r="AB220"/>
    </row>
    <row r="221" spans="28:28" x14ac:dyDescent="0.25">
      <c r="AB221"/>
    </row>
    <row r="222" spans="28:28" x14ac:dyDescent="0.25">
      <c r="AB222"/>
    </row>
    <row r="223" spans="28:28" x14ac:dyDescent="0.25">
      <c r="AB223"/>
    </row>
    <row r="224" spans="28:28" x14ac:dyDescent="0.25">
      <c r="AB224"/>
    </row>
    <row r="225" spans="28:28" x14ac:dyDescent="0.25">
      <c r="AB225"/>
    </row>
    <row r="226" spans="28:28" x14ac:dyDescent="0.25">
      <c r="AB226"/>
    </row>
    <row r="227" spans="28:28" x14ac:dyDescent="0.25">
      <c r="AB227"/>
    </row>
    <row r="228" spans="28:28" x14ac:dyDescent="0.25">
      <c r="AB228"/>
    </row>
    <row r="229" spans="28:28" x14ac:dyDescent="0.25">
      <c r="AB229"/>
    </row>
    <row r="230" spans="28:28" x14ac:dyDescent="0.25">
      <c r="AB230"/>
    </row>
    <row r="231" spans="28:28" x14ac:dyDescent="0.25">
      <c r="AB231"/>
    </row>
    <row r="232" spans="28:28" x14ac:dyDescent="0.25">
      <c r="AB232"/>
    </row>
    <row r="233" spans="28:28" x14ac:dyDescent="0.25">
      <c r="AB233"/>
    </row>
    <row r="234" spans="28:28" x14ac:dyDescent="0.25">
      <c r="AB234"/>
    </row>
    <row r="235" spans="28:28" x14ac:dyDescent="0.25">
      <c r="AB235"/>
    </row>
    <row r="236" spans="28:28" x14ac:dyDescent="0.25">
      <c r="AB236"/>
    </row>
    <row r="237" spans="28:28" x14ac:dyDescent="0.25">
      <c r="AB237"/>
    </row>
    <row r="238" spans="28:28" x14ac:dyDescent="0.25">
      <c r="AB238"/>
    </row>
    <row r="239" spans="28:28" x14ac:dyDescent="0.25">
      <c r="AB239"/>
    </row>
    <row r="240" spans="28:28" x14ac:dyDescent="0.25">
      <c r="AB240"/>
    </row>
    <row r="241" spans="28:28" x14ac:dyDescent="0.25">
      <c r="AB241"/>
    </row>
    <row r="242" spans="28:28" x14ac:dyDescent="0.25">
      <c r="AB242"/>
    </row>
    <row r="243" spans="28:28" x14ac:dyDescent="0.25">
      <c r="AB243"/>
    </row>
    <row r="244" spans="28:28" x14ac:dyDescent="0.25">
      <c r="AB244"/>
    </row>
    <row r="245" spans="28:28" x14ac:dyDescent="0.25">
      <c r="AB245"/>
    </row>
    <row r="246" spans="28:28" x14ac:dyDescent="0.25">
      <c r="AB246"/>
    </row>
    <row r="247" spans="28:28" x14ac:dyDescent="0.25">
      <c r="AB247"/>
    </row>
    <row r="248" spans="28:28" x14ac:dyDescent="0.25">
      <c r="AB248"/>
    </row>
    <row r="249" spans="28:28" x14ac:dyDescent="0.25">
      <c r="AB249"/>
    </row>
    <row r="250" spans="28:28" x14ac:dyDescent="0.25">
      <c r="AB250"/>
    </row>
    <row r="251" spans="28:28" x14ac:dyDescent="0.25">
      <c r="AB251"/>
    </row>
    <row r="252" spans="28:28" x14ac:dyDescent="0.25">
      <c r="AB252"/>
    </row>
    <row r="253" spans="28:28" x14ac:dyDescent="0.25">
      <c r="AB253"/>
    </row>
    <row r="254" spans="28:28" x14ac:dyDescent="0.25">
      <c r="AB254"/>
    </row>
    <row r="255" spans="28:28" x14ac:dyDescent="0.25">
      <c r="AB255"/>
    </row>
    <row r="256" spans="28:28" x14ac:dyDescent="0.25">
      <c r="AB256"/>
    </row>
    <row r="257" spans="28:28" x14ac:dyDescent="0.25">
      <c r="AB257"/>
    </row>
    <row r="258" spans="28:28" x14ac:dyDescent="0.25">
      <c r="AB258"/>
    </row>
    <row r="259" spans="28:28" x14ac:dyDescent="0.25">
      <c r="AB259"/>
    </row>
    <row r="260" spans="28:28" x14ac:dyDescent="0.25">
      <c r="AB260"/>
    </row>
    <row r="261" spans="28:28" x14ac:dyDescent="0.25">
      <c r="AB261"/>
    </row>
    <row r="262" spans="28:28" x14ac:dyDescent="0.25">
      <c r="AB262"/>
    </row>
    <row r="263" spans="28:28" x14ac:dyDescent="0.25">
      <c r="AB263"/>
    </row>
    <row r="264" spans="28:28" x14ac:dyDescent="0.25">
      <c r="AB264"/>
    </row>
    <row r="265" spans="28:28" x14ac:dyDescent="0.25">
      <c r="AB265"/>
    </row>
    <row r="266" spans="28:28" x14ac:dyDescent="0.25">
      <c r="AB266"/>
    </row>
    <row r="267" spans="28:28" x14ac:dyDescent="0.25">
      <c r="AB267"/>
    </row>
    <row r="268" spans="28:28" x14ac:dyDescent="0.25">
      <c r="AB268"/>
    </row>
    <row r="269" spans="28:28" x14ac:dyDescent="0.25">
      <c r="AB269"/>
    </row>
    <row r="270" spans="28:28" x14ac:dyDescent="0.25">
      <c r="AB270"/>
    </row>
    <row r="271" spans="28:28" x14ac:dyDescent="0.25">
      <c r="AB271"/>
    </row>
    <row r="272" spans="28:28" x14ac:dyDescent="0.25">
      <c r="AB272"/>
    </row>
    <row r="273" spans="28:28" x14ac:dyDescent="0.25">
      <c r="AB273"/>
    </row>
    <row r="274" spans="28:28" x14ac:dyDescent="0.25">
      <c r="AB274"/>
    </row>
    <row r="275" spans="28:28" x14ac:dyDescent="0.25">
      <c r="AB275"/>
    </row>
    <row r="276" spans="28:28" x14ac:dyDescent="0.25">
      <c r="AB276"/>
    </row>
    <row r="277" spans="28:28" x14ac:dyDescent="0.25">
      <c r="AB277"/>
    </row>
    <row r="278" spans="28:28" x14ac:dyDescent="0.25">
      <c r="AB278"/>
    </row>
    <row r="279" spans="28:28" x14ac:dyDescent="0.25">
      <c r="AB279"/>
    </row>
    <row r="280" spans="28:28" x14ac:dyDescent="0.25">
      <c r="AB280"/>
    </row>
    <row r="281" spans="28:28" x14ac:dyDescent="0.25">
      <c r="AB281"/>
    </row>
    <row r="282" spans="28:28" x14ac:dyDescent="0.25">
      <c r="AB282"/>
    </row>
    <row r="283" spans="28:28" x14ac:dyDescent="0.25">
      <c r="AB283"/>
    </row>
    <row r="284" spans="28:28" x14ac:dyDescent="0.25">
      <c r="AB284"/>
    </row>
    <row r="285" spans="28:28" x14ac:dyDescent="0.25">
      <c r="AB285"/>
    </row>
    <row r="286" spans="28:28" x14ac:dyDescent="0.25">
      <c r="AB286"/>
    </row>
    <row r="287" spans="28:28" x14ac:dyDescent="0.25">
      <c r="AB287"/>
    </row>
    <row r="288" spans="28:28" x14ac:dyDescent="0.25">
      <c r="AB288"/>
    </row>
    <row r="289" spans="28:28" x14ac:dyDescent="0.25">
      <c r="AB289"/>
    </row>
    <row r="290" spans="28:28" x14ac:dyDescent="0.25">
      <c r="AB290"/>
    </row>
    <row r="291" spans="28:28" x14ac:dyDescent="0.25">
      <c r="AB291"/>
    </row>
    <row r="292" spans="28:28" x14ac:dyDescent="0.25">
      <c r="AB292"/>
    </row>
    <row r="293" spans="28:28" x14ac:dyDescent="0.25">
      <c r="AB293"/>
    </row>
    <row r="294" spans="28:28" x14ac:dyDescent="0.25">
      <c r="AB294"/>
    </row>
    <row r="295" spans="28:28" x14ac:dyDescent="0.25">
      <c r="AB295"/>
    </row>
    <row r="296" spans="28:28" x14ac:dyDescent="0.25">
      <c r="AB296"/>
    </row>
    <row r="297" spans="28:28" x14ac:dyDescent="0.25">
      <c r="AB297"/>
    </row>
    <row r="298" spans="28:28" x14ac:dyDescent="0.25">
      <c r="AB298"/>
    </row>
    <row r="299" spans="28:28" x14ac:dyDescent="0.25">
      <c r="AB299"/>
    </row>
    <row r="300" spans="28:28" x14ac:dyDescent="0.25">
      <c r="AB300"/>
    </row>
    <row r="301" spans="28:28" x14ac:dyDescent="0.25">
      <c r="AB301"/>
    </row>
    <row r="302" spans="28:28" x14ac:dyDescent="0.25">
      <c r="AB302"/>
    </row>
    <row r="303" spans="28:28" x14ac:dyDescent="0.25">
      <c r="AB303"/>
    </row>
    <row r="304" spans="28:28" x14ac:dyDescent="0.25">
      <c r="AB304"/>
    </row>
    <row r="305" spans="28:28" x14ac:dyDescent="0.25">
      <c r="AB305"/>
    </row>
    <row r="306" spans="28:28" x14ac:dyDescent="0.25">
      <c r="AB306"/>
    </row>
    <row r="307" spans="28:28" x14ac:dyDescent="0.25">
      <c r="AB307"/>
    </row>
    <row r="308" spans="28:28" x14ac:dyDescent="0.25">
      <c r="AB308"/>
    </row>
    <row r="309" spans="28:28" x14ac:dyDescent="0.25">
      <c r="AB309"/>
    </row>
    <row r="310" spans="28:28" x14ac:dyDescent="0.25">
      <c r="AB310"/>
    </row>
    <row r="311" spans="28:28" x14ac:dyDescent="0.25">
      <c r="AB311"/>
    </row>
    <row r="312" spans="28:28" x14ac:dyDescent="0.25">
      <c r="AB312"/>
    </row>
    <row r="313" spans="28:28" x14ac:dyDescent="0.25">
      <c r="AB313"/>
    </row>
    <row r="314" spans="28:28" x14ac:dyDescent="0.25">
      <c r="AB314"/>
    </row>
    <row r="315" spans="28:28" x14ac:dyDescent="0.25">
      <c r="AB315"/>
    </row>
    <row r="316" spans="28:28" x14ac:dyDescent="0.25">
      <c r="AB316"/>
    </row>
    <row r="317" spans="28:28" x14ac:dyDescent="0.25">
      <c r="AB317"/>
    </row>
    <row r="318" spans="28:28" x14ac:dyDescent="0.25">
      <c r="AB318"/>
    </row>
    <row r="319" spans="28:28" x14ac:dyDescent="0.25">
      <c r="AB319"/>
    </row>
    <row r="320" spans="28:28" x14ac:dyDescent="0.25">
      <c r="AB320"/>
    </row>
    <row r="321" spans="28:28" x14ac:dyDescent="0.25">
      <c r="AB321"/>
    </row>
    <row r="322" spans="28:28" x14ac:dyDescent="0.25">
      <c r="AB322"/>
    </row>
    <row r="323" spans="28:28" x14ac:dyDescent="0.25">
      <c r="AB323"/>
    </row>
    <row r="324" spans="28:28" x14ac:dyDescent="0.25">
      <c r="AB324"/>
    </row>
    <row r="325" spans="28:28" x14ac:dyDescent="0.25">
      <c r="AB325"/>
    </row>
    <row r="326" spans="28:28" x14ac:dyDescent="0.25">
      <c r="AB326"/>
    </row>
    <row r="327" spans="28:28" x14ac:dyDescent="0.25">
      <c r="AB327"/>
    </row>
    <row r="328" spans="28:28" x14ac:dyDescent="0.25">
      <c r="AB328"/>
    </row>
    <row r="329" spans="28:28" x14ac:dyDescent="0.25">
      <c r="AB329"/>
    </row>
    <row r="330" spans="28:28" x14ac:dyDescent="0.25">
      <c r="AB330"/>
    </row>
    <row r="331" spans="28:28" x14ac:dyDescent="0.25">
      <c r="AB331"/>
    </row>
    <row r="332" spans="28:28" x14ac:dyDescent="0.25">
      <c r="AB332"/>
    </row>
    <row r="333" spans="28:28" x14ac:dyDescent="0.25">
      <c r="AB333"/>
    </row>
  </sheetData>
  <sortState xmlns:xlrd2="http://schemas.microsoft.com/office/spreadsheetml/2017/richdata2" ref="AB2:AB333">
    <sortCondition ref="AB2:AB333"/>
  </sortState>
  <conditionalFormatting sqref="A2:I3 A4:E33 C4:I60 A34:A60">
    <cfRule type="expression" dxfId="44" priority="5">
      <formula>$E2&gt;0</formula>
    </cfRule>
  </conditionalFormatting>
  <conditionalFormatting sqref="B34:B60">
    <cfRule type="expression" dxfId="43" priority="3">
      <formula>$E34&gt;0</formula>
    </cfRule>
  </conditionalFormatting>
  <conditionalFormatting sqref="C2:E60">
    <cfRule type="expression" dxfId="42" priority="11">
      <formula>$E2=0</formula>
    </cfRule>
  </conditionalFormatting>
  <conditionalFormatting sqref="L4:L60">
    <cfRule type="duplicateValues" dxfId="41" priority="5256"/>
    <cfRule type="duplicateValues" dxfId="40" priority="5257"/>
  </conditionalFormatting>
  <conditionalFormatting sqref="P63:T94">
    <cfRule type="expression" dxfId="39" priority="1">
      <formula>$S63&lt;4</formula>
    </cfRule>
  </conditionalFormatting>
  <printOptions horizontalCentered="1"/>
  <pageMargins left="0.7" right="0.7" top="0.75" bottom="0.75" header="0.3" footer="0.3"/>
  <pageSetup scale="55" orientation="portrait" r:id="rId1"/>
  <tableParts count="3">
    <tablePart r:id="rId2"/>
    <tablePart r:id="rId3"/>
    <tablePart r:id="rId4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R169"/>
  <sheetViews>
    <sheetView topLeftCell="A33" workbookViewId="0">
      <selection activeCell="C40" sqref="C40:C41"/>
    </sheetView>
  </sheetViews>
  <sheetFormatPr baseColWidth="10" defaultColWidth="10.7109375" defaultRowHeight="15" x14ac:dyDescent="0.25"/>
  <cols>
    <col min="2" max="2" width="30.28515625" bestFit="1" customWidth="1"/>
    <col min="3" max="3" width="12.140625" bestFit="1" customWidth="1"/>
    <col min="8" max="8" width="15" bestFit="1" customWidth="1"/>
    <col min="9" max="9" width="4" bestFit="1" customWidth="1"/>
    <col min="11" max="11" width="30.28515625" bestFit="1" customWidth="1"/>
    <col min="13" max="13" width="15" bestFit="1" customWidth="1"/>
    <col min="14" max="14" width="9.42578125" bestFit="1" customWidth="1"/>
    <col min="15" max="15" width="10.28515625" bestFit="1" customWidth="1"/>
    <col min="17" max="17" width="11.140625" style="64" bestFit="1" customWidth="1"/>
    <col min="18" max="18" width="24.140625" hidden="1" customWidth="1"/>
  </cols>
  <sheetData>
    <row r="1" spans="1:18" x14ac:dyDescent="0.25">
      <c r="O1">
        <v>2025</v>
      </c>
      <c r="P1" t="s">
        <v>1486</v>
      </c>
    </row>
    <row r="2" spans="1:18" ht="24" x14ac:dyDescent="0.25">
      <c r="A2" s="23" t="s">
        <v>17</v>
      </c>
      <c r="B2" s="23" t="s">
        <v>18</v>
      </c>
      <c r="C2" s="23" t="s">
        <v>19</v>
      </c>
      <c r="D2" s="23" t="s">
        <v>20</v>
      </c>
      <c r="E2" s="23" t="s">
        <v>21</v>
      </c>
      <c r="F2" s="24" t="s">
        <v>22</v>
      </c>
      <c r="H2" s="251" t="s">
        <v>16</v>
      </c>
      <c r="I2" s="251"/>
      <c r="K2" s="24" t="s">
        <v>11</v>
      </c>
      <c r="M2" s="247" t="s">
        <v>179</v>
      </c>
      <c r="N2" s="247"/>
      <c r="O2">
        <v>20000</v>
      </c>
      <c r="P2">
        <v>30000</v>
      </c>
      <c r="Q2" s="127"/>
      <c r="R2" t="s">
        <v>87</v>
      </c>
    </row>
    <row r="3" spans="1:18" x14ac:dyDescent="0.25">
      <c r="A3" s="4" t="str">
        <f t="shared" ref="A3:A76" si="0">D3&amp;E3</f>
        <v>2024S</v>
      </c>
      <c r="B3" s="1" t="s">
        <v>73</v>
      </c>
      <c r="C3" s="253" t="s">
        <v>95</v>
      </c>
      <c r="D3" s="2">
        <v>2024</v>
      </c>
      <c r="E3" s="2" t="s">
        <v>23</v>
      </c>
      <c r="F3" s="2">
        <f ca="1">YEAR(NOW())-D3</f>
        <v>2</v>
      </c>
      <c r="H3" s="3" t="s">
        <v>12</v>
      </c>
      <c r="I3" s="3" t="s">
        <v>23</v>
      </c>
      <c r="K3" s="31" t="s">
        <v>73</v>
      </c>
      <c r="M3" t="s">
        <v>12</v>
      </c>
      <c r="N3" s="51">
        <v>85000</v>
      </c>
      <c r="O3" s="51">
        <f t="shared" ref="O3:O13" si="1">+N3+$O$2</f>
        <v>105000</v>
      </c>
      <c r="P3" s="51">
        <f>+N3+$P$2</f>
        <v>115000</v>
      </c>
      <c r="Q3" s="51">
        <f>+N3-(N3*25%)</f>
        <v>63750</v>
      </c>
      <c r="R3" t="s">
        <v>1232</v>
      </c>
    </row>
    <row r="4" spans="1:18" x14ac:dyDescent="0.25">
      <c r="A4" s="4" t="str">
        <f t="shared" si="0"/>
        <v>2023S</v>
      </c>
      <c r="B4" s="1" t="s">
        <v>73</v>
      </c>
      <c r="C4" s="253"/>
      <c r="D4" s="2">
        <v>2023</v>
      </c>
      <c r="E4" s="2" t="s">
        <v>23</v>
      </c>
      <c r="F4" s="2">
        <f t="shared" ref="F4:F70" ca="1" si="2">YEAR(NOW())-D4</f>
        <v>3</v>
      </c>
      <c r="H4" s="3" t="s">
        <v>100</v>
      </c>
      <c r="I4" s="3" t="s">
        <v>97</v>
      </c>
      <c r="K4" s="5" t="s">
        <v>173</v>
      </c>
      <c r="M4" t="s">
        <v>100</v>
      </c>
      <c r="N4" s="51">
        <v>85000</v>
      </c>
      <c r="O4" s="51">
        <f t="shared" si="1"/>
        <v>105000</v>
      </c>
      <c r="P4" s="51">
        <f t="shared" ref="P4:P13" si="3">+N4+$P$2</f>
        <v>115000</v>
      </c>
      <c r="Q4" s="51"/>
      <c r="R4" t="s">
        <v>1231</v>
      </c>
    </row>
    <row r="5" spans="1:18" x14ac:dyDescent="0.25">
      <c r="A5" s="4" t="str">
        <f t="shared" si="0"/>
        <v>2022S</v>
      </c>
      <c r="B5" s="1" t="s">
        <v>173</v>
      </c>
      <c r="C5" s="43" t="s">
        <v>172</v>
      </c>
      <c r="D5" s="2">
        <v>2022</v>
      </c>
      <c r="E5" s="2" t="s">
        <v>23</v>
      </c>
      <c r="F5" s="2">
        <f t="shared" ca="1" si="2"/>
        <v>4</v>
      </c>
      <c r="H5" s="3" t="s">
        <v>67</v>
      </c>
      <c r="I5" s="3" t="s">
        <v>26</v>
      </c>
      <c r="K5" s="5" t="s">
        <v>171</v>
      </c>
      <c r="M5" t="s">
        <v>67</v>
      </c>
      <c r="N5" s="51">
        <v>85000</v>
      </c>
      <c r="O5" s="51">
        <f t="shared" si="1"/>
        <v>105000</v>
      </c>
      <c r="P5" s="51">
        <f t="shared" si="3"/>
        <v>115000</v>
      </c>
      <c r="Q5" s="51"/>
      <c r="R5" t="s">
        <v>44</v>
      </c>
    </row>
    <row r="6" spans="1:18" x14ac:dyDescent="0.25">
      <c r="A6" s="4" t="str">
        <f t="shared" si="0"/>
        <v>2021S</v>
      </c>
      <c r="B6" s="1" t="s">
        <v>171</v>
      </c>
      <c r="C6" s="25" t="s">
        <v>170</v>
      </c>
      <c r="D6" s="2">
        <v>2021</v>
      </c>
      <c r="E6" s="2" t="s">
        <v>23</v>
      </c>
      <c r="F6" s="2">
        <f t="shared" ca="1" si="2"/>
        <v>5</v>
      </c>
      <c r="H6" s="3" t="s">
        <v>13</v>
      </c>
      <c r="I6" s="3" t="s">
        <v>24</v>
      </c>
      <c r="K6" t="s">
        <v>101</v>
      </c>
      <c r="M6" t="s">
        <v>13</v>
      </c>
      <c r="N6" s="51">
        <v>85000</v>
      </c>
      <c r="O6" s="51">
        <f t="shared" si="1"/>
        <v>105000</v>
      </c>
      <c r="P6" s="51">
        <f t="shared" si="3"/>
        <v>115000</v>
      </c>
      <c r="Q6" s="51"/>
      <c r="R6" t="s">
        <v>50</v>
      </c>
    </row>
    <row r="7" spans="1:18" x14ac:dyDescent="0.25">
      <c r="A7" s="4" t="str">
        <f t="shared" si="0"/>
        <v>2022E</v>
      </c>
      <c r="B7" s="1" t="s">
        <v>101</v>
      </c>
      <c r="C7" s="252" t="s">
        <v>96</v>
      </c>
      <c r="D7" s="2">
        <v>2022</v>
      </c>
      <c r="E7" s="2" t="s">
        <v>97</v>
      </c>
      <c r="F7" s="2">
        <f t="shared" ca="1" si="2"/>
        <v>4</v>
      </c>
      <c r="H7" s="3" t="s">
        <v>14</v>
      </c>
      <c r="I7" s="3" t="s">
        <v>25</v>
      </c>
      <c r="K7" t="s">
        <v>102</v>
      </c>
      <c r="M7" t="s">
        <v>14</v>
      </c>
      <c r="N7" s="51">
        <v>85000</v>
      </c>
      <c r="O7" s="51">
        <f t="shared" si="1"/>
        <v>105000</v>
      </c>
      <c r="P7" s="51">
        <f t="shared" si="3"/>
        <v>115000</v>
      </c>
      <c r="Q7" s="51"/>
      <c r="R7" t="s">
        <v>82</v>
      </c>
    </row>
    <row r="8" spans="1:18" x14ac:dyDescent="0.25">
      <c r="A8" s="4" t="str">
        <f t="shared" si="0"/>
        <v>2021E</v>
      </c>
      <c r="B8" s="1" t="s">
        <v>101</v>
      </c>
      <c r="C8" s="252"/>
      <c r="D8" s="2">
        <v>2021</v>
      </c>
      <c r="E8" s="2" t="s">
        <v>97</v>
      </c>
      <c r="F8" s="2">
        <f t="shared" ca="1" si="2"/>
        <v>5</v>
      </c>
      <c r="H8" s="3" t="s">
        <v>15</v>
      </c>
      <c r="I8" s="3" t="s">
        <v>27</v>
      </c>
      <c r="K8" t="s">
        <v>98</v>
      </c>
      <c r="M8" t="s">
        <v>15</v>
      </c>
      <c r="N8" s="51">
        <v>85000</v>
      </c>
      <c r="O8" s="51">
        <f t="shared" si="1"/>
        <v>105000</v>
      </c>
      <c r="P8" s="51">
        <f t="shared" si="3"/>
        <v>115000</v>
      </c>
      <c r="Q8" s="51"/>
      <c r="R8" t="s">
        <v>1287</v>
      </c>
    </row>
    <row r="9" spans="1:18" x14ac:dyDescent="0.25">
      <c r="A9" s="4" t="str">
        <f t="shared" si="0"/>
        <v>2020E</v>
      </c>
      <c r="B9" s="1" t="s">
        <v>102</v>
      </c>
      <c r="C9" s="25" t="s">
        <v>103</v>
      </c>
      <c r="D9" s="2">
        <v>2020</v>
      </c>
      <c r="E9" s="2" t="s">
        <v>97</v>
      </c>
      <c r="F9" s="2">
        <f t="shared" ca="1" si="2"/>
        <v>6</v>
      </c>
      <c r="H9" s="3" t="s">
        <v>72</v>
      </c>
      <c r="I9" s="3" t="s">
        <v>104</v>
      </c>
      <c r="K9" t="s">
        <v>99</v>
      </c>
      <c r="M9" t="s">
        <v>8</v>
      </c>
      <c r="N9" s="51">
        <v>85000</v>
      </c>
      <c r="O9" s="51">
        <f t="shared" si="1"/>
        <v>105000</v>
      </c>
      <c r="P9" s="51">
        <f t="shared" si="3"/>
        <v>115000</v>
      </c>
      <c r="Q9" s="51"/>
      <c r="R9" t="s">
        <v>85</v>
      </c>
    </row>
    <row r="10" spans="1:18" x14ac:dyDescent="0.25">
      <c r="A10" s="4" t="str">
        <f t="shared" si="0"/>
        <v>2019E</v>
      </c>
      <c r="B10" s="1" t="s">
        <v>98</v>
      </c>
      <c r="C10" s="252" t="s">
        <v>30</v>
      </c>
      <c r="D10" s="2">
        <v>2019</v>
      </c>
      <c r="E10" s="2" t="s">
        <v>97</v>
      </c>
      <c r="F10" s="2">
        <f t="shared" ca="1" si="2"/>
        <v>7</v>
      </c>
      <c r="H10" s="3" t="s">
        <v>9</v>
      </c>
      <c r="I10" s="3" t="s">
        <v>81</v>
      </c>
      <c r="K10" s="31" t="s">
        <v>60</v>
      </c>
      <c r="M10" s="5" t="s">
        <v>72</v>
      </c>
      <c r="N10" s="51">
        <v>85000</v>
      </c>
      <c r="O10" s="51">
        <f t="shared" si="1"/>
        <v>105000</v>
      </c>
      <c r="P10" s="51">
        <f t="shared" si="3"/>
        <v>115000</v>
      </c>
      <c r="Q10" s="51"/>
      <c r="R10" t="s">
        <v>1484</v>
      </c>
    </row>
    <row r="11" spans="1:18" x14ac:dyDescent="0.25">
      <c r="A11" s="4" t="str">
        <f t="shared" si="0"/>
        <v>2018E</v>
      </c>
      <c r="B11" s="1" t="s">
        <v>98</v>
      </c>
      <c r="C11" s="252"/>
      <c r="D11" s="2">
        <v>2018</v>
      </c>
      <c r="E11" s="2" t="s">
        <v>97</v>
      </c>
      <c r="F11" s="2">
        <f t="shared" ca="1" si="2"/>
        <v>8</v>
      </c>
      <c r="H11" s="3" t="s">
        <v>10</v>
      </c>
      <c r="I11" s="3" t="s">
        <v>28</v>
      </c>
      <c r="K11" t="s">
        <v>61</v>
      </c>
      <c r="M11" t="s">
        <v>9</v>
      </c>
      <c r="N11" s="51">
        <v>85000</v>
      </c>
      <c r="O11" s="51">
        <f t="shared" si="1"/>
        <v>105000</v>
      </c>
      <c r="P11" s="51">
        <f t="shared" si="3"/>
        <v>115000</v>
      </c>
      <c r="Q11" s="51"/>
      <c r="R11" t="s">
        <v>1465</v>
      </c>
    </row>
    <row r="12" spans="1:18" x14ac:dyDescent="0.25">
      <c r="A12" s="4" t="str">
        <f t="shared" si="0"/>
        <v>2017E</v>
      </c>
      <c r="B12" s="1" t="s">
        <v>99</v>
      </c>
      <c r="C12" s="248" t="s">
        <v>29</v>
      </c>
      <c r="D12" s="2">
        <v>2017</v>
      </c>
      <c r="E12" s="2" t="s">
        <v>97</v>
      </c>
      <c r="F12" s="2">
        <f t="shared" ca="1" si="2"/>
        <v>9</v>
      </c>
      <c r="H12" s="3" t="s">
        <v>1173</v>
      </c>
      <c r="I12" s="3" t="s">
        <v>1171</v>
      </c>
      <c r="K12" t="s">
        <v>62</v>
      </c>
      <c r="M12" t="s">
        <v>10</v>
      </c>
      <c r="N12" s="51">
        <v>85000</v>
      </c>
      <c r="O12" s="51">
        <f t="shared" si="1"/>
        <v>105000</v>
      </c>
      <c r="P12" s="51">
        <f t="shared" si="3"/>
        <v>115000</v>
      </c>
      <c r="Q12" s="51"/>
      <c r="R12" t="s">
        <v>76</v>
      </c>
    </row>
    <row r="13" spans="1:18" x14ac:dyDescent="0.25">
      <c r="A13" s="4" t="str">
        <f t="shared" si="0"/>
        <v>2016E</v>
      </c>
      <c r="B13" s="1" t="s">
        <v>99</v>
      </c>
      <c r="C13" s="249"/>
      <c r="D13" s="2">
        <v>2016</v>
      </c>
      <c r="E13" s="2" t="s">
        <v>97</v>
      </c>
      <c r="F13" s="2">
        <f t="shared" ca="1" si="2"/>
        <v>10</v>
      </c>
      <c r="G13" s="5"/>
      <c r="H13" s="5"/>
      <c r="I13" s="5"/>
      <c r="K13" t="s">
        <v>63</v>
      </c>
      <c r="M13" t="s">
        <v>1173</v>
      </c>
      <c r="N13" s="51">
        <v>85000</v>
      </c>
      <c r="O13" s="51">
        <f t="shared" si="1"/>
        <v>105000</v>
      </c>
      <c r="P13" s="51">
        <f t="shared" si="3"/>
        <v>115000</v>
      </c>
      <c r="Q13" s="51"/>
      <c r="R13" t="s">
        <v>70</v>
      </c>
    </row>
    <row r="14" spans="1:18" x14ac:dyDescent="0.25">
      <c r="A14" s="4" t="str">
        <f t="shared" si="0"/>
        <v>2022P</v>
      </c>
      <c r="B14" s="1" t="s">
        <v>60</v>
      </c>
      <c r="C14" s="248" t="s">
        <v>160</v>
      </c>
      <c r="D14" s="2">
        <v>2022</v>
      </c>
      <c r="E14" s="2" t="s">
        <v>26</v>
      </c>
      <c r="F14" s="2">
        <f t="shared" ca="1" si="2"/>
        <v>4</v>
      </c>
      <c r="K14" s="5" t="s">
        <v>64</v>
      </c>
      <c r="R14" t="s">
        <v>1330</v>
      </c>
    </row>
    <row r="15" spans="1:18" x14ac:dyDescent="0.25">
      <c r="A15" s="4" t="str">
        <f t="shared" si="0"/>
        <v>2021P</v>
      </c>
      <c r="B15" s="1" t="s">
        <v>60</v>
      </c>
      <c r="C15" s="250"/>
      <c r="D15" s="2">
        <v>2021</v>
      </c>
      <c r="E15" s="2" t="s">
        <v>26</v>
      </c>
      <c r="F15" s="2">
        <f t="shared" ca="1" si="2"/>
        <v>5</v>
      </c>
      <c r="K15" t="s">
        <v>144</v>
      </c>
      <c r="R15" t="s">
        <v>112</v>
      </c>
    </row>
    <row r="16" spans="1:18" x14ac:dyDescent="0.25">
      <c r="A16" s="4" t="str">
        <f t="shared" si="0"/>
        <v>2020P</v>
      </c>
      <c r="B16" s="1" t="s">
        <v>60</v>
      </c>
      <c r="C16" s="249"/>
      <c r="D16" s="2">
        <v>2020</v>
      </c>
      <c r="E16" s="2" t="s">
        <v>26</v>
      </c>
      <c r="F16" s="2">
        <f t="shared" ca="1" si="2"/>
        <v>6</v>
      </c>
      <c r="K16" s="5" t="s">
        <v>0</v>
      </c>
      <c r="R16" t="s">
        <v>52</v>
      </c>
    </row>
    <row r="17" spans="1:18" x14ac:dyDescent="0.25">
      <c r="A17" s="4" t="str">
        <f t="shared" ref="A17:A36" si="4">D17&amp;E17</f>
        <v>2019P</v>
      </c>
      <c r="B17" s="1" t="s">
        <v>61</v>
      </c>
      <c r="C17" s="248" t="s">
        <v>30</v>
      </c>
      <c r="D17" s="2">
        <v>2019</v>
      </c>
      <c r="E17" s="2" t="s">
        <v>26</v>
      </c>
      <c r="F17" s="2">
        <f t="shared" ca="1" si="2"/>
        <v>7</v>
      </c>
      <c r="K17" t="s">
        <v>1</v>
      </c>
      <c r="R17" t="s">
        <v>1384</v>
      </c>
    </row>
    <row r="18" spans="1:18" x14ac:dyDescent="0.25">
      <c r="A18" s="4" t="str">
        <f t="shared" si="4"/>
        <v>2018P</v>
      </c>
      <c r="B18" s="1" t="s">
        <v>61</v>
      </c>
      <c r="C18" s="249"/>
      <c r="D18" s="2">
        <v>2018</v>
      </c>
      <c r="E18" s="2" t="s">
        <v>26</v>
      </c>
      <c r="F18" s="2">
        <f t="shared" ca="1" si="2"/>
        <v>8</v>
      </c>
      <c r="K18" t="s">
        <v>2</v>
      </c>
      <c r="R18" t="s">
        <v>41</v>
      </c>
    </row>
    <row r="19" spans="1:18" x14ac:dyDescent="0.25">
      <c r="A19" s="4" t="str">
        <f t="shared" si="4"/>
        <v>2017P</v>
      </c>
      <c r="B19" s="1" t="s">
        <v>62</v>
      </c>
      <c r="C19" s="248" t="s">
        <v>29</v>
      </c>
      <c r="D19" s="2">
        <v>2017</v>
      </c>
      <c r="E19" s="2" t="s">
        <v>26</v>
      </c>
      <c r="F19" s="2">
        <f t="shared" ca="1" si="2"/>
        <v>9</v>
      </c>
      <c r="K19" t="s">
        <v>3</v>
      </c>
      <c r="R19" t="s">
        <v>46</v>
      </c>
    </row>
    <row r="20" spans="1:18" x14ac:dyDescent="0.25">
      <c r="A20" s="4" t="str">
        <f t="shared" si="4"/>
        <v>2016P</v>
      </c>
      <c r="B20" s="1" t="s">
        <v>62</v>
      </c>
      <c r="C20" s="249"/>
      <c r="D20" s="2">
        <v>2016</v>
      </c>
      <c r="E20" s="2" t="s">
        <v>26</v>
      </c>
      <c r="F20" s="2">
        <f t="shared" ca="1" si="2"/>
        <v>10</v>
      </c>
      <c r="K20" t="s">
        <v>4</v>
      </c>
      <c r="R20" t="s">
        <v>51</v>
      </c>
    </row>
    <row r="21" spans="1:18" x14ac:dyDescent="0.25">
      <c r="A21" s="4" t="str">
        <f t="shared" si="4"/>
        <v>2015P</v>
      </c>
      <c r="B21" s="1" t="s">
        <v>63</v>
      </c>
      <c r="C21" s="248" t="s">
        <v>31</v>
      </c>
      <c r="D21" s="2">
        <v>2015</v>
      </c>
      <c r="E21" s="2" t="s">
        <v>26</v>
      </c>
      <c r="F21" s="2">
        <f t="shared" ca="1" si="2"/>
        <v>11</v>
      </c>
      <c r="K21" t="s">
        <v>163</v>
      </c>
      <c r="R21" t="s">
        <v>1344</v>
      </c>
    </row>
    <row r="22" spans="1:18" x14ac:dyDescent="0.25">
      <c r="A22" s="4" t="str">
        <f t="shared" si="4"/>
        <v>2014P</v>
      </c>
      <c r="B22" s="1" t="s">
        <v>63</v>
      </c>
      <c r="C22" s="249"/>
      <c r="D22" s="2">
        <v>2014</v>
      </c>
      <c r="E22" s="2" t="s">
        <v>26</v>
      </c>
      <c r="F22" s="2">
        <f t="shared" ca="1" si="2"/>
        <v>12</v>
      </c>
      <c r="K22" t="s">
        <v>164</v>
      </c>
      <c r="R22" t="s">
        <v>79</v>
      </c>
    </row>
    <row r="23" spans="1:18" x14ac:dyDescent="0.25">
      <c r="A23" s="4" t="str">
        <f t="shared" si="4"/>
        <v>2013P</v>
      </c>
      <c r="B23" s="1" t="s">
        <v>64</v>
      </c>
      <c r="C23" s="248" t="s">
        <v>32</v>
      </c>
      <c r="D23" s="2">
        <v>2013</v>
      </c>
      <c r="E23" s="2" t="s">
        <v>26</v>
      </c>
      <c r="F23" s="2">
        <f t="shared" ca="1" si="2"/>
        <v>13</v>
      </c>
      <c r="K23" t="s">
        <v>161</v>
      </c>
      <c r="R23" t="s">
        <v>1474</v>
      </c>
    </row>
    <row r="24" spans="1:18" x14ac:dyDescent="0.25">
      <c r="A24" s="4" t="str">
        <f t="shared" si="4"/>
        <v>2012P</v>
      </c>
      <c r="B24" s="1" t="s">
        <v>64</v>
      </c>
      <c r="C24" s="249"/>
      <c r="D24" s="2">
        <v>2012</v>
      </c>
      <c r="E24" s="2" t="s">
        <v>26</v>
      </c>
      <c r="F24" s="2">
        <f t="shared" ca="1" si="2"/>
        <v>14</v>
      </c>
      <c r="K24" s="31" t="s">
        <v>162</v>
      </c>
      <c r="R24" t="s">
        <v>1268</v>
      </c>
    </row>
    <row r="25" spans="1:18" x14ac:dyDescent="0.25">
      <c r="A25" s="4" t="str">
        <f t="shared" si="4"/>
        <v>2011P</v>
      </c>
      <c r="B25" s="1" t="s">
        <v>144</v>
      </c>
      <c r="C25" s="248" t="s">
        <v>33</v>
      </c>
      <c r="D25" s="2">
        <v>2011</v>
      </c>
      <c r="E25" s="2" t="s">
        <v>26</v>
      </c>
      <c r="F25" s="2">
        <f t="shared" ca="1" si="2"/>
        <v>15</v>
      </c>
      <c r="K25" s="5" t="s">
        <v>105</v>
      </c>
      <c r="R25" t="s">
        <v>80</v>
      </c>
    </row>
    <row r="26" spans="1:18" x14ac:dyDescent="0.25">
      <c r="A26" s="4" t="str">
        <f t="shared" si="4"/>
        <v>2010P</v>
      </c>
      <c r="B26" s="1" t="s">
        <v>144</v>
      </c>
      <c r="C26" s="250"/>
      <c r="D26" s="2">
        <v>2010</v>
      </c>
      <c r="E26" s="2" t="s">
        <v>26</v>
      </c>
      <c r="F26" s="2">
        <f t="shared" ca="1" si="2"/>
        <v>16</v>
      </c>
      <c r="K26" t="s">
        <v>5</v>
      </c>
      <c r="R26" t="s">
        <v>1283</v>
      </c>
    </row>
    <row r="27" spans="1:18" x14ac:dyDescent="0.25">
      <c r="A27" s="4" t="str">
        <f t="shared" si="4"/>
        <v>2009P</v>
      </c>
      <c r="B27" s="1" t="s">
        <v>144</v>
      </c>
      <c r="C27" s="250"/>
      <c r="D27" s="2">
        <v>2009</v>
      </c>
      <c r="E27" s="2" t="s">
        <v>26</v>
      </c>
      <c r="F27" s="2">
        <f t="shared" ca="1" si="2"/>
        <v>17</v>
      </c>
      <c r="K27" t="s">
        <v>6</v>
      </c>
      <c r="R27" t="s">
        <v>1387</v>
      </c>
    </row>
    <row r="28" spans="1:18" x14ac:dyDescent="0.25">
      <c r="A28" s="4" t="str">
        <f t="shared" si="4"/>
        <v>2008P</v>
      </c>
      <c r="B28" s="1" t="s">
        <v>144</v>
      </c>
      <c r="C28" s="250"/>
      <c r="D28" s="2">
        <v>2008</v>
      </c>
      <c r="E28" s="2" t="s">
        <v>26</v>
      </c>
      <c r="F28" s="2">
        <f t="shared" ca="1" si="2"/>
        <v>18</v>
      </c>
      <c r="K28" t="s">
        <v>7</v>
      </c>
      <c r="R28" t="s">
        <v>1440</v>
      </c>
    </row>
    <row r="29" spans="1:18" x14ac:dyDescent="0.25">
      <c r="A29" s="4" t="str">
        <f t="shared" si="4"/>
        <v>2007P</v>
      </c>
      <c r="B29" s="1" t="s">
        <v>144</v>
      </c>
      <c r="C29" s="250"/>
      <c r="D29" s="2">
        <v>2007</v>
      </c>
      <c r="E29" s="2" t="s">
        <v>26</v>
      </c>
      <c r="F29" s="2">
        <f t="shared" ca="1" si="2"/>
        <v>19</v>
      </c>
      <c r="K29" t="s">
        <v>65</v>
      </c>
      <c r="R29" t="s">
        <v>1177</v>
      </c>
    </row>
    <row r="30" spans="1:18" x14ac:dyDescent="0.25">
      <c r="A30" s="4" t="str">
        <f t="shared" si="4"/>
        <v>2006P</v>
      </c>
      <c r="B30" s="1" t="s">
        <v>144</v>
      </c>
      <c r="C30" s="250"/>
      <c r="D30" s="2">
        <v>2006</v>
      </c>
      <c r="E30" s="2" t="s">
        <v>26</v>
      </c>
      <c r="F30" s="2">
        <f t="shared" ca="1" si="2"/>
        <v>20</v>
      </c>
      <c r="K30" t="s">
        <v>66</v>
      </c>
      <c r="R30" t="s">
        <v>43</v>
      </c>
    </row>
    <row r="31" spans="1:18" x14ac:dyDescent="0.25">
      <c r="A31" s="4" t="str">
        <f t="shared" si="4"/>
        <v>2005P</v>
      </c>
      <c r="B31" s="1" t="s">
        <v>144</v>
      </c>
      <c r="C31" s="250"/>
      <c r="D31" s="2">
        <v>2005</v>
      </c>
      <c r="E31" s="2" t="s">
        <v>26</v>
      </c>
      <c r="F31" s="2">
        <f t="shared" ca="1" si="2"/>
        <v>21</v>
      </c>
      <c r="K31" t="s">
        <v>72</v>
      </c>
      <c r="R31" t="s">
        <v>1228</v>
      </c>
    </row>
    <row r="32" spans="1:18" x14ac:dyDescent="0.25">
      <c r="A32" s="4" t="str">
        <f t="shared" si="4"/>
        <v>2004P</v>
      </c>
      <c r="B32" s="1" t="s">
        <v>144</v>
      </c>
      <c r="C32" s="250"/>
      <c r="D32" s="2">
        <v>2004</v>
      </c>
      <c r="E32" s="2" t="s">
        <v>26</v>
      </c>
      <c r="F32" s="2">
        <f t="shared" ca="1" si="2"/>
        <v>22</v>
      </c>
      <c r="K32" t="s">
        <v>9</v>
      </c>
      <c r="R32" t="s">
        <v>55</v>
      </c>
    </row>
    <row r="33" spans="1:18" x14ac:dyDescent="0.25">
      <c r="A33" s="4" t="str">
        <f t="shared" si="4"/>
        <v>2003P</v>
      </c>
      <c r="B33" s="1" t="s">
        <v>144</v>
      </c>
      <c r="C33" s="250"/>
      <c r="D33" s="2">
        <v>2003</v>
      </c>
      <c r="E33" s="2" t="s">
        <v>26</v>
      </c>
      <c r="F33" s="2">
        <f t="shared" ca="1" si="2"/>
        <v>23</v>
      </c>
      <c r="K33" t="s">
        <v>10</v>
      </c>
      <c r="R33" t="s">
        <v>1198</v>
      </c>
    </row>
    <row r="34" spans="1:18" x14ac:dyDescent="0.25">
      <c r="A34" s="4" t="str">
        <f t="shared" si="4"/>
        <v>2002P</v>
      </c>
      <c r="B34" s="1" t="s">
        <v>144</v>
      </c>
      <c r="C34" s="250"/>
      <c r="D34" s="2">
        <v>2002</v>
      </c>
      <c r="E34" s="2" t="s">
        <v>26</v>
      </c>
      <c r="F34" s="2">
        <f t="shared" ca="1" si="2"/>
        <v>24</v>
      </c>
      <c r="K34" t="s">
        <v>1173</v>
      </c>
      <c r="R34" t="s">
        <v>111</v>
      </c>
    </row>
    <row r="35" spans="1:18" x14ac:dyDescent="0.25">
      <c r="A35" s="4" t="str">
        <f t="shared" si="4"/>
        <v>2001P</v>
      </c>
      <c r="B35" s="1" t="s">
        <v>144</v>
      </c>
      <c r="C35" s="250"/>
      <c r="D35" s="2">
        <v>2001</v>
      </c>
      <c r="E35" s="2" t="s">
        <v>26</v>
      </c>
      <c r="F35" s="2">
        <f t="shared" ca="1" si="2"/>
        <v>25</v>
      </c>
      <c r="R35" t="s">
        <v>110</v>
      </c>
    </row>
    <row r="36" spans="1:18" x14ac:dyDescent="0.25">
      <c r="A36" s="4" t="str">
        <f t="shared" si="4"/>
        <v>2000P</v>
      </c>
      <c r="B36" s="1" t="s">
        <v>144</v>
      </c>
      <c r="C36" s="250"/>
      <c r="D36" s="2">
        <v>2000</v>
      </c>
      <c r="E36" s="2" t="s">
        <v>26</v>
      </c>
      <c r="F36" s="2">
        <f t="shared" ca="1" si="2"/>
        <v>26</v>
      </c>
      <c r="R36" t="s">
        <v>1382</v>
      </c>
    </row>
    <row r="37" spans="1:18" x14ac:dyDescent="0.25">
      <c r="A37" s="4" t="str">
        <f>D37&amp;E37</f>
        <v>1999P</v>
      </c>
      <c r="B37" s="1" t="s">
        <v>144</v>
      </c>
      <c r="C37" s="250"/>
      <c r="D37" s="2">
        <v>1999</v>
      </c>
      <c r="E37" s="2" t="s">
        <v>26</v>
      </c>
      <c r="F37" s="2">
        <f t="shared" ca="1" si="2"/>
        <v>27</v>
      </c>
      <c r="R37" t="s">
        <v>89</v>
      </c>
    </row>
    <row r="38" spans="1:18" x14ac:dyDescent="0.25">
      <c r="A38" s="4" t="str">
        <f>D38&amp;E38</f>
        <v>1998P</v>
      </c>
      <c r="B38" s="1" t="s">
        <v>144</v>
      </c>
      <c r="C38" s="250"/>
      <c r="D38" s="2">
        <v>1998</v>
      </c>
      <c r="E38" s="2" t="s">
        <v>26</v>
      </c>
      <c r="F38" s="2">
        <f t="shared" ca="1" si="2"/>
        <v>28</v>
      </c>
      <c r="R38" t="s">
        <v>75</v>
      </c>
    </row>
    <row r="39" spans="1:18" x14ac:dyDescent="0.25">
      <c r="A39" s="4" t="str">
        <f>D39&amp;E39</f>
        <v>1997P</v>
      </c>
      <c r="B39" s="1" t="s">
        <v>144</v>
      </c>
      <c r="C39" s="249"/>
      <c r="D39" s="2">
        <v>1997</v>
      </c>
      <c r="E39" s="2" t="s">
        <v>26</v>
      </c>
      <c r="F39" s="2">
        <f t="shared" ca="1" si="2"/>
        <v>29</v>
      </c>
      <c r="R39" t="s">
        <v>1437</v>
      </c>
    </row>
    <row r="40" spans="1:18" x14ac:dyDescent="0.25">
      <c r="A40" s="210" t="str">
        <f t="shared" si="0"/>
        <v>2021N</v>
      </c>
      <c r="B40" s="208" t="s">
        <v>1683</v>
      </c>
      <c r="C40" s="248" t="s">
        <v>1684</v>
      </c>
      <c r="D40" s="209">
        <v>2021</v>
      </c>
      <c r="E40" s="209" t="s">
        <v>24</v>
      </c>
      <c r="F40" s="209">
        <f t="shared" ref="F40:F41" ca="1" si="5">YEAR(NOW())-D40</f>
        <v>5</v>
      </c>
      <c r="R40" t="s">
        <v>1467</v>
      </c>
    </row>
    <row r="41" spans="1:18" x14ac:dyDescent="0.25">
      <c r="A41" s="210" t="str">
        <f t="shared" si="0"/>
        <v>2020N</v>
      </c>
      <c r="B41" s="208" t="s">
        <v>1683</v>
      </c>
      <c r="C41" s="249"/>
      <c r="D41" s="209">
        <v>2020</v>
      </c>
      <c r="E41" s="209" t="s">
        <v>24</v>
      </c>
      <c r="F41" s="209">
        <f t="shared" ca="1" si="5"/>
        <v>6</v>
      </c>
      <c r="R41" t="s">
        <v>1328</v>
      </c>
    </row>
    <row r="42" spans="1:18" s="5" customFormat="1" x14ac:dyDescent="0.25">
      <c r="A42" s="4" t="str">
        <f t="shared" si="0"/>
        <v>2019N</v>
      </c>
      <c r="B42" s="1" t="s">
        <v>0</v>
      </c>
      <c r="C42" s="248" t="s">
        <v>30</v>
      </c>
      <c r="D42" s="2">
        <v>2019</v>
      </c>
      <c r="E42" s="2" t="s">
        <v>24</v>
      </c>
      <c r="F42" s="2">
        <f t="shared" ca="1" si="2"/>
        <v>7</v>
      </c>
      <c r="K42"/>
      <c r="Q42" s="64"/>
      <c r="R42" t="s">
        <v>167</v>
      </c>
    </row>
    <row r="43" spans="1:18" s="5" customFormat="1" x14ac:dyDescent="0.25">
      <c r="A43" s="4" t="str">
        <f t="shared" si="0"/>
        <v>2018N</v>
      </c>
      <c r="B43" s="1" t="s">
        <v>0</v>
      </c>
      <c r="C43" s="249"/>
      <c r="D43" s="2">
        <v>2018</v>
      </c>
      <c r="E43" s="2" t="s">
        <v>24</v>
      </c>
      <c r="F43" s="2">
        <f t="shared" ca="1" si="2"/>
        <v>8</v>
      </c>
      <c r="K43"/>
      <c r="Q43" s="64"/>
      <c r="R43" t="s">
        <v>1352</v>
      </c>
    </row>
    <row r="44" spans="1:18" s="5" customFormat="1" x14ac:dyDescent="0.25">
      <c r="A44" s="4" t="str">
        <f t="shared" si="0"/>
        <v>2017N</v>
      </c>
      <c r="B44" s="1" t="s">
        <v>1</v>
      </c>
      <c r="C44" s="248" t="s">
        <v>29</v>
      </c>
      <c r="D44" s="2">
        <v>2017</v>
      </c>
      <c r="E44" s="2" t="s">
        <v>24</v>
      </c>
      <c r="F44" s="2">
        <f t="shared" ca="1" si="2"/>
        <v>9</v>
      </c>
      <c r="K44"/>
      <c r="Q44" s="64"/>
      <c r="R44" t="s">
        <v>1371</v>
      </c>
    </row>
    <row r="45" spans="1:18" s="5" customFormat="1" x14ac:dyDescent="0.25">
      <c r="A45" s="4" t="str">
        <f t="shared" si="0"/>
        <v>2016N</v>
      </c>
      <c r="B45" s="1" t="s">
        <v>1</v>
      </c>
      <c r="C45" s="249"/>
      <c r="D45" s="2">
        <v>2016</v>
      </c>
      <c r="E45" s="2" t="s">
        <v>24</v>
      </c>
      <c r="F45" s="2">
        <f t="shared" ca="1" si="2"/>
        <v>10</v>
      </c>
      <c r="K45"/>
      <c r="Q45" s="64"/>
      <c r="R45" s="5" t="s">
        <v>168</v>
      </c>
    </row>
    <row r="46" spans="1:18" s="5" customFormat="1" x14ac:dyDescent="0.25">
      <c r="A46" s="4" t="str">
        <f t="shared" si="0"/>
        <v>2015N</v>
      </c>
      <c r="B46" s="1" t="s">
        <v>2</v>
      </c>
      <c r="C46" s="248" t="s">
        <v>31</v>
      </c>
      <c r="D46" s="2">
        <v>2015</v>
      </c>
      <c r="E46" s="2" t="s">
        <v>24</v>
      </c>
      <c r="F46" s="2">
        <f t="shared" ca="1" si="2"/>
        <v>11</v>
      </c>
      <c r="K46"/>
      <c r="Q46" s="64"/>
      <c r="R46" s="5" t="s">
        <v>108</v>
      </c>
    </row>
    <row r="47" spans="1:18" x14ac:dyDescent="0.25">
      <c r="A47" s="4" t="str">
        <f t="shared" si="0"/>
        <v>2014N</v>
      </c>
      <c r="B47" s="1" t="s">
        <v>2</v>
      </c>
      <c r="C47" s="249"/>
      <c r="D47" s="2">
        <v>2014</v>
      </c>
      <c r="E47" s="2" t="s">
        <v>24</v>
      </c>
      <c r="F47" s="2">
        <f t="shared" ca="1" si="2"/>
        <v>12</v>
      </c>
      <c r="R47" t="s">
        <v>77</v>
      </c>
    </row>
    <row r="48" spans="1:18" x14ac:dyDescent="0.25">
      <c r="A48" s="4" t="str">
        <f t="shared" si="0"/>
        <v>2013N</v>
      </c>
      <c r="B48" s="1" t="s">
        <v>3</v>
      </c>
      <c r="C48" s="248" t="s">
        <v>32</v>
      </c>
      <c r="D48" s="2">
        <v>2013</v>
      </c>
      <c r="E48" s="2" t="s">
        <v>24</v>
      </c>
      <c r="F48" s="2">
        <f t="shared" ca="1" si="2"/>
        <v>13</v>
      </c>
      <c r="R48" t="s">
        <v>1227</v>
      </c>
    </row>
    <row r="49" spans="1:18" x14ac:dyDescent="0.25">
      <c r="A49" s="4" t="str">
        <f t="shared" si="0"/>
        <v>2012N</v>
      </c>
      <c r="B49" s="1" t="s">
        <v>3</v>
      </c>
      <c r="C49" s="249"/>
      <c r="D49" s="2">
        <v>2012</v>
      </c>
      <c r="E49" s="2" t="s">
        <v>24</v>
      </c>
      <c r="F49" s="2">
        <f t="shared" ca="1" si="2"/>
        <v>14</v>
      </c>
      <c r="R49" t="s">
        <v>139</v>
      </c>
    </row>
    <row r="50" spans="1:18" x14ac:dyDescent="0.25">
      <c r="A50" s="4" t="str">
        <f t="shared" si="0"/>
        <v>2011N</v>
      </c>
      <c r="B50" s="1" t="s">
        <v>4</v>
      </c>
      <c r="C50" s="248" t="s">
        <v>33</v>
      </c>
      <c r="D50" s="2">
        <v>2011</v>
      </c>
      <c r="E50" s="2" t="s">
        <v>24</v>
      </c>
      <c r="F50" s="2">
        <f t="shared" ca="1" si="2"/>
        <v>15</v>
      </c>
      <c r="R50" t="s">
        <v>78</v>
      </c>
    </row>
    <row r="51" spans="1:18" x14ac:dyDescent="0.25">
      <c r="A51" s="4" t="str">
        <f t="shared" si="0"/>
        <v>2010N</v>
      </c>
      <c r="B51" s="1" t="s">
        <v>4</v>
      </c>
      <c r="C51" s="250"/>
      <c r="D51" s="2">
        <v>2010</v>
      </c>
      <c r="E51" s="2" t="s">
        <v>24</v>
      </c>
      <c r="F51" s="2">
        <f t="shared" ca="1" si="2"/>
        <v>16</v>
      </c>
      <c r="R51" t="s">
        <v>1329</v>
      </c>
    </row>
    <row r="52" spans="1:18" x14ac:dyDescent="0.25">
      <c r="A52" s="4" t="str">
        <f t="shared" si="0"/>
        <v>2009N</v>
      </c>
      <c r="B52" s="1" t="s">
        <v>4</v>
      </c>
      <c r="C52" s="250"/>
      <c r="D52" s="2">
        <v>2009</v>
      </c>
      <c r="E52" s="2" t="s">
        <v>24</v>
      </c>
      <c r="F52" s="2">
        <f t="shared" ca="1" si="2"/>
        <v>17</v>
      </c>
      <c r="R52" t="s">
        <v>53</v>
      </c>
    </row>
    <row r="53" spans="1:18" x14ac:dyDescent="0.25">
      <c r="A53" s="4" t="str">
        <f t="shared" si="0"/>
        <v>2008N</v>
      </c>
      <c r="B53" s="1" t="s">
        <v>4</v>
      </c>
      <c r="C53" s="250"/>
      <c r="D53" s="2">
        <v>2008</v>
      </c>
      <c r="E53" s="2" t="s">
        <v>24</v>
      </c>
      <c r="F53" s="2">
        <f t="shared" ca="1" si="2"/>
        <v>18</v>
      </c>
      <c r="R53" t="s">
        <v>45</v>
      </c>
    </row>
    <row r="54" spans="1:18" x14ac:dyDescent="0.25">
      <c r="A54" s="4" t="str">
        <f t="shared" si="0"/>
        <v>2007N</v>
      </c>
      <c r="B54" s="1" t="s">
        <v>4</v>
      </c>
      <c r="C54" s="250"/>
      <c r="D54" s="2">
        <v>2007</v>
      </c>
      <c r="E54" s="2" t="s">
        <v>24</v>
      </c>
      <c r="F54" s="2">
        <f t="shared" ca="1" si="2"/>
        <v>19</v>
      </c>
      <c r="R54" t="s">
        <v>49</v>
      </c>
    </row>
    <row r="55" spans="1:18" x14ac:dyDescent="0.25">
      <c r="A55" s="4" t="str">
        <f t="shared" si="0"/>
        <v>2006N</v>
      </c>
      <c r="B55" s="1" t="s">
        <v>4</v>
      </c>
      <c r="C55" s="250"/>
      <c r="D55" s="2">
        <v>2006</v>
      </c>
      <c r="E55" s="2" t="s">
        <v>24</v>
      </c>
      <c r="F55" s="2">
        <f t="shared" ca="1" si="2"/>
        <v>20</v>
      </c>
    </row>
    <row r="56" spans="1:18" x14ac:dyDescent="0.25">
      <c r="A56" s="4" t="str">
        <f t="shared" si="0"/>
        <v>2005N</v>
      </c>
      <c r="B56" s="1" t="s">
        <v>4</v>
      </c>
      <c r="C56" s="250"/>
      <c r="D56" s="2">
        <v>2005</v>
      </c>
      <c r="E56" s="2" t="s">
        <v>24</v>
      </c>
      <c r="F56" s="2">
        <f t="shared" ca="1" si="2"/>
        <v>21</v>
      </c>
    </row>
    <row r="57" spans="1:18" x14ac:dyDescent="0.25">
      <c r="A57" s="4" t="str">
        <f t="shared" si="0"/>
        <v>2004N</v>
      </c>
      <c r="B57" s="1" t="s">
        <v>4</v>
      </c>
      <c r="C57" s="250"/>
      <c r="D57" s="2">
        <v>2004</v>
      </c>
      <c r="E57" s="2" t="s">
        <v>24</v>
      </c>
      <c r="F57" s="2">
        <f t="shared" ca="1" si="2"/>
        <v>22</v>
      </c>
    </row>
    <row r="58" spans="1:18" x14ac:dyDescent="0.25">
      <c r="A58" s="4" t="str">
        <f t="shared" si="0"/>
        <v>2003N</v>
      </c>
      <c r="B58" s="1" t="s">
        <v>4</v>
      </c>
      <c r="C58" s="250"/>
      <c r="D58" s="2">
        <v>2003</v>
      </c>
      <c r="E58" s="2" t="s">
        <v>24</v>
      </c>
      <c r="F58" s="2">
        <f t="shared" ca="1" si="2"/>
        <v>23</v>
      </c>
    </row>
    <row r="59" spans="1:18" x14ac:dyDescent="0.25">
      <c r="A59" s="4" t="str">
        <f t="shared" si="0"/>
        <v>2002N</v>
      </c>
      <c r="B59" s="1" t="s">
        <v>4</v>
      </c>
      <c r="C59" s="250"/>
      <c r="D59" s="2">
        <v>2002</v>
      </c>
      <c r="E59" s="2" t="s">
        <v>24</v>
      </c>
      <c r="F59" s="2">
        <f t="shared" ca="1" si="2"/>
        <v>24</v>
      </c>
    </row>
    <row r="60" spans="1:18" x14ac:dyDescent="0.25">
      <c r="A60" s="4" t="str">
        <f>D60&amp;E60</f>
        <v>2001N</v>
      </c>
      <c r="B60" s="1" t="s">
        <v>4</v>
      </c>
      <c r="C60" s="250"/>
      <c r="D60" s="2">
        <v>2001</v>
      </c>
      <c r="E60" s="2" t="s">
        <v>24</v>
      </c>
      <c r="F60" s="2">
        <f t="shared" ca="1" si="2"/>
        <v>25</v>
      </c>
    </row>
    <row r="61" spans="1:18" x14ac:dyDescent="0.25">
      <c r="A61" s="4" t="str">
        <f>D61&amp;E61</f>
        <v>2000N</v>
      </c>
      <c r="B61" s="1" t="s">
        <v>4</v>
      </c>
      <c r="C61" s="250"/>
      <c r="D61" s="2">
        <v>2000</v>
      </c>
      <c r="E61" s="2" t="s">
        <v>24</v>
      </c>
      <c r="F61" s="2">
        <f t="shared" ca="1" si="2"/>
        <v>26</v>
      </c>
    </row>
    <row r="62" spans="1:18" x14ac:dyDescent="0.25">
      <c r="A62" s="4" t="str">
        <f>D62&amp;E62</f>
        <v>1999N</v>
      </c>
      <c r="B62" s="1" t="s">
        <v>4</v>
      </c>
      <c r="C62" s="250"/>
      <c r="D62" s="2">
        <v>1999</v>
      </c>
      <c r="E62" s="2" t="s">
        <v>24</v>
      </c>
      <c r="F62" s="2">
        <f t="shared" ca="1" si="2"/>
        <v>27</v>
      </c>
    </row>
    <row r="63" spans="1:18" x14ac:dyDescent="0.25">
      <c r="A63" s="4" t="str">
        <f>D63&amp;E63</f>
        <v>1998N</v>
      </c>
      <c r="B63" s="1" t="s">
        <v>4</v>
      </c>
      <c r="C63" s="250"/>
      <c r="D63" s="2">
        <v>1998</v>
      </c>
      <c r="E63" s="2" t="s">
        <v>24</v>
      </c>
      <c r="F63" s="2">
        <f t="shared" ca="1" si="2"/>
        <v>28</v>
      </c>
    </row>
    <row r="64" spans="1:18" x14ac:dyDescent="0.25">
      <c r="A64" s="4" t="str">
        <f>D64&amp;E64</f>
        <v>1997N</v>
      </c>
      <c r="B64" s="1" t="s">
        <v>4</v>
      </c>
      <c r="C64" s="249"/>
      <c r="D64" s="2">
        <v>1997</v>
      </c>
      <c r="E64" s="2" t="s">
        <v>24</v>
      </c>
      <c r="F64" s="2">
        <f t="shared" ca="1" si="2"/>
        <v>29</v>
      </c>
    </row>
    <row r="65" spans="1:6" x14ac:dyDescent="0.25">
      <c r="A65" s="4" t="str">
        <f t="shared" si="0"/>
        <v>2019D</v>
      </c>
      <c r="B65" s="1" t="s">
        <v>163</v>
      </c>
      <c r="C65" s="248" t="s">
        <v>30</v>
      </c>
      <c r="D65" s="2">
        <v>2019</v>
      </c>
      <c r="E65" s="2" t="s">
        <v>25</v>
      </c>
      <c r="F65" s="2">
        <f t="shared" ca="1" si="2"/>
        <v>7</v>
      </c>
    </row>
    <row r="66" spans="1:6" x14ac:dyDescent="0.25">
      <c r="A66" s="4" t="str">
        <f t="shared" si="0"/>
        <v>2018D</v>
      </c>
      <c r="B66" s="1" t="s">
        <v>163</v>
      </c>
      <c r="C66" s="249"/>
      <c r="D66" s="2">
        <v>2018</v>
      </c>
      <c r="E66" s="2" t="s">
        <v>25</v>
      </c>
      <c r="F66" s="2">
        <f t="shared" ca="1" si="2"/>
        <v>8</v>
      </c>
    </row>
    <row r="67" spans="1:6" x14ac:dyDescent="0.25">
      <c r="A67" s="4" t="str">
        <f t="shared" si="0"/>
        <v>2017D</v>
      </c>
      <c r="B67" s="1" t="s">
        <v>164</v>
      </c>
      <c r="C67" s="248" t="s">
        <v>29</v>
      </c>
      <c r="D67" s="2">
        <v>2017</v>
      </c>
      <c r="E67" s="2" t="s">
        <v>25</v>
      </c>
      <c r="F67" s="2">
        <f t="shared" ca="1" si="2"/>
        <v>9</v>
      </c>
    </row>
    <row r="68" spans="1:6" x14ac:dyDescent="0.25">
      <c r="A68" s="4" t="str">
        <f t="shared" si="0"/>
        <v>2016D</v>
      </c>
      <c r="B68" s="1" t="s">
        <v>164</v>
      </c>
      <c r="C68" s="249"/>
      <c r="D68" s="2">
        <v>2016</v>
      </c>
      <c r="E68" s="2" t="s">
        <v>25</v>
      </c>
      <c r="F68" s="2">
        <f t="shared" ca="1" si="2"/>
        <v>10</v>
      </c>
    </row>
    <row r="69" spans="1:6" x14ac:dyDescent="0.25">
      <c r="A69" s="4" t="str">
        <f t="shared" si="0"/>
        <v>2015D</v>
      </c>
      <c r="B69" s="1" t="s">
        <v>161</v>
      </c>
      <c r="C69" s="248" t="s">
        <v>31</v>
      </c>
      <c r="D69" s="2">
        <v>2015</v>
      </c>
      <c r="E69" s="2" t="s">
        <v>25</v>
      </c>
      <c r="F69" s="2">
        <f t="shared" ca="1" si="2"/>
        <v>11</v>
      </c>
    </row>
    <row r="70" spans="1:6" x14ac:dyDescent="0.25">
      <c r="A70" s="4" t="str">
        <f t="shared" si="0"/>
        <v>2014D</v>
      </c>
      <c r="B70" s="1" t="s">
        <v>161</v>
      </c>
      <c r="C70" s="249"/>
      <c r="D70" s="2">
        <v>2014</v>
      </c>
      <c r="E70" s="2" t="s">
        <v>25</v>
      </c>
      <c r="F70" s="2">
        <f t="shared" ca="1" si="2"/>
        <v>12</v>
      </c>
    </row>
    <row r="71" spans="1:6" x14ac:dyDescent="0.25">
      <c r="A71" s="4" t="str">
        <f t="shared" si="0"/>
        <v>2013D</v>
      </c>
      <c r="B71" s="1" t="s">
        <v>162</v>
      </c>
      <c r="C71" s="248" t="s">
        <v>32</v>
      </c>
      <c r="D71" s="2">
        <v>2013</v>
      </c>
      <c r="E71" s="2" t="s">
        <v>25</v>
      </c>
      <c r="F71" s="2">
        <f t="shared" ref="F71:F134" ca="1" si="6">YEAR(NOW())-D71</f>
        <v>13</v>
      </c>
    </row>
    <row r="72" spans="1:6" x14ac:dyDescent="0.25">
      <c r="A72" s="4" t="str">
        <f t="shared" si="0"/>
        <v>2012D</v>
      </c>
      <c r="B72" s="1" t="s">
        <v>162</v>
      </c>
      <c r="C72" s="249"/>
      <c r="D72" s="2">
        <v>2012</v>
      </c>
      <c r="E72" s="2" t="s">
        <v>25</v>
      </c>
      <c r="F72" s="2">
        <f t="shared" ca="1" si="6"/>
        <v>14</v>
      </c>
    </row>
    <row r="73" spans="1:6" x14ac:dyDescent="0.25">
      <c r="A73" s="4" t="str">
        <f t="shared" si="0"/>
        <v>2021EX</v>
      </c>
      <c r="B73" s="1" t="s">
        <v>105</v>
      </c>
      <c r="C73" s="248" t="s">
        <v>106</v>
      </c>
      <c r="D73" s="2">
        <v>2021</v>
      </c>
      <c r="E73" s="2" t="s">
        <v>27</v>
      </c>
      <c r="F73" s="2">
        <f t="shared" ca="1" si="6"/>
        <v>5</v>
      </c>
    </row>
    <row r="74" spans="1:6" x14ac:dyDescent="0.25">
      <c r="A74" s="4" t="str">
        <f t="shared" si="0"/>
        <v>2020EX</v>
      </c>
      <c r="B74" s="1" t="s">
        <v>105</v>
      </c>
      <c r="C74" s="250"/>
      <c r="D74" s="2">
        <v>2020</v>
      </c>
      <c r="E74" s="2" t="s">
        <v>27</v>
      </c>
      <c r="F74" s="2">
        <f t="shared" ca="1" si="6"/>
        <v>6</v>
      </c>
    </row>
    <row r="75" spans="1:6" x14ac:dyDescent="0.25">
      <c r="A75" s="4" t="str">
        <f t="shared" si="0"/>
        <v>2019EX</v>
      </c>
      <c r="B75" s="1" t="s">
        <v>105</v>
      </c>
      <c r="C75" s="250"/>
      <c r="D75" s="2">
        <v>2019</v>
      </c>
      <c r="E75" s="2" t="s">
        <v>27</v>
      </c>
      <c r="F75" s="2">
        <f t="shared" ca="1" si="6"/>
        <v>7</v>
      </c>
    </row>
    <row r="76" spans="1:6" x14ac:dyDescent="0.25">
      <c r="A76" s="4" t="str">
        <f t="shared" si="0"/>
        <v>2018EX</v>
      </c>
      <c r="B76" s="1" t="s">
        <v>105</v>
      </c>
      <c r="C76" s="249"/>
      <c r="D76" s="2">
        <v>2018</v>
      </c>
      <c r="E76" s="2" t="s">
        <v>27</v>
      </c>
      <c r="F76" s="2">
        <f t="shared" ca="1" si="6"/>
        <v>8</v>
      </c>
    </row>
    <row r="77" spans="1:6" x14ac:dyDescent="0.25">
      <c r="A77" s="4" t="str">
        <f t="shared" ref="A77:A148" si="7">D77&amp;E77</f>
        <v>2017EX</v>
      </c>
      <c r="B77" s="1" t="s">
        <v>5</v>
      </c>
      <c r="C77" s="248" t="s">
        <v>29</v>
      </c>
      <c r="D77" s="2">
        <v>2017</v>
      </c>
      <c r="E77" s="2" t="s">
        <v>27</v>
      </c>
      <c r="F77" s="2">
        <f t="shared" ca="1" si="6"/>
        <v>9</v>
      </c>
    </row>
    <row r="78" spans="1:6" x14ac:dyDescent="0.25">
      <c r="A78" s="4" t="str">
        <f t="shared" si="7"/>
        <v>2016EX</v>
      </c>
      <c r="B78" s="1" t="s">
        <v>5</v>
      </c>
      <c r="C78" s="249"/>
      <c r="D78" s="2">
        <v>2016</v>
      </c>
      <c r="E78" s="2" t="s">
        <v>27</v>
      </c>
      <c r="F78" s="2">
        <f t="shared" ca="1" si="6"/>
        <v>10</v>
      </c>
    </row>
    <row r="79" spans="1:6" x14ac:dyDescent="0.25">
      <c r="A79" s="4" t="str">
        <f t="shared" si="7"/>
        <v>2015EX</v>
      </c>
      <c r="B79" s="1" t="s">
        <v>6</v>
      </c>
      <c r="C79" s="248" t="s">
        <v>31</v>
      </c>
      <c r="D79" s="2">
        <v>2015</v>
      </c>
      <c r="E79" s="2" t="s">
        <v>27</v>
      </c>
      <c r="F79" s="2">
        <f t="shared" ca="1" si="6"/>
        <v>11</v>
      </c>
    </row>
    <row r="80" spans="1:6" x14ac:dyDescent="0.25">
      <c r="A80" s="4" t="str">
        <f t="shared" si="7"/>
        <v>2014EX</v>
      </c>
      <c r="B80" s="1" t="s">
        <v>6</v>
      </c>
      <c r="C80" s="249"/>
      <c r="D80" s="2">
        <v>2014</v>
      </c>
      <c r="E80" s="2" t="s">
        <v>27</v>
      </c>
      <c r="F80" s="2">
        <f t="shared" ca="1" si="6"/>
        <v>12</v>
      </c>
    </row>
    <row r="81" spans="1:18" x14ac:dyDescent="0.25">
      <c r="A81" s="4" t="str">
        <f t="shared" si="7"/>
        <v>2013EX</v>
      </c>
      <c r="B81" s="1" t="s">
        <v>7</v>
      </c>
      <c r="C81" s="248" t="s">
        <v>32</v>
      </c>
      <c r="D81" s="2">
        <v>2013</v>
      </c>
      <c r="E81" s="2" t="s">
        <v>27</v>
      </c>
      <c r="F81" s="2">
        <f t="shared" ca="1" si="6"/>
        <v>13</v>
      </c>
    </row>
    <row r="82" spans="1:18" x14ac:dyDescent="0.25">
      <c r="A82" s="4" t="str">
        <f t="shared" si="7"/>
        <v>2012EX</v>
      </c>
      <c r="B82" s="1" t="s">
        <v>7</v>
      </c>
      <c r="C82" s="249"/>
      <c r="D82" s="2">
        <v>2012</v>
      </c>
      <c r="E82" s="2" t="s">
        <v>27</v>
      </c>
      <c r="F82" s="2">
        <f t="shared" ca="1" si="6"/>
        <v>14</v>
      </c>
    </row>
    <row r="83" spans="1:18" x14ac:dyDescent="0.25">
      <c r="A83" s="4" t="str">
        <f t="shared" si="7"/>
        <v>2011EX</v>
      </c>
      <c r="B83" s="1" t="s">
        <v>65</v>
      </c>
      <c r="C83" s="248" t="s">
        <v>68</v>
      </c>
      <c r="D83" s="2">
        <v>2011</v>
      </c>
      <c r="E83" s="2" t="s">
        <v>27</v>
      </c>
      <c r="F83" s="2">
        <f t="shared" ca="1" si="6"/>
        <v>15</v>
      </c>
    </row>
    <row r="84" spans="1:18" x14ac:dyDescent="0.25">
      <c r="A84" s="4" t="str">
        <f t="shared" si="7"/>
        <v>2010EX</v>
      </c>
      <c r="B84" s="1" t="s">
        <v>65</v>
      </c>
      <c r="C84" s="249"/>
      <c r="D84" s="2">
        <v>2010</v>
      </c>
      <c r="E84" s="2" t="s">
        <v>27</v>
      </c>
      <c r="F84" s="2">
        <f t="shared" ca="1" si="6"/>
        <v>16</v>
      </c>
    </row>
    <row r="85" spans="1:18" x14ac:dyDescent="0.25">
      <c r="A85" s="4" t="str">
        <f t="shared" si="7"/>
        <v>2009EX</v>
      </c>
      <c r="B85" s="1" t="s">
        <v>66</v>
      </c>
      <c r="C85" s="248" t="s">
        <v>69</v>
      </c>
      <c r="D85" s="2">
        <v>2009</v>
      </c>
      <c r="E85" s="2" t="s">
        <v>27</v>
      </c>
      <c r="F85" s="2">
        <f t="shared" ca="1" si="6"/>
        <v>17</v>
      </c>
    </row>
    <row r="86" spans="1:18" x14ac:dyDescent="0.25">
      <c r="A86" s="4" t="str">
        <f t="shared" si="7"/>
        <v>2008EX</v>
      </c>
      <c r="B86" s="1" t="s">
        <v>66</v>
      </c>
      <c r="C86" s="250"/>
      <c r="D86" s="2">
        <v>2008</v>
      </c>
      <c r="E86" s="2" t="s">
        <v>27</v>
      </c>
      <c r="F86" s="2">
        <f t="shared" ca="1" si="6"/>
        <v>18</v>
      </c>
    </row>
    <row r="87" spans="1:18" x14ac:dyDescent="0.25">
      <c r="A87" s="4" t="str">
        <f t="shared" si="7"/>
        <v>2007EX</v>
      </c>
      <c r="B87" s="1" t="s">
        <v>66</v>
      </c>
      <c r="C87" s="250"/>
      <c r="D87" s="2">
        <v>2007</v>
      </c>
      <c r="E87" s="2" t="s">
        <v>27</v>
      </c>
      <c r="F87" s="2">
        <f t="shared" ca="1" si="6"/>
        <v>19</v>
      </c>
    </row>
    <row r="88" spans="1:18" x14ac:dyDescent="0.25">
      <c r="A88" s="4" t="str">
        <f t="shared" si="7"/>
        <v>2006EX</v>
      </c>
      <c r="B88" s="1" t="s">
        <v>66</v>
      </c>
      <c r="C88" s="250"/>
      <c r="D88" s="2">
        <v>2006</v>
      </c>
      <c r="E88" s="2" t="s">
        <v>27</v>
      </c>
      <c r="F88" s="2">
        <f t="shared" ca="1" si="6"/>
        <v>20</v>
      </c>
    </row>
    <row r="89" spans="1:18" x14ac:dyDescent="0.25">
      <c r="A89" s="4" t="str">
        <f t="shared" si="7"/>
        <v>2005EX</v>
      </c>
      <c r="B89" s="1" t="s">
        <v>66</v>
      </c>
      <c r="C89" s="250"/>
      <c r="D89" s="2">
        <v>2005</v>
      </c>
      <c r="E89" s="2" t="s">
        <v>27</v>
      </c>
      <c r="F89" s="2">
        <f t="shared" ca="1" si="6"/>
        <v>21</v>
      </c>
    </row>
    <row r="90" spans="1:18" x14ac:dyDescent="0.25">
      <c r="A90" s="4" t="str">
        <f t="shared" si="7"/>
        <v>2004EX</v>
      </c>
      <c r="B90" s="1" t="s">
        <v>66</v>
      </c>
      <c r="C90" s="250"/>
      <c r="D90" s="2">
        <v>2004</v>
      </c>
      <c r="E90" s="2" t="s">
        <v>27</v>
      </c>
      <c r="F90" s="2">
        <f t="shared" ca="1" si="6"/>
        <v>22</v>
      </c>
    </row>
    <row r="91" spans="1:18" x14ac:dyDescent="0.25">
      <c r="A91" s="4" t="str">
        <f t="shared" si="7"/>
        <v>2003EX</v>
      </c>
      <c r="B91" s="1" t="s">
        <v>66</v>
      </c>
      <c r="C91" s="250"/>
      <c r="D91" s="2">
        <v>2003</v>
      </c>
      <c r="E91" s="2" t="s">
        <v>27</v>
      </c>
      <c r="F91" s="2">
        <f t="shared" ca="1" si="6"/>
        <v>23</v>
      </c>
    </row>
    <row r="92" spans="1:18" s="5" customFormat="1" x14ac:dyDescent="0.25">
      <c r="A92" s="4" t="str">
        <f t="shared" si="7"/>
        <v>2002EX</v>
      </c>
      <c r="B92" s="1" t="s">
        <v>66</v>
      </c>
      <c r="C92" s="250"/>
      <c r="D92" s="2">
        <v>2002</v>
      </c>
      <c r="E92" s="2" t="s">
        <v>27</v>
      </c>
      <c r="F92" s="2">
        <f t="shared" ca="1" si="6"/>
        <v>24</v>
      </c>
      <c r="K92"/>
      <c r="Q92" s="64"/>
      <c r="R92"/>
    </row>
    <row r="93" spans="1:18" s="5" customFormat="1" x14ac:dyDescent="0.25">
      <c r="A93" s="4" t="str">
        <f t="shared" si="7"/>
        <v>2001EX</v>
      </c>
      <c r="B93" s="1" t="s">
        <v>66</v>
      </c>
      <c r="C93" s="250"/>
      <c r="D93" s="2">
        <v>2001</v>
      </c>
      <c r="E93" s="2" t="s">
        <v>27</v>
      </c>
      <c r="F93" s="2">
        <f t="shared" ca="1" si="6"/>
        <v>25</v>
      </c>
      <c r="K93"/>
      <c r="Q93" s="64"/>
      <c r="R93"/>
    </row>
    <row r="94" spans="1:18" s="5" customFormat="1" x14ac:dyDescent="0.25">
      <c r="A94" s="4" t="str">
        <f t="shared" si="7"/>
        <v>2000EX</v>
      </c>
      <c r="B94" s="1" t="s">
        <v>66</v>
      </c>
      <c r="C94" s="250"/>
      <c r="D94" s="2">
        <v>2000</v>
      </c>
      <c r="E94" s="2" t="s">
        <v>27</v>
      </c>
      <c r="F94" s="2">
        <f t="shared" ca="1" si="6"/>
        <v>26</v>
      </c>
      <c r="K94"/>
      <c r="Q94" s="64"/>
      <c r="R94"/>
    </row>
    <row r="95" spans="1:18" s="5" customFormat="1" x14ac:dyDescent="0.25">
      <c r="A95" s="4" t="str">
        <f t="shared" si="7"/>
        <v>1999EX</v>
      </c>
      <c r="B95" s="1" t="s">
        <v>66</v>
      </c>
      <c r="C95" s="250"/>
      <c r="D95" s="2">
        <v>1999</v>
      </c>
      <c r="E95" s="2" t="s">
        <v>27</v>
      </c>
      <c r="F95" s="2">
        <f t="shared" ca="1" si="6"/>
        <v>27</v>
      </c>
      <c r="K95"/>
      <c r="Q95" s="64"/>
      <c r="R95"/>
    </row>
    <row r="96" spans="1:18" s="5" customFormat="1" x14ac:dyDescent="0.25">
      <c r="A96" s="4" t="str">
        <f t="shared" si="7"/>
        <v>1998EX</v>
      </c>
      <c r="B96" s="1" t="s">
        <v>66</v>
      </c>
      <c r="C96" s="250"/>
      <c r="D96" s="2">
        <v>1998</v>
      </c>
      <c r="E96" s="2" t="s">
        <v>27</v>
      </c>
      <c r="F96" s="2">
        <f t="shared" ca="1" si="6"/>
        <v>28</v>
      </c>
      <c r="K96"/>
      <c r="Q96" s="64"/>
      <c r="R96"/>
    </row>
    <row r="97" spans="1:18" s="5" customFormat="1" x14ac:dyDescent="0.25">
      <c r="A97" s="4" t="str">
        <f t="shared" si="7"/>
        <v>1997EX</v>
      </c>
      <c r="B97" s="1" t="s">
        <v>66</v>
      </c>
      <c r="C97" s="249"/>
      <c r="D97" s="2">
        <v>1997</v>
      </c>
      <c r="E97" s="2" t="s">
        <v>27</v>
      </c>
      <c r="F97" s="2">
        <f t="shared" ca="1" si="6"/>
        <v>29</v>
      </c>
      <c r="K97"/>
      <c r="Q97" s="64"/>
      <c r="R97"/>
    </row>
    <row r="98" spans="1:18" s="5" customFormat="1" x14ac:dyDescent="0.25">
      <c r="A98" s="4" t="str">
        <f t="shared" si="7"/>
        <v>1996SM</v>
      </c>
      <c r="B98" s="1" t="s">
        <v>72</v>
      </c>
      <c r="C98" s="248" t="s">
        <v>154</v>
      </c>
      <c r="D98" s="2">
        <v>1996</v>
      </c>
      <c r="E98" s="2" t="s">
        <v>104</v>
      </c>
      <c r="F98" s="2">
        <f t="shared" ca="1" si="6"/>
        <v>30</v>
      </c>
      <c r="K98"/>
      <c r="Q98" s="64"/>
      <c r="R98"/>
    </row>
    <row r="99" spans="1:18" s="5" customFormat="1" x14ac:dyDescent="0.25">
      <c r="A99" s="4" t="str">
        <f t="shared" si="7"/>
        <v>1995SM</v>
      </c>
      <c r="B99" s="1" t="s">
        <v>72</v>
      </c>
      <c r="C99" s="250"/>
      <c r="D99" s="2">
        <v>1995</v>
      </c>
      <c r="E99" s="2" t="s">
        <v>104</v>
      </c>
      <c r="F99" s="2">
        <f t="shared" ca="1" si="6"/>
        <v>31</v>
      </c>
      <c r="K99"/>
      <c r="Q99" s="64"/>
      <c r="R99"/>
    </row>
    <row r="100" spans="1:18" s="5" customFormat="1" x14ac:dyDescent="0.25">
      <c r="A100" s="4" t="str">
        <f t="shared" si="7"/>
        <v>1994SM</v>
      </c>
      <c r="B100" s="1" t="s">
        <v>72</v>
      </c>
      <c r="C100" s="250"/>
      <c r="D100" s="2">
        <v>1994</v>
      </c>
      <c r="E100" s="2" t="s">
        <v>104</v>
      </c>
      <c r="F100" s="2">
        <f t="shared" ca="1" si="6"/>
        <v>32</v>
      </c>
      <c r="K100"/>
      <c r="Q100" s="64"/>
      <c r="R100"/>
    </row>
    <row r="101" spans="1:18" s="5" customFormat="1" x14ac:dyDescent="0.25">
      <c r="A101" s="4" t="str">
        <f t="shared" si="7"/>
        <v>1993SM</v>
      </c>
      <c r="B101" s="1" t="s">
        <v>72</v>
      </c>
      <c r="C101" s="250"/>
      <c r="D101" s="2">
        <v>1993</v>
      </c>
      <c r="E101" s="2" t="s">
        <v>104</v>
      </c>
      <c r="F101" s="2">
        <f t="shared" ca="1" si="6"/>
        <v>33</v>
      </c>
      <c r="K101"/>
      <c r="Q101" s="64"/>
      <c r="R101"/>
    </row>
    <row r="102" spans="1:18" s="5" customFormat="1" x14ac:dyDescent="0.25">
      <c r="A102" s="4" t="str">
        <f t="shared" si="7"/>
        <v>1992SM</v>
      </c>
      <c r="B102" s="1" t="s">
        <v>72</v>
      </c>
      <c r="C102" s="250"/>
      <c r="D102" s="2">
        <v>1992</v>
      </c>
      <c r="E102" s="2" t="s">
        <v>104</v>
      </c>
      <c r="F102" s="2">
        <f t="shared" ca="1" si="6"/>
        <v>34</v>
      </c>
      <c r="K102"/>
      <c r="Q102" s="64"/>
      <c r="R102"/>
    </row>
    <row r="103" spans="1:18" s="5" customFormat="1" x14ac:dyDescent="0.25">
      <c r="A103" s="4" t="str">
        <f t="shared" si="7"/>
        <v>1991SM</v>
      </c>
      <c r="B103" s="1" t="s">
        <v>72</v>
      </c>
      <c r="C103" s="250"/>
      <c r="D103" s="2">
        <v>1991</v>
      </c>
      <c r="E103" s="2" t="s">
        <v>104</v>
      </c>
      <c r="F103" s="2">
        <f t="shared" ca="1" si="6"/>
        <v>35</v>
      </c>
      <c r="K103"/>
      <c r="Q103" s="64"/>
      <c r="R103"/>
    </row>
    <row r="104" spans="1:18" s="5" customFormat="1" x14ac:dyDescent="0.25">
      <c r="A104" s="4" t="str">
        <f t="shared" si="7"/>
        <v>1990SM</v>
      </c>
      <c r="B104" s="1" t="s">
        <v>72</v>
      </c>
      <c r="C104" s="250"/>
      <c r="D104" s="2">
        <v>1990</v>
      </c>
      <c r="E104" s="2" t="s">
        <v>104</v>
      </c>
      <c r="F104" s="2">
        <f t="shared" ca="1" si="6"/>
        <v>36</v>
      </c>
      <c r="K104"/>
      <c r="Q104" s="64"/>
      <c r="R104"/>
    </row>
    <row r="105" spans="1:18" s="5" customFormat="1" x14ac:dyDescent="0.25">
      <c r="A105" s="4" t="str">
        <f t="shared" si="7"/>
        <v>1989SM</v>
      </c>
      <c r="B105" s="1" t="s">
        <v>72</v>
      </c>
      <c r="C105" s="250"/>
      <c r="D105" s="2">
        <v>1989</v>
      </c>
      <c r="E105" s="2" t="s">
        <v>104</v>
      </c>
      <c r="F105" s="2">
        <f t="shared" ca="1" si="6"/>
        <v>37</v>
      </c>
      <c r="K105"/>
      <c r="Q105" s="64"/>
      <c r="R105"/>
    </row>
    <row r="106" spans="1:18" s="5" customFormat="1" x14ac:dyDescent="0.25">
      <c r="A106" s="4" t="str">
        <f t="shared" si="7"/>
        <v>1988SM</v>
      </c>
      <c r="B106" s="1" t="s">
        <v>72</v>
      </c>
      <c r="C106" s="250"/>
      <c r="D106" s="2">
        <v>1988</v>
      </c>
      <c r="E106" s="2" t="s">
        <v>104</v>
      </c>
      <c r="F106" s="2">
        <f t="shared" ca="1" si="6"/>
        <v>38</v>
      </c>
      <c r="K106"/>
      <c r="Q106" s="64"/>
      <c r="R106"/>
    </row>
    <row r="107" spans="1:18" x14ac:dyDescent="0.25">
      <c r="A107" s="4" t="str">
        <f t="shared" si="7"/>
        <v>1987SM</v>
      </c>
      <c r="B107" s="1" t="s">
        <v>72</v>
      </c>
      <c r="C107" s="250"/>
      <c r="D107" s="2">
        <v>1987</v>
      </c>
      <c r="E107" s="2" t="s">
        <v>104</v>
      </c>
      <c r="F107" s="2">
        <f t="shared" ca="1" si="6"/>
        <v>39</v>
      </c>
    </row>
    <row r="108" spans="1:18" x14ac:dyDescent="0.25">
      <c r="A108" s="4" t="str">
        <f t="shared" si="7"/>
        <v>1986SM</v>
      </c>
      <c r="B108" s="1" t="s">
        <v>72</v>
      </c>
      <c r="C108" s="250"/>
      <c r="D108" s="2">
        <v>1986</v>
      </c>
      <c r="E108" s="2" t="s">
        <v>104</v>
      </c>
      <c r="F108" s="2">
        <f t="shared" ca="1" si="6"/>
        <v>40</v>
      </c>
    </row>
    <row r="109" spans="1:18" x14ac:dyDescent="0.25">
      <c r="A109" s="4" t="str">
        <f t="shared" si="7"/>
        <v>1985SM</v>
      </c>
      <c r="B109" s="1" t="s">
        <v>72</v>
      </c>
      <c r="C109" s="250"/>
      <c r="D109" s="2">
        <v>1985</v>
      </c>
      <c r="E109" s="2" t="s">
        <v>104</v>
      </c>
      <c r="F109" s="2">
        <f t="shared" ca="1" si="6"/>
        <v>41</v>
      </c>
    </row>
    <row r="110" spans="1:18" x14ac:dyDescent="0.25">
      <c r="A110" s="4" t="str">
        <f t="shared" si="7"/>
        <v>1984SM</v>
      </c>
      <c r="B110" s="1" t="s">
        <v>72</v>
      </c>
      <c r="C110" s="250"/>
      <c r="D110" s="2">
        <v>1984</v>
      </c>
      <c r="E110" s="2" t="s">
        <v>104</v>
      </c>
      <c r="F110" s="2">
        <f t="shared" ca="1" si="6"/>
        <v>42</v>
      </c>
    </row>
    <row r="111" spans="1:18" x14ac:dyDescent="0.25">
      <c r="A111" s="4" t="str">
        <f t="shared" si="7"/>
        <v>1983SM</v>
      </c>
      <c r="B111" s="1" t="s">
        <v>72</v>
      </c>
      <c r="C111" s="250"/>
      <c r="D111" s="2">
        <v>1983</v>
      </c>
      <c r="E111" s="2" t="s">
        <v>104</v>
      </c>
      <c r="F111" s="2">
        <f t="shared" ca="1" si="6"/>
        <v>43</v>
      </c>
    </row>
    <row r="112" spans="1:18" x14ac:dyDescent="0.25">
      <c r="A112" s="4" t="str">
        <f t="shared" si="7"/>
        <v>1982SM</v>
      </c>
      <c r="B112" s="1" t="s">
        <v>72</v>
      </c>
      <c r="C112" s="250"/>
      <c r="D112" s="2">
        <v>1982</v>
      </c>
      <c r="E112" s="2" t="s">
        <v>104</v>
      </c>
      <c r="F112" s="2">
        <f t="shared" ca="1" si="6"/>
        <v>44</v>
      </c>
    </row>
    <row r="113" spans="1:6" x14ac:dyDescent="0.25">
      <c r="A113" s="4" t="str">
        <f t="shared" si="7"/>
        <v>1981SM</v>
      </c>
      <c r="B113" s="1" t="s">
        <v>72</v>
      </c>
      <c r="C113" s="250"/>
      <c r="D113" s="2">
        <v>1981</v>
      </c>
      <c r="E113" s="2" t="s">
        <v>104</v>
      </c>
      <c r="F113" s="2">
        <f t="shared" ca="1" si="6"/>
        <v>45</v>
      </c>
    </row>
    <row r="114" spans="1:6" x14ac:dyDescent="0.25">
      <c r="A114" s="4" t="str">
        <f t="shared" si="7"/>
        <v>1980SM</v>
      </c>
      <c r="B114" s="1" t="s">
        <v>72</v>
      </c>
      <c r="C114" s="250"/>
      <c r="D114" s="2">
        <v>1980</v>
      </c>
      <c r="E114" s="2" t="s">
        <v>104</v>
      </c>
      <c r="F114" s="2">
        <f t="shared" ca="1" si="6"/>
        <v>46</v>
      </c>
    </row>
    <row r="115" spans="1:6" x14ac:dyDescent="0.25">
      <c r="A115" s="4" t="str">
        <f t="shared" si="7"/>
        <v>1979SM</v>
      </c>
      <c r="B115" s="1" t="s">
        <v>72</v>
      </c>
      <c r="C115" s="250"/>
      <c r="D115" s="2">
        <v>1979</v>
      </c>
      <c r="E115" s="2" t="s">
        <v>104</v>
      </c>
      <c r="F115" s="2">
        <f t="shared" ca="1" si="6"/>
        <v>47</v>
      </c>
    </row>
    <row r="116" spans="1:6" x14ac:dyDescent="0.25">
      <c r="A116" s="4" t="str">
        <f t="shared" si="7"/>
        <v>1978SM</v>
      </c>
      <c r="B116" s="1" t="s">
        <v>72</v>
      </c>
      <c r="C116" s="250"/>
      <c r="D116" s="2">
        <v>1978</v>
      </c>
      <c r="E116" s="2" t="s">
        <v>104</v>
      </c>
      <c r="F116" s="2">
        <f t="shared" ca="1" si="6"/>
        <v>48</v>
      </c>
    </row>
    <row r="117" spans="1:6" x14ac:dyDescent="0.25">
      <c r="A117" s="4" t="str">
        <f t="shared" si="7"/>
        <v>1977SM</v>
      </c>
      <c r="B117" s="1" t="s">
        <v>72</v>
      </c>
      <c r="C117" s="250"/>
      <c r="D117" s="2">
        <v>1977</v>
      </c>
      <c r="E117" s="2" t="s">
        <v>104</v>
      </c>
      <c r="F117" s="2">
        <f t="shared" ca="1" si="6"/>
        <v>49</v>
      </c>
    </row>
    <row r="118" spans="1:6" x14ac:dyDescent="0.25">
      <c r="A118" s="4" t="str">
        <f t="shared" si="7"/>
        <v>1976SM</v>
      </c>
      <c r="B118" s="1" t="s">
        <v>72</v>
      </c>
      <c r="C118" s="250"/>
      <c r="D118" s="2">
        <v>1976</v>
      </c>
      <c r="E118" s="2" t="s">
        <v>104</v>
      </c>
      <c r="F118" s="2">
        <f t="shared" ca="1" si="6"/>
        <v>50</v>
      </c>
    </row>
    <row r="119" spans="1:6" x14ac:dyDescent="0.25">
      <c r="A119" s="4" t="str">
        <f t="shared" si="7"/>
        <v>1975SM</v>
      </c>
      <c r="B119" s="1" t="s">
        <v>72</v>
      </c>
      <c r="C119" s="250"/>
      <c r="D119" s="2">
        <v>1975</v>
      </c>
      <c r="E119" s="2" t="s">
        <v>104</v>
      </c>
      <c r="F119" s="2">
        <f t="shared" ca="1" si="6"/>
        <v>51</v>
      </c>
    </row>
    <row r="120" spans="1:6" x14ac:dyDescent="0.25">
      <c r="A120" s="4" t="str">
        <f t="shared" si="7"/>
        <v>1974SM</v>
      </c>
      <c r="B120" s="1" t="s">
        <v>72</v>
      </c>
      <c r="C120" s="250"/>
      <c r="D120" s="2">
        <v>1974</v>
      </c>
      <c r="E120" s="2" t="s">
        <v>104</v>
      </c>
      <c r="F120" s="2">
        <f t="shared" ca="1" si="6"/>
        <v>52</v>
      </c>
    </row>
    <row r="121" spans="1:6" x14ac:dyDescent="0.25">
      <c r="A121" s="4" t="str">
        <f t="shared" si="7"/>
        <v>1973SM</v>
      </c>
      <c r="B121" s="1" t="s">
        <v>72</v>
      </c>
      <c r="C121" s="250"/>
      <c r="D121" s="2">
        <v>1973</v>
      </c>
      <c r="E121" s="2" t="s">
        <v>104</v>
      </c>
      <c r="F121" s="2">
        <f t="shared" ca="1" si="6"/>
        <v>53</v>
      </c>
    </row>
    <row r="122" spans="1:6" x14ac:dyDescent="0.25">
      <c r="A122" s="4" t="str">
        <f t="shared" si="7"/>
        <v>1972SM</v>
      </c>
      <c r="B122" s="1" t="s">
        <v>72</v>
      </c>
      <c r="C122" s="250"/>
      <c r="D122" s="2">
        <v>1972</v>
      </c>
      <c r="E122" s="2" t="s">
        <v>104</v>
      </c>
      <c r="F122" s="2">
        <f t="shared" ca="1" si="6"/>
        <v>54</v>
      </c>
    </row>
    <row r="123" spans="1:6" x14ac:dyDescent="0.25">
      <c r="A123" s="4" t="str">
        <f t="shared" si="7"/>
        <v>1971SM</v>
      </c>
      <c r="B123" s="1" t="s">
        <v>72</v>
      </c>
      <c r="C123" s="250"/>
      <c r="D123" s="2">
        <v>1971</v>
      </c>
      <c r="E123" s="2" t="s">
        <v>104</v>
      </c>
      <c r="F123" s="2">
        <f t="shared" ca="1" si="6"/>
        <v>55</v>
      </c>
    </row>
    <row r="124" spans="1:6" x14ac:dyDescent="0.25">
      <c r="A124" s="4" t="str">
        <f t="shared" si="7"/>
        <v>1970SM</v>
      </c>
      <c r="B124" s="1" t="s">
        <v>72</v>
      </c>
      <c r="C124" s="250"/>
      <c r="D124" s="2">
        <v>1970</v>
      </c>
      <c r="E124" s="2" t="s">
        <v>104</v>
      </c>
      <c r="F124" s="2">
        <f t="shared" ca="1" si="6"/>
        <v>56</v>
      </c>
    </row>
    <row r="125" spans="1:6" x14ac:dyDescent="0.25">
      <c r="A125" s="4" t="str">
        <f t="shared" si="7"/>
        <v>1969SM</v>
      </c>
      <c r="B125" s="1" t="s">
        <v>72</v>
      </c>
      <c r="C125" s="250"/>
      <c r="D125" s="2">
        <v>1969</v>
      </c>
      <c r="E125" s="2" t="s">
        <v>104</v>
      </c>
      <c r="F125" s="2">
        <f t="shared" ca="1" si="6"/>
        <v>57</v>
      </c>
    </row>
    <row r="126" spans="1:6" x14ac:dyDescent="0.25">
      <c r="A126" s="4" t="str">
        <f t="shared" si="7"/>
        <v>1968SM</v>
      </c>
      <c r="B126" s="1" t="s">
        <v>72</v>
      </c>
      <c r="C126" s="250"/>
      <c r="D126" s="2">
        <v>1968</v>
      </c>
      <c r="E126" s="2" t="s">
        <v>104</v>
      </c>
      <c r="F126" s="2">
        <f t="shared" ca="1" si="6"/>
        <v>58</v>
      </c>
    </row>
    <row r="127" spans="1:6" x14ac:dyDescent="0.25">
      <c r="A127" s="4" t="str">
        <f t="shared" si="7"/>
        <v>1967SM</v>
      </c>
      <c r="B127" s="1" t="s">
        <v>72</v>
      </c>
      <c r="C127" s="250"/>
      <c r="D127" s="2">
        <v>1967</v>
      </c>
      <c r="E127" s="2" t="s">
        <v>104</v>
      </c>
      <c r="F127" s="2">
        <f t="shared" ca="1" si="6"/>
        <v>59</v>
      </c>
    </row>
    <row r="128" spans="1:6" x14ac:dyDescent="0.25">
      <c r="A128" s="4" t="str">
        <f t="shared" si="7"/>
        <v>1966SM</v>
      </c>
      <c r="B128" s="1" t="s">
        <v>72</v>
      </c>
      <c r="C128" s="250"/>
      <c r="D128" s="2">
        <v>1966</v>
      </c>
      <c r="E128" s="2" t="s">
        <v>104</v>
      </c>
      <c r="F128" s="2">
        <f t="shared" ca="1" si="6"/>
        <v>60</v>
      </c>
    </row>
    <row r="129" spans="1:6" x14ac:dyDescent="0.25">
      <c r="A129" s="4" t="str">
        <f t="shared" si="7"/>
        <v>1965SM</v>
      </c>
      <c r="B129" s="1" t="s">
        <v>72</v>
      </c>
      <c r="C129" s="250"/>
      <c r="D129" s="2">
        <v>1965</v>
      </c>
      <c r="E129" s="2" t="s">
        <v>104</v>
      </c>
      <c r="F129" s="2">
        <f t="shared" ca="1" si="6"/>
        <v>61</v>
      </c>
    </row>
    <row r="130" spans="1:6" x14ac:dyDescent="0.25">
      <c r="A130" s="4" t="str">
        <f t="shared" si="7"/>
        <v>1964SM</v>
      </c>
      <c r="B130" s="1" t="s">
        <v>72</v>
      </c>
      <c r="C130" s="250"/>
      <c r="D130" s="2">
        <v>1964</v>
      </c>
      <c r="E130" s="2" t="s">
        <v>104</v>
      </c>
      <c r="F130" s="2">
        <f t="shared" ca="1" si="6"/>
        <v>62</v>
      </c>
    </row>
    <row r="131" spans="1:6" x14ac:dyDescent="0.25">
      <c r="A131" s="4" t="str">
        <f t="shared" si="7"/>
        <v>1963SM</v>
      </c>
      <c r="B131" s="1" t="s">
        <v>72</v>
      </c>
      <c r="C131" s="250"/>
      <c r="D131" s="2">
        <v>1963</v>
      </c>
      <c r="E131" s="2" t="s">
        <v>104</v>
      </c>
      <c r="F131" s="2">
        <f t="shared" ca="1" si="6"/>
        <v>63</v>
      </c>
    </row>
    <row r="132" spans="1:6" x14ac:dyDescent="0.25">
      <c r="A132" s="4" t="str">
        <f t="shared" si="7"/>
        <v>1962SM</v>
      </c>
      <c r="B132" s="1" t="s">
        <v>72</v>
      </c>
      <c r="C132" s="250"/>
      <c r="D132" s="2">
        <v>1962</v>
      </c>
      <c r="E132" s="2" t="s">
        <v>104</v>
      </c>
      <c r="F132" s="2">
        <f t="shared" ca="1" si="6"/>
        <v>64</v>
      </c>
    </row>
    <row r="133" spans="1:6" x14ac:dyDescent="0.25">
      <c r="A133" s="4" t="str">
        <f t="shared" si="7"/>
        <v>1961SM</v>
      </c>
      <c r="B133" s="1" t="s">
        <v>72</v>
      </c>
      <c r="C133" s="249"/>
      <c r="D133" s="2">
        <v>1961</v>
      </c>
      <c r="E133" s="2" t="s">
        <v>104</v>
      </c>
      <c r="F133" s="2">
        <f t="shared" ca="1" si="6"/>
        <v>65</v>
      </c>
    </row>
    <row r="134" spans="1:6" x14ac:dyDescent="0.25">
      <c r="A134" s="4" t="str">
        <f t="shared" si="7"/>
        <v>2011OD</v>
      </c>
      <c r="B134" s="1" t="s">
        <v>9</v>
      </c>
      <c r="C134" s="248" t="s">
        <v>33</v>
      </c>
      <c r="D134" s="2">
        <v>2011</v>
      </c>
      <c r="E134" s="2" t="s">
        <v>81</v>
      </c>
      <c r="F134" s="2">
        <f t="shared" ca="1" si="6"/>
        <v>15</v>
      </c>
    </row>
    <row r="135" spans="1:6" x14ac:dyDescent="0.25">
      <c r="A135" s="4" t="str">
        <f t="shared" si="7"/>
        <v>2010OD</v>
      </c>
      <c r="B135" s="1" t="s">
        <v>9</v>
      </c>
      <c r="C135" s="250"/>
      <c r="D135" s="2">
        <v>2010</v>
      </c>
      <c r="E135" s="2" t="s">
        <v>81</v>
      </c>
      <c r="F135" s="2">
        <f t="shared" ref="F135:F169" ca="1" si="8">YEAR(NOW())-D135</f>
        <v>16</v>
      </c>
    </row>
    <row r="136" spans="1:6" x14ac:dyDescent="0.25">
      <c r="A136" s="4" t="str">
        <f t="shared" si="7"/>
        <v>2009OD</v>
      </c>
      <c r="B136" s="1" t="s">
        <v>9</v>
      </c>
      <c r="C136" s="250"/>
      <c r="D136" s="2">
        <v>2009</v>
      </c>
      <c r="E136" s="2" t="s">
        <v>81</v>
      </c>
      <c r="F136" s="2">
        <f t="shared" ca="1" si="8"/>
        <v>17</v>
      </c>
    </row>
    <row r="137" spans="1:6" x14ac:dyDescent="0.25">
      <c r="A137" s="4" t="str">
        <f t="shared" si="7"/>
        <v>2008OD</v>
      </c>
      <c r="B137" s="1" t="s">
        <v>9</v>
      </c>
      <c r="C137" s="250"/>
      <c r="D137" s="2">
        <v>2008</v>
      </c>
      <c r="E137" s="2" t="s">
        <v>81</v>
      </c>
      <c r="F137" s="2">
        <f t="shared" ca="1" si="8"/>
        <v>18</v>
      </c>
    </row>
    <row r="138" spans="1:6" x14ac:dyDescent="0.25">
      <c r="A138" s="4" t="str">
        <f t="shared" si="7"/>
        <v>2007OD</v>
      </c>
      <c r="B138" s="1" t="s">
        <v>9</v>
      </c>
      <c r="C138" s="250"/>
      <c r="D138" s="2">
        <v>2007</v>
      </c>
      <c r="E138" s="2" t="s">
        <v>81</v>
      </c>
      <c r="F138" s="2">
        <f t="shared" ca="1" si="8"/>
        <v>19</v>
      </c>
    </row>
    <row r="139" spans="1:6" x14ac:dyDescent="0.25">
      <c r="A139" s="4" t="str">
        <f t="shared" si="7"/>
        <v>2006OD</v>
      </c>
      <c r="B139" s="1" t="s">
        <v>9</v>
      </c>
      <c r="C139" s="250"/>
      <c r="D139" s="2">
        <v>2006</v>
      </c>
      <c r="E139" s="2" t="s">
        <v>81</v>
      </c>
      <c r="F139" s="2">
        <f t="shared" ca="1" si="8"/>
        <v>20</v>
      </c>
    </row>
    <row r="140" spans="1:6" x14ac:dyDescent="0.25">
      <c r="A140" s="4" t="str">
        <f t="shared" si="7"/>
        <v>2005OD</v>
      </c>
      <c r="B140" s="1" t="s">
        <v>9</v>
      </c>
      <c r="C140" s="250"/>
      <c r="D140" s="2">
        <v>2005</v>
      </c>
      <c r="E140" s="2" t="s">
        <v>81</v>
      </c>
      <c r="F140" s="2">
        <f t="shared" ca="1" si="8"/>
        <v>21</v>
      </c>
    </row>
    <row r="141" spans="1:6" x14ac:dyDescent="0.25">
      <c r="A141" s="4" t="str">
        <f t="shared" si="7"/>
        <v>2004OD</v>
      </c>
      <c r="B141" s="1" t="s">
        <v>9</v>
      </c>
      <c r="C141" s="250"/>
      <c r="D141" s="2">
        <v>2004</v>
      </c>
      <c r="E141" s="2" t="s">
        <v>81</v>
      </c>
      <c r="F141" s="2">
        <f t="shared" ca="1" si="8"/>
        <v>22</v>
      </c>
    </row>
    <row r="142" spans="1:6" x14ac:dyDescent="0.25">
      <c r="A142" s="4" t="str">
        <f t="shared" si="7"/>
        <v>2003OD</v>
      </c>
      <c r="B142" s="1" t="s">
        <v>9</v>
      </c>
      <c r="C142" s="250"/>
      <c r="D142" s="2">
        <v>2003</v>
      </c>
      <c r="E142" s="2" t="s">
        <v>81</v>
      </c>
      <c r="F142" s="2">
        <f t="shared" ca="1" si="8"/>
        <v>23</v>
      </c>
    </row>
    <row r="143" spans="1:6" x14ac:dyDescent="0.25">
      <c r="A143" s="4" t="str">
        <f t="shared" si="7"/>
        <v>2002OD</v>
      </c>
      <c r="B143" s="1" t="s">
        <v>9</v>
      </c>
      <c r="C143" s="250"/>
      <c r="D143" s="2">
        <v>2002</v>
      </c>
      <c r="E143" s="2" t="s">
        <v>81</v>
      </c>
      <c r="F143" s="2">
        <f t="shared" ca="1" si="8"/>
        <v>24</v>
      </c>
    </row>
    <row r="144" spans="1:6" x14ac:dyDescent="0.25">
      <c r="A144" s="4" t="str">
        <f t="shared" si="7"/>
        <v>2001OD</v>
      </c>
      <c r="B144" s="1" t="s">
        <v>9</v>
      </c>
      <c r="C144" s="250"/>
      <c r="D144" s="2">
        <v>2001</v>
      </c>
      <c r="E144" s="2" t="s">
        <v>81</v>
      </c>
      <c r="F144" s="2">
        <f t="shared" ca="1" si="8"/>
        <v>25</v>
      </c>
    </row>
    <row r="145" spans="1:6" x14ac:dyDescent="0.25">
      <c r="A145" s="4" t="str">
        <f t="shared" si="7"/>
        <v>2000OD</v>
      </c>
      <c r="B145" s="1" t="s">
        <v>9</v>
      </c>
      <c r="C145" s="250"/>
      <c r="D145" s="2">
        <v>2000</v>
      </c>
      <c r="E145" s="2" t="s">
        <v>81</v>
      </c>
      <c r="F145" s="2">
        <f t="shared" ca="1" si="8"/>
        <v>26</v>
      </c>
    </row>
    <row r="146" spans="1:6" x14ac:dyDescent="0.25">
      <c r="A146" s="4" t="str">
        <f t="shared" si="7"/>
        <v>1999OD</v>
      </c>
      <c r="B146" s="1" t="s">
        <v>9</v>
      </c>
      <c r="C146" s="250"/>
      <c r="D146" s="2">
        <v>1999</v>
      </c>
      <c r="E146" s="2" t="s">
        <v>81</v>
      </c>
      <c r="F146" s="2">
        <f t="shared" ca="1" si="8"/>
        <v>27</v>
      </c>
    </row>
    <row r="147" spans="1:6" x14ac:dyDescent="0.25">
      <c r="A147" s="4" t="str">
        <f t="shared" si="7"/>
        <v>1998OD</v>
      </c>
      <c r="B147" s="1" t="s">
        <v>9</v>
      </c>
      <c r="C147" s="250"/>
      <c r="D147" s="2">
        <v>1998</v>
      </c>
      <c r="E147" s="2" t="s">
        <v>81</v>
      </c>
      <c r="F147" s="2">
        <f t="shared" ca="1" si="8"/>
        <v>28</v>
      </c>
    </row>
    <row r="148" spans="1:6" x14ac:dyDescent="0.25">
      <c r="A148" s="4" t="str">
        <f t="shared" si="7"/>
        <v>1997OD</v>
      </c>
      <c r="B148" s="1" t="s">
        <v>9</v>
      </c>
      <c r="C148" s="249"/>
      <c r="D148" s="2">
        <v>1997</v>
      </c>
      <c r="E148" s="2" t="s">
        <v>81</v>
      </c>
      <c r="F148" s="2">
        <f t="shared" ca="1" si="8"/>
        <v>29</v>
      </c>
    </row>
    <row r="149" spans="1:6" x14ac:dyDescent="0.25">
      <c r="A149" s="4" t="str">
        <f t="shared" ref="A149:A169" si="9">D149&amp;E149</f>
        <v>2011OV</v>
      </c>
      <c r="B149" s="1" t="s">
        <v>10</v>
      </c>
      <c r="C149" s="248" t="s">
        <v>33</v>
      </c>
      <c r="D149" s="2">
        <v>2011</v>
      </c>
      <c r="E149" s="2" t="s">
        <v>28</v>
      </c>
      <c r="F149" s="2">
        <f t="shared" ca="1" si="8"/>
        <v>15</v>
      </c>
    </row>
    <row r="150" spans="1:6" x14ac:dyDescent="0.25">
      <c r="A150" s="4" t="str">
        <f t="shared" si="9"/>
        <v>2010OV</v>
      </c>
      <c r="B150" s="1" t="s">
        <v>10</v>
      </c>
      <c r="C150" s="250"/>
      <c r="D150" s="2">
        <v>2010</v>
      </c>
      <c r="E150" s="2" t="s">
        <v>28</v>
      </c>
      <c r="F150" s="2">
        <f t="shared" ca="1" si="8"/>
        <v>16</v>
      </c>
    </row>
    <row r="151" spans="1:6" x14ac:dyDescent="0.25">
      <c r="A151" s="4" t="str">
        <f t="shared" si="9"/>
        <v>2009OV</v>
      </c>
      <c r="B151" s="1" t="s">
        <v>10</v>
      </c>
      <c r="C151" s="250"/>
      <c r="D151" s="2">
        <v>2009</v>
      </c>
      <c r="E151" s="2" t="s">
        <v>28</v>
      </c>
      <c r="F151" s="2">
        <f t="shared" ca="1" si="8"/>
        <v>17</v>
      </c>
    </row>
    <row r="152" spans="1:6" x14ac:dyDescent="0.25">
      <c r="A152" s="4" t="str">
        <f t="shared" si="9"/>
        <v>2008OV</v>
      </c>
      <c r="B152" s="1" t="s">
        <v>10</v>
      </c>
      <c r="C152" s="250"/>
      <c r="D152" s="2">
        <v>2008</v>
      </c>
      <c r="E152" s="2" t="s">
        <v>28</v>
      </c>
      <c r="F152" s="2">
        <f t="shared" ca="1" si="8"/>
        <v>18</v>
      </c>
    </row>
    <row r="153" spans="1:6" x14ac:dyDescent="0.25">
      <c r="A153" s="4" t="str">
        <f t="shared" si="9"/>
        <v>2007OV</v>
      </c>
      <c r="B153" s="1" t="s">
        <v>10</v>
      </c>
      <c r="C153" s="250"/>
      <c r="D153" s="2">
        <v>2007</v>
      </c>
      <c r="E153" s="2" t="s">
        <v>28</v>
      </c>
      <c r="F153" s="2">
        <f t="shared" ca="1" si="8"/>
        <v>19</v>
      </c>
    </row>
    <row r="154" spans="1:6" x14ac:dyDescent="0.25">
      <c r="A154" s="4" t="str">
        <f t="shared" si="9"/>
        <v>2006OV</v>
      </c>
      <c r="B154" s="1" t="s">
        <v>10</v>
      </c>
      <c r="C154" s="250"/>
      <c r="D154" s="2">
        <v>2006</v>
      </c>
      <c r="E154" s="2" t="s">
        <v>28</v>
      </c>
      <c r="F154" s="2">
        <f t="shared" ca="1" si="8"/>
        <v>20</v>
      </c>
    </row>
    <row r="155" spans="1:6" x14ac:dyDescent="0.25">
      <c r="A155" s="4" t="str">
        <f t="shared" si="9"/>
        <v>2005OV</v>
      </c>
      <c r="B155" s="1" t="s">
        <v>10</v>
      </c>
      <c r="C155" s="250"/>
      <c r="D155" s="2">
        <v>2005</v>
      </c>
      <c r="E155" s="2" t="s">
        <v>28</v>
      </c>
      <c r="F155" s="2">
        <f t="shared" ca="1" si="8"/>
        <v>21</v>
      </c>
    </row>
    <row r="156" spans="1:6" x14ac:dyDescent="0.25">
      <c r="A156" s="4" t="str">
        <f t="shared" si="9"/>
        <v>2004OV</v>
      </c>
      <c r="B156" s="1" t="s">
        <v>10</v>
      </c>
      <c r="C156" s="250"/>
      <c r="D156" s="2">
        <v>2004</v>
      </c>
      <c r="E156" s="2" t="s">
        <v>28</v>
      </c>
      <c r="F156" s="2">
        <f t="shared" ca="1" si="8"/>
        <v>22</v>
      </c>
    </row>
    <row r="157" spans="1:6" x14ac:dyDescent="0.25">
      <c r="A157" s="4" t="str">
        <f t="shared" si="9"/>
        <v>2003OV</v>
      </c>
      <c r="B157" s="1" t="s">
        <v>10</v>
      </c>
      <c r="C157" s="250"/>
      <c r="D157" s="2">
        <v>2003</v>
      </c>
      <c r="E157" s="2" t="s">
        <v>28</v>
      </c>
      <c r="F157" s="2">
        <f t="shared" ca="1" si="8"/>
        <v>23</v>
      </c>
    </row>
    <row r="158" spans="1:6" x14ac:dyDescent="0.25">
      <c r="A158" s="4" t="str">
        <f t="shared" si="9"/>
        <v>2002OV</v>
      </c>
      <c r="B158" s="1" t="s">
        <v>10</v>
      </c>
      <c r="C158" s="250"/>
      <c r="D158" s="2">
        <v>2002</v>
      </c>
      <c r="E158" s="2" t="s">
        <v>28</v>
      </c>
      <c r="F158" s="2">
        <f t="shared" ca="1" si="8"/>
        <v>24</v>
      </c>
    </row>
    <row r="159" spans="1:6" x14ac:dyDescent="0.25">
      <c r="A159" s="4" t="str">
        <f t="shared" si="9"/>
        <v>2001OV</v>
      </c>
      <c r="B159" s="1" t="s">
        <v>10</v>
      </c>
      <c r="C159" s="250"/>
      <c r="D159" s="2">
        <v>2001</v>
      </c>
      <c r="E159" s="2" t="s">
        <v>28</v>
      </c>
      <c r="F159" s="2">
        <f t="shared" ca="1" si="8"/>
        <v>25</v>
      </c>
    </row>
    <row r="160" spans="1:6" x14ac:dyDescent="0.25">
      <c r="A160" s="4" t="str">
        <f t="shared" si="9"/>
        <v>2000OV</v>
      </c>
      <c r="B160" s="1" t="s">
        <v>10</v>
      </c>
      <c r="C160" s="250"/>
      <c r="D160" s="2">
        <v>2000</v>
      </c>
      <c r="E160" s="2" t="s">
        <v>28</v>
      </c>
      <c r="F160" s="2">
        <f t="shared" ca="1" si="8"/>
        <v>26</v>
      </c>
    </row>
    <row r="161" spans="1:6" x14ac:dyDescent="0.25">
      <c r="A161" s="4" t="str">
        <f t="shared" si="9"/>
        <v>1999OV</v>
      </c>
      <c r="B161" s="1" t="s">
        <v>10</v>
      </c>
      <c r="C161" s="250"/>
      <c r="D161" s="2">
        <v>1999</v>
      </c>
      <c r="E161" s="2" t="s">
        <v>28</v>
      </c>
      <c r="F161" s="2">
        <f t="shared" ca="1" si="8"/>
        <v>27</v>
      </c>
    </row>
    <row r="162" spans="1:6" x14ac:dyDescent="0.25">
      <c r="A162" s="4" t="str">
        <f t="shared" si="9"/>
        <v>1998OV</v>
      </c>
      <c r="B162" s="1" t="s">
        <v>10</v>
      </c>
      <c r="C162" s="250"/>
      <c r="D162" s="2">
        <v>1998</v>
      </c>
      <c r="E162" s="2" t="s">
        <v>28</v>
      </c>
      <c r="F162" s="2">
        <f t="shared" ca="1" si="8"/>
        <v>28</v>
      </c>
    </row>
    <row r="163" spans="1:6" x14ac:dyDescent="0.25">
      <c r="A163" s="4" t="str">
        <f t="shared" si="9"/>
        <v>1997OV</v>
      </c>
      <c r="B163" s="1" t="s">
        <v>10</v>
      </c>
      <c r="C163" s="249"/>
      <c r="D163" s="2">
        <v>1997</v>
      </c>
      <c r="E163" s="2" t="s">
        <v>28</v>
      </c>
      <c r="F163" s="2">
        <f t="shared" ca="1" si="8"/>
        <v>29</v>
      </c>
    </row>
    <row r="164" spans="1:6" x14ac:dyDescent="0.25">
      <c r="A164" s="4" t="str">
        <f t="shared" si="9"/>
        <v>2013SR</v>
      </c>
      <c r="B164" s="1" t="s">
        <v>1173</v>
      </c>
      <c r="C164" s="244" t="s">
        <v>1172</v>
      </c>
      <c r="D164" s="2">
        <v>2013</v>
      </c>
      <c r="E164" s="2" t="s">
        <v>1171</v>
      </c>
      <c r="F164" s="2">
        <f t="shared" ca="1" si="8"/>
        <v>13</v>
      </c>
    </row>
    <row r="165" spans="1:6" x14ac:dyDescent="0.25">
      <c r="A165" s="4" t="str">
        <f t="shared" si="9"/>
        <v>2012SR</v>
      </c>
      <c r="B165" s="1" t="s">
        <v>1173</v>
      </c>
      <c r="C165" s="245"/>
      <c r="D165" s="2">
        <v>2012</v>
      </c>
      <c r="E165" s="2" t="s">
        <v>1171</v>
      </c>
      <c r="F165" s="2">
        <f t="shared" ca="1" si="8"/>
        <v>14</v>
      </c>
    </row>
    <row r="166" spans="1:6" x14ac:dyDescent="0.25">
      <c r="A166" s="4" t="str">
        <f t="shared" si="9"/>
        <v>2011SR</v>
      </c>
      <c r="B166" s="1" t="s">
        <v>1173</v>
      </c>
      <c r="C166" s="245"/>
      <c r="D166" s="2">
        <v>2011</v>
      </c>
      <c r="E166" s="2" t="s">
        <v>1171</v>
      </c>
      <c r="F166" s="2">
        <f t="shared" ca="1" si="8"/>
        <v>15</v>
      </c>
    </row>
    <row r="167" spans="1:6" x14ac:dyDescent="0.25">
      <c r="A167" s="4" t="str">
        <f t="shared" si="9"/>
        <v>2010SR</v>
      </c>
      <c r="B167" s="1" t="s">
        <v>1173</v>
      </c>
      <c r="C167" s="245"/>
      <c r="D167" s="2">
        <v>2010</v>
      </c>
      <c r="E167" s="2" t="s">
        <v>1171</v>
      </c>
      <c r="F167" s="2">
        <f t="shared" ca="1" si="8"/>
        <v>16</v>
      </c>
    </row>
    <row r="168" spans="1:6" x14ac:dyDescent="0.25">
      <c r="A168" s="4" t="str">
        <f t="shared" si="9"/>
        <v>2009SR</v>
      </c>
      <c r="B168" s="1" t="s">
        <v>1173</v>
      </c>
      <c r="C168" s="245"/>
      <c r="D168" s="2">
        <v>2009</v>
      </c>
      <c r="E168" s="2" t="s">
        <v>1171</v>
      </c>
      <c r="F168" s="2">
        <f t="shared" ca="1" si="8"/>
        <v>17</v>
      </c>
    </row>
    <row r="169" spans="1:6" x14ac:dyDescent="0.25">
      <c r="A169" s="4" t="str">
        <f t="shared" si="9"/>
        <v>2008SR</v>
      </c>
      <c r="B169" s="1" t="s">
        <v>1173</v>
      </c>
      <c r="C169" s="246"/>
      <c r="D169" s="2">
        <v>2008</v>
      </c>
      <c r="E169" s="2" t="s">
        <v>1171</v>
      </c>
      <c r="F169" s="2">
        <f t="shared" ca="1" si="8"/>
        <v>18</v>
      </c>
    </row>
  </sheetData>
  <sortState xmlns:xlrd2="http://schemas.microsoft.com/office/spreadsheetml/2017/richdata2" ref="R3:R543">
    <sortCondition ref="R3:R543"/>
  </sortState>
  <mergeCells count="32">
    <mergeCell ref="C10:C11"/>
    <mergeCell ref="C3:C4"/>
    <mergeCell ref="C7:C8"/>
    <mergeCell ref="C149:C163"/>
    <mergeCell ref="C77:C78"/>
    <mergeCell ref="C79:C80"/>
    <mergeCell ref="C81:C82"/>
    <mergeCell ref="C85:C97"/>
    <mergeCell ref="C83:C84"/>
    <mergeCell ref="C134:C148"/>
    <mergeCell ref="C98:C133"/>
    <mergeCell ref="C19:C20"/>
    <mergeCell ref="C21:C22"/>
    <mergeCell ref="C23:C24"/>
    <mergeCell ref="C12:C13"/>
    <mergeCell ref="C40:C41"/>
    <mergeCell ref="C164:C169"/>
    <mergeCell ref="M2:N2"/>
    <mergeCell ref="C46:C47"/>
    <mergeCell ref="C73:C76"/>
    <mergeCell ref="C44:C45"/>
    <mergeCell ref="C48:C49"/>
    <mergeCell ref="C71:C72"/>
    <mergeCell ref="C50:C64"/>
    <mergeCell ref="C69:C70"/>
    <mergeCell ref="C65:C66"/>
    <mergeCell ref="C67:C68"/>
    <mergeCell ref="H2:I2"/>
    <mergeCell ref="C42:C43"/>
    <mergeCell ref="C25:C39"/>
    <mergeCell ref="C14:C16"/>
    <mergeCell ref="C17:C18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17</vt:i4>
      </vt:variant>
    </vt:vector>
  </HeadingPairs>
  <TitlesOfParts>
    <vt:vector size="21" baseType="lpstr">
      <vt:lpstr>BASE DE DATOS 2026</vt:lpstr>
      <vt:lpstr>INSCRIPCIONES</vt:lpstr>
      <vt:lpstr>INSCRIPCIONES NUEVOS</vt:lpstr>
      <vt:lpstr>CATEGORIAS</vt:lpstr>
      <vt:lpstr>'BASE DE DATOS (2)'!Área_de_impresión</vt:lpstr>
      <vt:lpstr>'BASE DE DATOS 2025'!Área_de_impresión</vt:lpstr>
      <vt:lpstr>'BASE DE DATOS 2026'!Área_de_impresión</vt:lpstr>
      <vt:lpstr>'INSCRIPCIONES NUEVOS'!Área_de_impresión</vt:lpstr>
      <vt:lpstr>VALIDA!Área_de_impresión</vt:lpstr>
      <vt:lpstr>BASE2025</vt:lpstr>
      <vt:lpstr>BASE2026</vt:lpstr>
      <vt:lpstr>CATEGORIAS</vt:lpstr>
      <vt:lpstr>NH</vt:lpstr>
      <vt:lpstr>NIVEL</vt:lpstr>
      <vt:lpstr>NIVELES</vt:lpstr>
      <vt:lpstr>'BASE DE DATOS (2)'!Títulos_a_imprimir</vt:lpstr>
      <vt:lpstr>'BASE DE DATOS 2025'!Títulos_a_imprimir</vt:lpstr>
      <vt:lpstr>'BASE DE DATOS 2026'!Títulos_a_imprimir</vt:lpstr>
      <vt:lpstr>INSCRIPCIONES!Títulos_a_imprimir</vt:lpstr>
      <vt:lpstr>'INSCRIPCIONES NUEVOS'!Títulos_a_imprimir</vt:lpstr>
      <vt:lpstr>VALORES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BETO</dc:creator>
  <cp:lastModifiedBy>USUARIO</cp:lastModifiedBy>
  <cp:lastPrinted>2026-05-24T18:42:13Z</cp:lastPrinted>
  <dcterms:created xsi:type="dcterms:W3CDTF">2022-03-26T14:33:03Z</dcterms:created>
  <dcterms:modified xsi:type="dcterms:W3CDTF">2026-06-11T15:17:09Z</dcterms:modified>
</cp:coreProperties>
</file>